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15" tabRatio="664" activeTab="7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d.m. " sheetId="7" r:id="rId7"/>
    <sheet name="3c.m." sheetId="8" r:id="rId8"/>
    <sheet name="4.mell." sheetId="9" r:id="rId9"/>
    <sheet name="5.mell. " sheetId="10" r:id="rId10"/>
    <sheet name="6.mell. " sheetId="11" r:id="rId11"/>
    <sheet name="7.mell" sheetId="12" r:id="rId12"/>
    <sheet name="8mell.  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l">#REF!</definedName>
    <definedName name="nem">1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7">'3c.m.'!$4:$8</definedName>
    <definedName name="_xlnm.Print_Titles" localSheetId="6">'3d.m. '!$4:$8</definedName>
    <definedName name="_xlnm.Print_Titles" localSheetId="8">'4.mell.'!$4:$8</definedName>
    <definedName name="_xlnm.Print_Titles" localSheetId="9">'5.mell. '!$6:$10</definedName>
    <definedName name="_xlnm.Print_Area" localSheetId="3">'2.mell'!$A$1:$F$1055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<sst xmlns="http://schemas.openxmlformats.org/spreadsheetml/2006/main" count="2871" uniqueCount="719">
  <si>
    <t xml:space="preserve">                                                                                                                    1/A melléklet                                                                                                                                                                                              Működési - felhalmozási bevételek és kiadások mérlegszerű bemutatása </t>
  </si>
  <si>
    <t xml:space="preserve">          Markusovszky park</t>
  </si>
  <si>
    <t>FESZOFE Közsz.szerz.park+tak.</t>
  </si>
  <si>
    <t>Parkok Öntözőhálózat</t>
  </si>
  <si>
    <t>Parkok, fasor növényvédelem</t>
  </si>
  <si>
    <t>Játszótéri eszközök karbantart.</t>
  </si>
  <si>
    <t>Óvodai karbantartás</t>
  </si>
  <si>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</si>
  <si>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</si>
  <si>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</si>
  <si>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</si>
  <si>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</si>
  <si>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</si>
  <si>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 xml:space="preserve">Az önkormányzat  költségvetésében szereplő szakfeladatok 2012. évi kiadásai </t>
  </si>
  <si>
    <t>Szálláshely- szolgáltatás, vendéglátás</t>
  </si>
  <si>
    <t>Karaván Művészeti Alapítvány támogatása</t>
  </si>
  <si>
    <t xml:space="preserve">Concerto Szimfónikus zenekar </t>
  </si>
  <si>
    <t>MÁV szimfónikus zenekar</t>
  </si>
  <si>
    <t xml:space="preserve">     Hajléktalanok rehabilitációs program ("Lélek program") NEFMI</t>
  </si>
  <si>
    <t xml:space="preserve">     Munkaadókat terhelő járulékok és szociális hozzájárulási adó</t>
  </si>
  <si>
    <t xml:space="preserve">     Dologi kiadások</t>
  </si>
  <si>
    <t>Működési költségvetés kiadásai</t>
  </si>
  <si>
    <t>Működési költségvetés kiadásai összesen</t>
  </si>
  <si>
    <t>Felhalmozási költségvetés kiadásai</t>
  </si>
  <si>
    <t xml:space="preserve">     Felújítási kiadások</t>
  </si>
  <si>
    <t xml:space="preserve">     Beruházási kiadások</t>
  </si>
  <si>
    <t xml:space="preserve">     Egyéb felhalmozási kiadások</t>
  </si>
  <si>
    <t>Kölcsönök</t>
  </si>
  <si>
    <t>Felhalmozási költségvetés kiadásai összesen</t>
  </si>
  <si>
    <t>Finanszírozási kiadások összesen</t>
  </si>
  <si>
    <t xml:space="preserve">     Egyéb finanszírozás kiadásai</t>
  </si>
  <si>
    <t xml:space="preserve">          Viola u. 52. felújításra</t>
  </si>
  <si>
    <t xml:space="preserve">          Berzenczey u. 30. felújítás</t>
  </si>
  <si>
    <t>Kiadások összesen (pénzforgalmi)</t>
  </si>
  <si>
    <t xml:space="preserve">   Közterületfelügyelet (3/B. sz. melléklet szerint)</t>
  </si>
  <si>
    <r>
      <t xml:space="preserve">  </t>
    </r>
    <r>
      <rPr>
        <b/>
        <sz val="9"/>
        <rFont val="Arial CE"/>
        <family val="0"/>
      </rPr>
      <t xml:space="preserve">Intézmények támogatása összesen </t>
    </r>
    <r>
      <rPr>
        <sz val="9"/>
        <rFont val="Arial CE"/>
        <family val="0"/>
      </rPr>
      <t>-</t>
    </r>
    <r>
      <rPr>
        <sz val="9"/>
        <rFont val="Arial CE"/>
        <family val="2"/>
      </rPr>
      <t>Egyéb működési célú kiadások-</t>
    </r>
  </si>
  <si>
    <t>Az önkormányzat 2012. évi kiadásai</t>
  </si>
  <si>
    <t>Önállóan működő és gazdálkodó és önállóan működő intézmények 2012. évi költségvetése</t>
  </si>
  <si>
    <t>(eFt)</t>
  </si>
  <si>
    <r>
      <t xml:space="preserve">    Kamat kiadás </t>
    </r>
    <r>
      <rPr>
        <sz val="9"/>
        <rFont val="Arial CE"/>
        <family val="0"/>
      </rPr>
      <t>-Dologi kiadások</t>
    </r>
  </si>
  <si>
    <r>
      <t xml:space="preserve">    ÁFA befizetés  </t>
    </r>
    <r>
      <rPr>
        <sz val="9"/>
        <rFont val="Arial CE"/>
        <family val="0"/>
      </rPr>
      <t>- Dologi kiadások</t>
    </r>
  </si>
  <si>
    <r>
      <t xml:space="preserve">    Fővárosi Lakásalapba befizetés </t>
    </r>
    <r>
      <rPr>
        <sz val="9"/>
        <rFont val="Arial CE"/>
        <family val="0"/>
      </rPr>
      <t>-Egyéb felhalmozási kiadások</t>
    </r>
  </si>
  <si>
    <r>
      <t xml:space="preserve">    Előző évi állami támogatás visszafizetése  </t>
    </r>
    <r>
      <rPr>
        <sz val="9"/>
        <rFont val="Arial CE"/>
        <family val="0"/>
      </rPr>
      <t>-Dologi kiadások</t>
    </r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</si>
  <si>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</si>
  <si>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</si>
  <si>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</si>
  <si>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</si>
  <si>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</si>
  <si>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>Kölcsönök nyújtása</t>
  </si>
  <si>
    <t xml:space="preserve">     Személyi juttatások </t>
  </si>
  <si>
    <t>Ferencvárosi Kulturális, Turisztikai és Sport Nonprofit Kft</t>
  </si>
  <si>
    <t xml:space="preserve">    Egyéb működési célú kiadások (Intézmények támogatása nélkül)</t>
  </si>
  <si>
    <t>IX. kerületi Szakrendelő KFt</t>
  </si>
  <si>
    <t>Üdültetés</t>
  </si>
  <si>
    <t>Balatonszéplaki Üdülő</t>
  </si>
  <si>
    <t xml:space="preserve">   Személyi juttatások </t>
  </si>
  <si>
    <t>Közigazgatás,védelem</t>
  </si>
  <si>
    <t>Polgármesteri hivatal igazgatási kiadásai</t>
  </si>
  <si>
    <t>Képviselők juttatásai</t>
  </si>
  <si>
    <t>Toronyház u. 3/b. Közösségi ház</t>
  </si>
  <si>
    <t>Polgári Védelem</t>
  </si>
  <si>
    <t>Egészségügy, szociális ellátás</t>
  </si>
  <si>
    <t>Polgármesteri Hivatal összesen:</t>
  </si>
  <si>
    <t>Mezőgazdaság, vadgazdálkodás, erdőgazdálkodás</t>
  </si>
  <si>
    <t>Férőhely fenntartási díj Magyar Vöröskereszt</t>
  </si>
  <si>
    <t>Fogyatékos személyek nappali ellátása Gond-viselés Kht.</t>
  </si>
  <si>
    <t>Parkfenntartás</t>
  </si>
  <si>
    <t xml:space="preserve">    Szabálysértési bírság</t>
  </si>
  <si>
    <t xml:space="preserve">     Ellátottak pénzbeli juttatásai</t>
  </si>
  <si>
    <t>Iskolatej támogatás</t>
  </si>
  <si>
    <t xml:space="preserve">   Ellátottak pénzbeli juttatásai</t>
  </si>
  <si>
    <t>Szállítást kiegészítő tevékenység</t>
  </si>
  <si>
    <t xml:space="preserve">    Helyi adó, pótlék, bírság</t>
  </si>
  <si>
    <t>Közutak üzemeltetése</t>
  </si>
  <si>
    <t>Ingatlanügyletek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</si>
  <si>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</si>
  <si>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</si>
  <si>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</si>
  <si>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</si>
  <si>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>Ferencváros a korszerű természettudományos oktatásért</t>
  </si>
  <si>
    <t xml:space="preserve">    Ferencváros a korszerű természettudományos oktatásért (TÁMOP-3.1.3-10/1)</t>
  </si>
  <si>
    <t xml:space="preserve">Helyiség megszerzési díj </t>
  </si>
  <si>
    <t>Közigazgatás, védelem</t>
  </si>
  <si>
    <t>Védett értékek fenntartása</t>
  </si>
  <si>
    <t>Oktatás</t>
  </si>
  <si>
    <t>Pályázati támogatás</t>
  </si>
  <si>
    <t>2012. évi</t>
  </si>
  <si>
    <t>Balatonlelle felújítás</t>
  </si>
  <si>
    <t>Lakóház felújítás Ferenc tér 9.</t>
  </si>
  <si>
    <t>Lakóház felújítás Gát u. 3.</t>
  </si>
  <si>
    <t>Lakóház felújítás Márton u. 3/A</t>
  </si>
  <si>
    <t>Lakóház felújítás Márton u. 5/A</t>
  </si>
  <si>
    <t>Lakóház felújítások Balázs Béla 14.,</t>
  </si>
  <si>
    <t xml:space="preserve">Lakóház 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</si>
  <si>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</si>
  <si>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</si>
  <si>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</si>
  <si>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</si>
  <si>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Kúltúra, szórakoztatás támogatás</t>
  </si>
  <si>
    <t>Helyi Nemzetiségi Önkormányzatok támogatása</t>
  </si>
  <si>
    <t xml:space="preserve">    Helyi Nemzetiségi Önkormányzatok pályázati kifizetései</t>
  </si>
  <si>
    <t>Méhecske Óvoda felújítás</t>
  </si>
  <si>
    <t>Napfény Óvoda felújítás</t>
  </si>
  <si>
    <t>Ugrifüles Óvoda felújítás</t>
  </si>
  <si>
    <t>Bakáts téri Általános Iskola felújítás</t>
  </si>
  <si>
    <t>Dominó Általános Iskola felújítás</t>
  </si>
  <si>
    <t>Kosztolányi Dezső Általános Iskola felújítás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</si>
  <si>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</si>
  <si>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</si>
  <si>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</si>
  <si>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</si>
  <si>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</si>
  <si>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</si>
  <si>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</si>
  <si>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Erdődy Kamara Zenekar Alapítvány</t>
  </si>
  <si>
    <t>Sport feladatok</t>
  </si>
  <si>
    <t>Tankönyv támogatás</t>
  </si>
  <si>
    <t>Egyéb oktatási feladatok</t>
  </si>
  <si>
    <t>Iskolai nyelvvizsga, jogosítvány megszerzés támogatása</t>
  </si>
  <si>
    <t>Időskorúak járadéka</t>
  </si>
  <si>
    <t>Ápolási díj</t>
  </si>
  <si>
    <t>Lakbértámogatás</t>
  </si>
  <si>
    <t>Átmeneti segélyek</t>
  </si>
  <si>
    <t>Rendkívüli gyermekvédelmi támogatás</t>
  </si>
  <si>
    <t>Közgyógyellátás</t>
  </si>
  <si>
    <t>Adósságkezelési támogatás</t>
  </si>
  <si>
    <t>Karácsonyi segély</t>
  </si>
  <si>
    <t>Hivatásos gondnokok</t>
  </si>
  <si>
    <t>Szennyvíz, hulladékkezelés, településtisztasági szolgáltatás</t>
  </si>
  <si>
    <t>Köztisztasági feladatok</t>
  </si>
  <si>
    <t>Sport és szabadidős rendezvények</t>
  </si>
  <si>
    <t>Diáksport</t>
  </si>
  <si>
    <t>Testvérvárosi kapcsolatok</t>
  </si>
  <si>
    <t>Egyéb rendezvények</t>
  </si>
  <si>
    <t>Egyéb szolgáltatás</t>
  </si>
  <si>
    <t>Köztemetés</t>
  </si>
  <si>
    <t>Szakfeladatok összesen</t>
  </si>
  <si>
    <t>Feladat megnevezése</t>
  </si>
  <si>
    <t>Egészszégügy, szociális ellátás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</si>
  <si>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</si>
  <si>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</si>
  <si>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</si>
  <si>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</si>
  <si>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</si>
  <si>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</si>
  <si>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Építőipar</t>
  </si>
  <si>
    <t>Egészségügyi prevenció</t>
  </si>
  <si>
    <t>Mindösszesen</t>
  </si>
  <si>
    <t>Táboroztatás</t>
  </si>
  <si>
    <t>Saját vagy bérelt ingatlan hasznosítás</t>
  </si>
  <si>
    <t xml:space="preserve">Összesen </t>
  </si>
  <si>
    <t>Társasház felújítási pályázat</t>
  </si>
  <si>
    <t>Várostervezés</t>
  </si>
  <si>
    <t>Fasorok karbantartása</t>
  </si>
  <si>
    <t>Városfejl., Városgazd. és Környezetvédelmi Bizottság</t>
  </si>
  <si>
    <t>Szórakoztatás, sport, kultúra</t>
  </si>
  <si>
    <t>Sport feladatok összesen</t>
  </si>
  <si>
    <t>Kulturális feladatok összesen</t>
  </si>
  <si>
    <t>Gazdasági társaságok</t>
  </si>
  <si>
    <t>Európai Uniós Pályázatok</t>
  </si>
  <si>
    <t>Kúltúra, szórakoztatás pályázati úton nyújtott támogatás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</si>
  <si>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</si>
  <si>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</si>
  <si>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</si>
  <si>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</si>
  <si>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</si>
  <si>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</si>
  <si>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 Környezetvédelmi Bizottság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</si>
  <si>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</si>
  <si>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</si>
  <si>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</si>
  <si>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</si>
  <si>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</si>
  <si>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</si>
  <si>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</si>
  <si>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</si>
  <si>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</si>
  <si>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</si>
  <si>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Ifjú Molnár Ferenc Diákszínjátszó Egyesület  </t>
  </si>
  <si>
    <t>Pedagógiai feladatok</t>
  </si>
  <si>
    <t xml:space="preserve">                  előző évi töblettámogatás  visszafizetése</t>
  </si>
  <si>
    <t>Parkolási Kft</t>
  </si>
  <si>
    <t>Gyermekétkeztetés támogatása (nyári étk. együtt)</t>
  </si>
  <si>
    <t>Idősügyi Tanács</t>
  </si>
  <si>
    <t>Hivatal telefonközpont</t>
  </si>
  <si>
    <t>Kazán, klíma beszerés</t>
  </si>
  <si>
    <t>Hajléktalanok rehabilitációs program</t>
  </si>
  <si>
    <t>ORFK részére kültéri eszköz beszerzés</t>
  </si>
  <si>
    <t xml:space="preserve">   Kölcsön nyújtás (munkáltatói kölcsön)</t>
  </si>
  <si>
    <t xml:space="preserve">   Kölcsön nyújtás</t>
  </si>
  <si>
    <t>Városfejlesztés, üzemeltetés és közbiztonság</t>
  </si>
  <si>
    <t>Vendel tornacsarnok</t>
  </si>
  <si>
    <t xml:space="preserve">    Iparűzési adó pótlék, bírság</t>
  </si>
  <si>
    <t>Intézményi működési bevételek</t>
  </si>
  <si>
    <t xml:space="preserve">    Fővárosi lakás-felújítási pályázat</t>
  </si>
  <si>
    <t xml:space="preserve">   Személyi juttatás</t>
  </si>
  <si>
    <t>Megújuló energiahordozó-felhasználás növelés</t>
  </si>
  <si>
    <t xml:space="preserve">    Építményadó</t>
  </si>
  <si>
    <t>Hivatal költözése</t>
  </si>
  <si>
    <t>Háziorvosi rendelők felújítása</t>
  </si>
  <si>
    <t>Sport Alap</t>
  </si>
  <si>
    <t>Üllői 45. Bérleti díj</t>
  </si>
  <si>
    <t>KÉK Pont</t>
  </si>
  <si>
    <t>Kerületi földutak szilárd burkolattal való ellátása</t>
  </si>
  <si>
    <t>Összesen:</t>
  </si>
  <si>
    <t xml:space="preserve">      - Táboroztatás bevétele</t>
  </si>
  <si>
    <t>Bevételek</t>
  </si>
  <si>
    <t xml:space="preserve">   Pénzeszköz átadás, speciális célú támogatás</t>
  </si>
  <si>
    <t>Általános tartalék</t>
  </si>
  <si>
    <t>Összesen</t>
  </si>
  <si>
    <t>Céltartalék</t>
  </si>
  <si>
    <t xml:space="preserve">      - Bérleti díjak</t>
  </si>
  <si>
    <t xml:space="preserve">    Idegenforgalmi adó</t>
  </si>
  <si>
    <t>Közbiztonsági Közalapítvány</t>
  </si>
  <si>
    <t xml:space="preserve">    Környezetvédelmi bírság</t>
  </si>
  <si>
    <t>Kényszer kiköltöztetés</t>
  </si>
  <si>
    <t>Ingatlanok őrzése</t>
  </si>
  <si>
    <t>1/B. sz. melléklet</t>
  </si>
  <si>
    <t>(eFt-ban)</t>
  </si>
  <si>
    <t xml:space="preserve">    Gépjármű adó</t>
  </si>
  <si>
    <t xml:space="preserve">Park felújítás </t>
  </si>
  <si>
    <t>Polgármester tiszt. Összefüggő egyéb feladatok</t>
  </si>
  <si>
    <t xml:space="preserve">    Iparűzési adó</t>
  </si>
  <si>
    <t>Humán Ügyek Bizottsága</t>
  </si>
  <si>
    <t xml:space="preserve">    Ingatlanok, földterület, telek értékesítése</t>
  </si>
  <si>
    <t xml:space="preserve">    Helyiség értékesítés</t>
  </si>
  <si>
    <t>Sportegyesületek támogatása</t>
  </si>
  <si>
    <t>Csökkent munkaképességűek rendszeres szociális segélye</t>
  </si>
  <si>
    <t>Aktív korúak rendszeres szociális segélye</t>
  </si>
  <si>
    <t>KF - rehabilitáció járulékos költségek</t>
  </si>
  <si>
    <t xml:space="preserve">       Intézmények egyéb támogatása</t>
  </si>
  <si>
    <t>Egyházak támogatása - karitatív tevékenység</t>
  </si>
  <si>
    <t>Társadalmi  szervezetek támogatása</t>
  </si>
  <si>
    <t>Társasházak támogatása</t>
  </si>
  <si>
    <t>Deák ösztöndíj</t>
  </si>
  <si>
    <t>Ingatlanvásárlás</t>
  </si>
  <si>
    <t>Lakás és helyiség felújítás</t>
  </si>
  <si>
    <t xml:space="preserve">    Parkolóhely megváltás</t>
  </si>
  <si>
    <t>Soszám</t>
  </si>
  <si>
    <t>Ingatlanügyekkel kapcsolatos általános feladatok</t>
  </si>
  <si>
    <t>Ingatlanokkal kapcsolatos ügyvédi díjak</t>
  </si>
  <si>
    <t>Ügyvédi díjak</t>
  </si>
  <si>
    <t>Foglalkoztatást helyettesítő támogatás</t>
  </si>
  <si>
    <t>Lakásfenntartási támogatás normatív</t>
  </si>
  <si>
    <t>Lakásfenntartási támogatás helyi</t>
  </si>
  <si>
    <t>Kölcsönök visszatérülése</t>
  </si>
  <si>
    <t>Polgármesteri Hivatalhoz tartozó önállóan működő intézmény</t>
  </si>
  <si>
    <t>Közterületfelügyelet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</si>
  <si>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</si>
  <si>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</si>
  <si>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</si>
  <si>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</si>
  <si>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</si>
  <si>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 xml:space="preserve">     Kölcsön nyújtás</t>
  </si>
  <si>
    <t>Pénzforgalmi kiadások</t>
  </si>
  <si>
    <t>2. sz. melléklet</t>
  </si>
  <si>
    <t>Sorsz.</t>
  </si>
  <si>
    <t xml:space="preserve"> </t>
  </si>
  <si>
    <t xml:space="preserve"> 1.</t>
  </si>
  <si>
    <t xml:space="preserve"> 2.</t>
  </si>
  <si>
    <t xml:space="preserve">   Személyi juttatások</t>
  </si>
  <si>
    <t xml:space="preserve">   Dologi kiadások és egyéb folyó kiadások</t>
  </si>
  <si>
    <t xml:space="preserve">   Felhalmozási kiadások és pénzügyi befektetések</t>
  </si>
  <si>
    <t>Roma koncepció</t>
  </si>
  <si>
    <t xml:space="preserve">    Önkormányzati lakások értékesítése</t>
  </si>
  <si>
    <t>Templom felújítás támogatása</t>
  </si>
  <si>
    <t xml:space="preserve">       Intézmények támogatása</t>
  </si>
  <si>
    <t xml:space="preserve">       Intézmények étkezés támogatása</t>
  </si>
  <si>
    <t>Veszélyelhárítás</t>
  </si>
  <si>
    <t>Veszélyes tűzfalak, kémények vizsgálata, bontása</t>
  </si>
  <si>
    <t>Ingatlanokkal kapcsolatos bontási feladatok</t>
  </si>
  <si>
    <t>Intézmények összesen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</si>
  <si>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</si>
  <si>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</si>
  <si>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</si>
  <si>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</si>
  <si>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Térfigyelőrendszer működtetése</t>
  </si>
  <si>
    <t xml:space="preserve">    Bölcsöde építés KMOP-2009-4.5.2. Szoc. alapszolg. Infrastr.</t>
  </si>
  <si>
    <t>Bölcsöde építés</t>
  </si>
  <si>
    <t xml:space="preserve">    Markusovszky park felújításához fővárosi támogatás</t>
  </si>
  <si>
    <t xml:space="preserve">FESZOFE kiemelkedően közhasznú Non-profit KFT </t>
  </si>
  <si>
    <t xml:space="preserve">    Telekadó</t>
  </si>
  <si>
    <t>Élelmiszerbank költségek</t>
  </si>
  <si>
    <t>VIII. kerület Józsefváros Önkormányzat ellátási szerződés</t>
  </si>
  <si>
    <t>Küldetés Egyesület Ellátási szerződés</t>
  </si>
  <si>
    <t>Bölcsödéztetési támogatás</t>
  </si>
  <si>
    <t>Informatikai működés és fejlesztés</t>
  </si>
  <si>
    <t xml:space="preserve">   Dologi kiadások</t>
  </si>
  <si>
    <t>Börzsöny utcai rendőrörs felújítása</t>
  </si>
  <si>
    <t>Városmarketing</t>
  </si>
  <si>
    <t>3/D. sz. melléklet</t>
  </si>
  <si>
    <t>Ingatlanügyekkel kapcsolatos eseti feladatok</t>
  </si>
  <si>
    <t>Lakóházak takarítása</t>
  </si>
  <si>
    <t xml:space="preserve">Mezőgazdaság </t>
  </si>
  <si>
    <t>Az önkormányzat 2012. évi bevételei</t>
  </si>
  <si>
    <t xml:space="preserve">   Munkaadókat terhelő jár. és szociális hozzájár.adó</t>
  </si>
  <si>
    <t>Év</t>
  </si>
  <si>
    <t>Tőke/      kamat</t>
  </si>
  <si>
    <t>2012.</t>
  </si>
  <si>
    <t>Tőketörl.</t>
  </si>
  <si>
    <t>Kamat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</si>
  <si>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</si>
  <si>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</si>
  <si>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</si>
  <si>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</si>
  <si>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</si>
  <si>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</si>
  <si>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</si>
  <si>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</si>
  <si>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</si>
  <si>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</si>
  <si>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r>
      <t xml:space="preserve">H-14 </t>
    </r>
    <r>
      <rPr>
        <sz val="10"/>
        <rFont val="Times New Roman"/>
        <family val="1"/>
      </rPr>
      <t>(700.000eFt)</t>
    </r>
  </si>
  <si>
    <r>
      <t xml:space="preserve">H-25 </t>
    </r>
    <r>
      <rPr>
        <sz val="10"/>
        <rFont val="Times New Roman"/>
        <family val="1"/>
      </rPr>
      <t>(900.000eFt)</t>
    </r>
  </si>
  <si>
    <r>
      <t xml:space="preserve">H-31 </t>
    </r>
    <r>
      <rPr>
        <sz val="10"/>
        <rFont val="Times New Roman"/>
        <family val="1"/>
      </rPr>
      <t>(900.000eFt)</t>
    </r>
  </si>
  <si>
    <r>
      <t xml:space="preserve">H-18 </t>
    </r>
    <r>
      <rPr>
        <sz val="10"/>
        <rFont val="Times New Roman"/>
        <family val="1"/>
      </rPr>
      <t>(900.000eFt)</t>
    </r>
  </si>
  <si>
    <r>
      <t xml:space="preserve">H-12 </t>
    </r>
    <r>
      <rPr>
        <sz val="10"/>
        <rFont val="Times New Roman"/>
        <family val="1"/>
      </rPr>
      <t>(600.000eFt)  2009. év Raiffeisen</t>
    </r>
  </si>
  <si>
    <r>
      <t xml:space="preserve">H-6 </t>
    </r>
    <r>
      <rPr>
        <sz val="10"/>
        <rFont val="Times New Roman"/>
        <family val="1"/>
      </rPr>
      <t>(300.000eFt) 2009. év Raiffeisen</t>
    </r>
  </si>
  <si>
    <r>
      <t xml:space="preserve">H-17 </t>
    </r>
    <r>
      <rPr>
        <sz val="10"/>
        <rFont val="Times New Roman"/>
        <family val="1"/>
      </rPr>
      <t>(900.000eFt)  2010. év Raiffeisen</t>
    </r>
  </si>
  <si>
    <r>
      <t xml:space="preserve">ONK-0067 </t>
    </r>
    <r>
      <rPr>
        <sz val="10"/>
        <rFont val="Times New Roman"/>
        <family val="1"/>
      </rPr>
      <t>(900.000eFt)   2011. év ERSTE</t>
    </r>
  </si>
  <si>
    <t>8. sz. melléklet</t>
  </si>
  <si>
    <t>Tervezett költségvetési adatok</t>
  </si>
  <si>
    <t>Bevétel</t>
  </si>
  <si>
    <t>Kiadások</t>
  </si>
  <si>
    <t>Személyi juttatások</t>
  </si>
  <si>
    <t>Dologi kiadások</t>
  </si>
  <si>
    <t>Ellátottak juttatásai</t>
  </si>
  <si>
    <t xml:space="preserve">KMOP-2009-4.5.2. Szociális alapszolgáltatások infrastruktúrális fejlesztése </t>
  </si>
  <si>
    <t>TÁMOP-3.1.3-10/1 Ferencváros a korszerű természettudományos oktatásért</t>
  </si>
  <si>
    <t>6.</t>
  </si>
  <si>
    <t>Egyéb működési célú kiadások</t>
  </si>
  <si>
    <t>Ellátottak pénzbeli juttatásai</t>
  </si>
  <si>
    <t>Egyéb felhalmozási kiadások</t>
  </si>
  <si>
    <t>Továbbszámlázott szolgáltatások bevételei</t>
  </si>
  <si>
    <t xml:space="preserve">      - Önkormányzat továbbszámlázott tételek</t>
  </si>
  <si>
    <t xml:space="preserve">       - Önkormányzat ÁFA</t>
  </si>
  <si>
    <t xml:space="preserve">       - Önkormányzat fordított ÁFA</t>
  </si>
  <si>
    <t xml:space="preserve">       - Önkormányzat kamat</t>
  </si>
  <si>
    <t xml:space="preserve">        - Sem IX. Zrt. értékesítés</t>
  </si>
  <si>
    <t xml:space="preserve">        - Önkormányzat értékesítés</t>
  </si>
  <si>
    <t>II. Polgármesteri Hivatal költségvetési bevételei</t>
  </si>
  <si>
    <t>Átengedett központi adók</t>
  </si>
  <si>
    <t>IV. Intézmények bevételei</t>
  </si>
  <si>
    <t>Berzenczey u. 30.</t>
  </si>
  <si>
    <t>Viola u. 52.</t>
  </si>
  <si>
    <t>Felújítások, beruházások</t>
  </si>
  <si>
    <t>7. sz. melléklet</t>
  </si>
  <si>
    <t>Többéves kihatással járó kötelezettségek</t>
  </si>
  <si>
    <t>Fejlesztési célú hitelállomány kimutatása</t>
  </si>
  <si>
    <t>Lakóházfelújításokra fővárosi visszatérítendő támogatása</t>
  </si>
  <si>
    <t>Lakóház</t>
  </si>
  <si>
    <t>Európai Uniós pályázatok</t>
  </si>
  <si>
    <t>További kötelezettségek</t>
  </si>
  <si>
    <t>Az Európai uniós forrásokkal támogatott fejlesztések tervezett 2012. évi adatairól</t>
  </si>
  <si>
    <t xml:space="preserve">    Munkaadókat terhelő járulékok és szociális hozzájárulási adó</t>
  </si>
  <si>
    <t xml:space="preserve">    Dologi kiadások</t>
  </si>
  <si>
    <t>Önkormányzati támogatás</t>
  </si>
  <si>
    <t>Bevétel összesen</t>
  </si>
  <si>
    <t xml:space="preserve">       Közterületfelügyelet támogatása</t>
  </si>
  <si>
    <t>KMOP-4.5.2.11. Manó-Lak Bölcsöde felújítása, kapacitásnövelése (jelenleg csak önerő)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</si>
  <si>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</si>
  <si>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</si>
  <si>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</si>
  <si>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</si>
  <si>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</si>
  <si>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>Tűzoltó u. 66.</t>
  </si>
  <si>
    <t xml:space="preserve">          Tűzoltó u. 66.</t>
  </si>
  <si>
    <t xml:space="preserve">      - Parkolással kapcsolatos továbbszámlázott szolgáltatások bevételei</t>
  </si>
  <si>
    <t xml:space="preserve">       - Vagyonkez. és városf. kapcs. feladatok ÁFA</t>
  </si>
  <si>
    <t xml:space="preserve">       - Közterületfelügyeleti ÁFA</t>
  </si>
  <si>
    <t>II. Közterületfelügyelet kiadásai</t>
  </si>
  <si>
    <t>III. Önkormányzat kiadásai</t>
  </si>
  <si>
    <t>IV. Önállóan műk.és gazd.és önállóan műk.Költsvet.szervek. kiad. (2.sz.mell.sz.)</t>
  </si>
  <si>
    <t xml:space="preserve">Az önkormányzat  költségvetésében szereplő támogatások 2012. évi kiadásai </t>
  </si>
  <si>
    <t>Az önkormányzat költségvetésében szereplő 2012. évi tartalékok</t>
  </si>
  <si>
    <t xml:space="preserve">   Önkormányzat ktsv. szereplő szakf. kiadásai (3/C. sz. melléklet szerint)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</si>
  <si>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</si>
  <si>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</si>
  <si>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</si>
  <si>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Lakások és helyiségek vásárlása</t>
  </si>
  <si>
    <t>TÁMOP-3.1.3.-10/1</t>
  </si>
  <si>
    <t>Karaván Műv. Alapítv. Tám.</t>
  </si>
  <si>
    <t xml:space="preserve">Ifjú Molnár F. Diáksz. Egyes.  </t>
  </si>
  <si>
    <t>Erdődy Kam. Zenek. Alap.</t>
  </si>
  <si>
    <t>SZEMIRAMISZ Alap.</t>
  </si>
  <si>
    <t>3/B sz. melléklet</t>
  </si>
  <si>
    <t>3/C. sz. melléklet</t>
  </si>
  <si>
    <t>3/A sz. melléklet</t>
  </si>
  <si>
    <t>A Polgármesteri Hivatal kiadásai</t>
  </si>
  <si>
    <t>IX. kerületi Rendőrkapitányság támogatása</t>
  </si>
  <si>
    <t>Lakóház felújítás Gát u. 5.</t>
  </si>
  <si>
    <t>Balázs Béla u. 14.</t>
  </si>
  <si>
    <t>2012. évi felújítások</t>
  </si>
  <si>
    <t>Önkormányzati felújítások</t>
  </si>
  <si>
    <t>Polgármesteri Hivatal felújítások</t>
  </si>
  <si>
    <t>Önkormányzati beruházások</t>
  </si>
  <si>
    <t>Polgármesteri Hivatal beruházások</t>
  </si>
  <si>
    <t>Hivatal bútor beszerzés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</si>
  <si>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</si>
  <si>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</si>
  <si>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</si>
  <si>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 xml:space="preserve">    Belső Ferencváros kúlturális negyed fejleszt. KMOP-5.2.2.</t>
  </si>
  <si>
    <t xml:space="preserve">     Éven belüli lejáratú folyószámla hitel</t>
  </si>
  <si>
    <t xml:space="preserve">     Helyi támogatás, házmesterek visszafizetése</t>
  </si>
  <si>
    <t xml:space="preserve">     Társasházak befizetései</t>
  </si>
  <si>
    <t xml:space="preserve"> - Működési célú pénzmaradvány igénybevétele</t>
  </si>
  <si>
    <t xml:space="preserve"> - Felhalmozási célú pénzmaradvány igénybevétele</t>
  </si>
  <si>
    <t xml:space="preserve">   Önkormányzat ktsv. szereplő Támogatások (3/D. sz. melléklet szerint)</t>
  </si>
  <si>
    <t>Belső Ferencváros Kúltúrális negyed KMOP-5.2.2</t>
  </si>
  <si>
    <t>Gát u. 3.</t>
  </si>
  <si>
    <t>Gát u. 5.</t>
  </si>
  <si>
    <t>2012. évi beruházási, fejlesztési kiadások</t>
  </si>
  <si>
    <t>SZEMIRAMISZ Szính.Kult.és Sport rendv-szerv.Alap.</t>
  </si>
  <si>
    <t>Csicsergő Óvoda /Thaly K. u. 38./</t>
  </si>
  <si>
    <t>Nyújtott szolgáltatások ellenértéke</t>
  </si>
  <si>
    <t>Bérleti díjbevételek</t>
  </si>
  <si>
    <t>ÁFA bevételek</t>
  </si>
  <si>
    <t>Hozam és kamatbevételek</t>
  </si>
  <si>
    <t>Intézményi működési bevételek összesen</t>
  </si>
  <si>
    <t>Irányítószervtől kapott étkezés támogatás</t>
  </si>
  <si>
    <t>Irányítószervtől kapott egyéb támogatás</t>
  </si>
  <si>
    <t>Kapott támogatások összesen</t>
  </si>
  <si>
    <t>Működési célú támogatásértékű bevételek</t>
  </si>
  <si>
    <t>Költségvetési működési bevételek összesen</t>
  </si>
  <si>
    <t>Költségv. hiány belső finansz.szolgáló előző évek pénzm.igénybev.</t>
  </si>
  <si>
    <t xml:space="preserve">  Nyújtott szolgáltatások ellenértéke</t>
  </si>
  <si>
    <t xml:space="preserve">  Továbbszámlázott szolgáltatások bevételei</t>
  </si>
  <si>
    <t xml:space="preserve">  Bérleti díjbevételek</t>
  </si>
  <si>
    <t xml:space="preserve">  Intézményi ellátási díjak, alkalmzotti térítési díjak</t>
  </si>
  <si>
    <t xml:space="preserve">  ÁFA bevételek</t>
  </si>
  <si>
    <t xml:space="preserve">  Hozam és kamatbevételek</t>
  </si>
  <si>
    <t xml:space="preserve">  Irányítószervtől szervtől kapott támogatás</t>
  </si>
  <si>
    <t xml:space="preserve">  Irányítószervtől kapott étkezés támogatás</t>
  </si>
  <si>
    <t xml:space="preserve">  Irányítószervtől kapott egyéb támogatás</t>
  </si>
  <si>
    <t xml:space="preserve">  Működési célú pénzmaradvány igénybevétele</t>
  </si>
  <si>
    <t xml:space="preserve">  Felhalmozási célú pénzmaradvány igénybevétele</t>
  </si>
  <si>
    <t>Költségvetési felhalmozási bevételek összesen</t>
  </si>
  <si>
    <t>Bevétel mindösszesen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</si>
  <si>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</si>
  <si>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</si>
  <si>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</si>
  <si>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</si>
  <si>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</si>
  <si>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Felújítási kiadások</t>
  </si>
  <si>
    <t xml:space="preserve">  Beruházási kiadások</t>
  </si>
  <si>
    <t xml:space="preserve">  Egyéb felhalmozási kiadások</t>
  </si>
  <si>
    <t>Csudafa Óvoda /Óbester u. 9./</t>
  </si>
  <si>
    <t>Epres Óvoda /Epreserdő u. 10./</t>
  </si>
  <si>
    <t>Kerekerdő Óvoda /Vágóhíd u. 35./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</si>
  <si>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</si>
  <si>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</si>
  <si>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</si>
  <si>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</si>
  <si>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</si>
  <si>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</si>
  <si>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Bakáts téri Ének-Zenei Általános Iskola /Bakáts tér 12./</t>
  </si>
  <si>
    <t>Dominó Általános Iskola (Lenhossék u. 28.)</t>
  </si>
  <si>
    <t>József A. Ált.Iskola  /Mester u. 67./</t>
  </si>
  <si>
    <t>Komplex Általános Iskola és Óvoda /Gát u. 6./</t>
  </si>
  <si>
    <t>Kosztolányi D. Ált. Iskola /Ifjúmunkás u. 1./</t>
  </si>
  <si>
    <t>Kőrösi Cs. S. Ált.Iskola  /Ifjúmunkás u. 13./</t>
  </si>
  <si>
    <t>Molnár F. Ált. Iskola  /Mester u. 19./</t>
  </si>
  <si>
    <t>Általános Iskolák összesen</t>
  </si>
  <si>
    <t>Ádám Jenő Zeneiskola / Köztelek u. 8./</t>
  </si>
  <si>
    <t>Telepy Károly Ált.és Testnevelés Szak. Iskola/ Telepy u 17./</t>
  </si>
  <si>
    <t>Weöres Sándor Ált.  Isk. és Gimnázium / Lobogó u. 1./</t>
  </si>
  <si>
    <t>Általános és középiskolák összesen:</t>
  </si>
  <si>
    <t>Leövey K. Gimnázium / Vendel u. 1./</t>
  </si>
  <si>
    <t>Nevelési Tanácsadó /Vágóhíd u 35./</t>
  </si>
  <si>
    <t>Oktatási ágazat összesen:</t>
  </si>
  <si>
    <t>Ferencvárosi Egyesített Bölcsöde</t>
  </si>
  <si>
    <t>Szociális ágazat összesen</t>
  </si>
  <si>
    <t>Ferencvárosi Művelődési Központ</t>
  </si>
  <si>
    <t>I. Helyi Önkormányzat bevételei</t>
  </si>
  <si>
    <t xml:space="preserve">       -Vagyonkezeléssel kapcsolatos feladatok</t>
  </si>
  <si>
    <t xml:space="preserve">       -Gépkocsi elszállítás</t>
  </si>
  <si>
    <t xml:space="preserve">       -Egyéb szolgáltatás</t>
  </si>
  <si>
    <t>Adók</t>
  </si>
  <si>
    <t xml:space="preserve">    Személyi jövedelemadó helyben maradó része</t>
  </si>
  <si>
    <t>Bírságok, díjak, egyéb fizetési kötelezettségek</t>
  </si>
  <si>
    <t xml:space="preserve">    Igazgatás szolgáltatási díjbevétel</t>
  </si>
  <si>
    <t xml:space="preserve">    Felügyeleti jellegű tevékenység díjbevétele</t>
  </si>
  <si>
    <t xml:space="preserve">    Parkolási bírság, pótdíj</t>
  </si>
  <si>
    <t xml:space="preserve">    Bírságból származó bevétel</t>
  </si>
  <si>
    <t xml:space="preserve">    Közterületfelügyeleti bírság bevétel</t>
  </si>
  <si>
    <t>Illetékek, járulékok, hozzájárulások</t>
  </si>
  <si>
    <t xml:space="preserve">    Parkolási illeték bevételek</t>
  </si>
  <si>
    <t>Központi költségvetésből kapott támogatás</t>
  </si>
  <si>
    <t>Irányítószervtől kapott támogatás</t>
  </si>
  <si>
    <t>Kapott támogatás</t>
  </si>
  <si>
    <t>Központi költségvetésből</t>
  </si>
  <si>
    <t>Európai Uniós forrásból</t>
  </si>
  <si>
    <t>Működési célú támogatásértékű bevétel</t>
  </si>
  <si>
    <t>Költségvetési működési bevételek mindösszesen</t>
  </si>
  <si>
    <t>Tárgyi eszközök és immateriális javak értékesítése</t>
  </si>
  <si>
    <t>Felhalmozási bevételek</t>
  </si>
  <si>
    <t>Felhalmozási célú tám.értékű bevételek EU-s pályázatok kapcsán</t>
  </si>
  <si>
    <t>Felhalmozási célú tám.értékű bevételek egyéb központi szervektől</t>
  </si>
  <si>
    <t>Felhalmozási célú tám.értékű bevételek Fővárosi Önkormányzattól</t>
  </si>
  <si>
    <t>Felhalmozási célú támogatásértékű bevételek</t>
  </si>
  <si>
    <t>Felhalmozási célú átvett pénzszköz</t>
  </si>
  <si>
    <t>Költségvetési felhalmozási bevételek mindösszesen</t>
  </si>
  <si>
    <t>Költségvetési hiány belső fin.szolg.előző évek pénzmaradványának igénybevétele</t>
  </si>
  <si>
    <t xml:space="preserve">     Felhalmozási célú hitel felvétel</t>
  </si>
  <si>
    <t>Költségvetési hiány külső fin.szolg.finansz.célú püi műveletek</t>
  </si>
  <si>
    <t>I. Helyi Önkormányzat bevételei mindösszesen:</t>
  </si>
  <si>
    <t xml:space="preserve">      - Egyéb szolgáltatás</t>
  </si>
  <si>
    <t>Bérleti díjak</t>
  </si>
  <si>
    <t>Hozam és Kamatbevételek</t>
  </si>
  <si>
    <t>Kapott támogatás összesen</t>
  </si>
  <si>
    <t xml:space="preserve">   Munkáltatói kölcsön</t>
  </si>
  <si>
    <t>II. Polgármesteri Hivatal bevételei mindösszesen:</t>
  </si>
  <si>
    <t>Hozam és kamatbevétel</t>
  </si>
  <si>
    <t>III. Közterületfelügyelet bevételei mindösszesen:</t>
  </si>
  <si>
    <t>Intézményi ellátási díjak</t>
  </si>
  <si>
    <t>Kapott támogatás összesen:</t>
  </si>
  <si>
    <t>Működés célú támogatásértékű bevételek</t>
  </si>
  <si>
    <t>IV. Intézményi bevételek összesen</t>
  </si>
  <si>
    <t>V. Kerületi bevételek</t>
  </si>
  <si>
    <t>Költségvetési hiány belső fin.szolg.előző évek maradványának igénybevétele</t>
  </si>
  <si>
    <t>V. Kerületi bevételek mindösszesen (Irányítószervtől kapott tám.nélkül)</t>
  </si>
  <si>
    <t xml:space="preserve">    Pedagógus továbbkézés, szakvizsga, szoc. továbbk.</t>
  </si>
  <si>
    <t xml:space="preserve">    Informatikai fejlesztési feladatok intézményeknek</t>
  </si>
  <si>
    <t>Működési célú átvett pénzeszközök</t>
  </si>
  <si>
    <t>Előző évi működési pénzmaradvány átvétele</t>
  </si>
  <si>
    <t>Kölcsönök bevételei összesen</t>
  </si>
  <si>
    <t>Felhalmozási célú kölcsönök visszatérülései</t>
  </si>
  <si>
    <t>Működési célú kölcsönök visszatérülése</t>
  </si>
  <si>
    <t>Felhalmozási célú kölcsönök visszatérülése</t>
  </si>
  <si>
    <t>Önkormányzati bérlemények üzemeltetési költségei</t>
  </si>
  <si>
    <t>Közfoglalkoztatottak pályázat támogatásának önrésze</t>
  </si>
  <si>
    <t>SEM IX. Zrt. támogatása</t>
  </si>
  <si>
    <t>Kapott támogatások</t>
  </si>
  <si>
    <t>Illetékek</t>
  </si>
  <si>
    <t xml:space="preserve">Továbbszámlázott szolgáltatások </t>
  </si>
  <si>
    <t>Hozam és kamat bevételek</t>
  </si>
  <si>
    <t>Működési bevételek összesen</t>
  </si>
  <si>
    <t>Felhalmozási célú támogatásértékű bevétel</t>
  </si>
  <si>
    <t>Felhalmozási célú átvett pénzeszköz</t>
  </si>
  <si>
    <t>Felhalmozási bevételek összesen</t>
  </si>
  <si>
    <t>Szociális támogatás</t>
  </si>
  <si>
    <t>Munkaadókat terh. járulékok és szociális hozzájárulási adó</t>
  </si>
  <si>
    <t>Működési kiadások összesen</t>
  </si>
  <si>
    <t>Felújítási kiadások</t>
  </si>
  <si>
    <t>Beruházási kiadások</t>
  </si>
  <si>
    <t>Felhalmozási kiadások összesen</t>
  </si>
  <si>
    <t>Működési célú kölcsönök visszatérülés</t>
  </si>
  <si>
    <t>Működési célú kölcsön nyújtás</t>
  </si>
  <si>
    <t>Felhalmozási célú kölcsön nyújtás</t>
  </si>
  <si>
    <t xml:space="preserve">    Bölcsöde építés</t>
  </si>
  <si>
    <t>Felhalmozási célú kölcsönök visszatérülés</t>
  </si>
  <si>
    <t>Egyéb sajátos bevétel</t>
  </si>
  <si>
    <t>Működési célú pénzmaradv. Igénybevétele - Belső finanszírozás</t>
  </si>
  <si>
    <t>Finan. Felhalm. célú püi műveletek bev. - Külső finanszírozás</t>
  </si>
  <si>
    <t xml:space="preserve">   Szociális támogatás</t>
  </si>
  <si>
    <t xml:space="preserve">     Szociális támogatás</t>
  </si>
  <si>
    <t xml:space="preserve">    Szociális támogatás</t>
  </si>
  <si>
    <t>Egyéb sajátos bevételek</t>
  </si>
  <si>
    <t>Előző évi felhalmozási célú maradv. igénybevétele - Belső finansz.</t>
  </si>
  <si>
    <t>Működési célú általános tartalék</t>
  </si>
  <si>
    <t>Működési célú céltartalék</t>
  </si>
  <si>
    <t>Hosszú lejáratú felhalm. hitelek törlesztése - Finansz. Célú</t>
  </si>
  <si>
    <t xml:space="preserve">     Egyéb felhalmozási  kiadások</t>
  </si>
  <si>
    <t>Központi költségvetésből kapott normatív támogatás</t>
  </si>
  <si>
    <t>Központi költségvetésből kapott kötött támogatás</t>
  </si>
  <si>
    <t xml:space="preserve">       Polgármesteri Hivatal támogatása</t>
  </si>
  <si>
    <t xml:space="preserve">    Lakbér bevétel</t>
  </si>
  <si>
    <t xml:space="preserve">    Helyiség bérleti díj</t>
  </si>
  <si>
    <t xml:space="preserve">    Lakásbiztosíték befizetése</t>
  </si>
  <si>
    <t xml:space="preserve">    Helyiség megszerzési díj</t>
  </si>
  <si>
    <t>Roma Nemzetiségi Önkormányzat</t>
  </si>
  <si>
    <t>Sajátos felhalmozási  bevételek</t>
  </si>
  <si>
    <t xml:space="preserve">       -Közterület foglalási díj</t>
  </si>
  <si>
    <t xml:space="preserve">       -Parkolási díj, kerékbilincs levétele, ügyviteli költség</t>
  </si>
  <si>
    <t>Előző évi felhalmozási pénzmaradvány átvétele</t>
  </si>
  <si>
    <t>Költségvetési hiány belső fin.szolg.finansz.célú püi műveletek</t>
  </si>
  <si>
    <t>Közhatalmi bevételek/Sajátos működési bevételek összesen</t>
  </si>
  <si>
    <t xml:space="preserve">    Működési célú </t>
  </si>
  <si>
    <t xml:space="preserve">    Felhalmozási célú</t>
  </si>
  <si>
    <t>Felhalmozási célú kölcsönök törlesztése</t>
  </si>
  <si>
    <t>Finanszírozási célú pénzügyi műveletek (Külső finanszírozás) kiadásai összesen</t>
  </si>
  <si>
    <r>
      <t xml:space="preserve"> </t>
    </r>
    <r>
      <rPr>
        <sz val="9"/>
        <rFont val="Arial CE"/>
        <family val="0"/>
      </rPr>
      <t>Működési célú pénzügyi műveletek kiadásai</t>
    </r>
  </si>
  <si>
    <t>PH, Közterület felügyelet és Önkormányzat költségvetési kiadásai össz:</t>
  </si>
  <si>
    <t>PH, Közterület felügyelet és Önkormányzat kiadásai mindösszesen</t>
  </si>
  <si>
    <t>Önállóan műk.és gazd.és ön.műk.intézm. Költségvetési kiad.  Össz</t>
  </si>
  <si>
    <t>IV. Intézmények kiadásai mindösszesen</t>
  </si>
  <si>
    <t>V. Kerületi kiadások</t>
  </si>
  <si>
    <t xml:space="preserve">    Működési kölcsönök törlesztése</t>
  </si>
  <si>
    <t xml:space="preserve">    Felhalmozási célú kölcsönök törlesztése</t>
  </si>
  <si>
    <t>Tartalékok összesen</t>
  </si>
  <si>
    <t>Felhalmozási célú kölcsönök nyújtása</t>
  </si>
  <si>
    <t>Működési kölcsönök törlesztése</t>
  </si>
  <si>
    <t xml:space="preserve">    Felhalmozási célú kölcsönök nyújtása</t>
  </si>
  <si>
    <t>Kölcsön kiadásai</t>
  </si>
  <si>
    <t xml:space="preserve">    Általános tartalék</t>
  </si>
  <si>
    <t xml:space="preserve">     Működési célú</t>
  </si>
  <si>
    <t>Költségvetési kiadások összesen</t>
  </si>
  <si>
    <t xml:space="preserve">Kiadások mindösszesen  ((I+II+III.IV.+V.)-Intézmények támogatása) </t>
  </si>
  <si>
    <t xml:space="preserve"> Felhalmozási célú pénzügyi műveletek  hosszú lejáratú lakóházfel. hitelek törleszt.</t>
  </si>
  <si>
    <t>Kábítószer Egyeztető Fórum</t>
  </si>
  <si>
    <t xml:space="preserve">    Céltartalék</t>
  </si>
  <si>
    <t xml:space="preserve">HPV védőoltás </t>
  </si>
  <si>
    <t>Ferenc tér 9.</t>
  </si>
  <si>
    <t xml:space="preserve">          Balázs Béla u. 5.</t>
  </si>
  <si>
    <t>FESZGYI felújítás</t>
  </si>
  <si>
    <t>Ferencvárosi Egyesített Bölcsödék felújítása</t>
  </si>
  <si>
    <t xml:space="preserve">    Intézményi átszervezések költsége</t>
  </si>
  <si>
    <t xml:space="preserve">      - Vagyonkezeléssel kapcsolatos továbbszámlázott szolgáltatások </t>
  </si>
  <si>
    <r>
      <t xml:space="preserve">Tervezett </t>
    </r>
    <r>
      <rPr>
        <sz val="10"/>
        <rFont val="Times New Roman"/>
        <family val="1"/>
      </rPr>
      <t>(870.000eFt)</t>
    </r>
  </si>
  <si>
    <t>Balázs Béla u. 5.</t>
  </si>
  <si>
    <t>Felhalmozási célú támogatás értékű bevétel</t>
  </si>
  <si>
    <t>Egyéb működési célú kiadás</t>
  </si>
  <si>
    <t>Közhatalmi bevételek/Sajátos működési bevételek</t>
  </si>
  <si>
    <t>Működési bevételek minösszesen</t>
  </si>
  <si>
    <t>Működési kiadások mindösszesen</t>
  </si>
  <si>
    <t>Felhalmozással kapcsolatos bevételek mindösszesen</t>
  </si>
  <si>
    <t>Felhalmozással kapcsolatos kiadások mindösszesen</t>
  </si>
  <si>
    <t xml:space="preserve">     Ebből fejlesztési célok: Balázs Béla u. 14., Ferenc tér 9., Márton u. 3/A, 5/A, Gát u. 3.,5.,</t>
  </si>
  <si>
    <t>Kúltúra, szórakoztatás szerződés szerint</t>
  </si>
  <si>
    <t>Költségvetési bevételek összesen</t>
  </si>
  <si>
    <t>Felhalmozási célú hitelfelvétel a lakóház felújításokhoz 870.000 eFt</t>
  </si>
  <si>
    <t>eFt</t>
  </si>
  <si>
    <t>Munkaadókat terhelő járulékok és szocho.</t>
  </si>
  <si>
    <t>Belső Ferencváros  KMOP.5.2.2</t>
  </si>
  <si>
    <t>Önkormányzati szakmai feladatokkal kapcsolatos kiadások</t>
  </si>
  <si>
    <t>Ferencvárosi Helytörténi Egyesület</t>
  </si>
  <si>
    <t xml:space="preserve">     Beruházási kiadások (2.,3.A,3.B.nélkül)</t>
  </si>
  <si>
    <t>2012. év 7/2012.</t>
  </si>
  <si>
    <t>2012. év  7/2012.</t>
  </si>
  <si>
    <t>előirányzat</t>
  </si>
  <si>
    <t>7/2012.</t>
  </si>
  <si>
    <t>2012. évi előirányzat 7/2012.</t>
  </si>
  <si>
    <t>Környezetvédelem</t>
  </si>
  <si>
    <t>Bérleti díjbevételek, egyéb bevételek</t>
  </si>
  <si>
    <t xml:space="preserve">      - Egyéb bevétel</t>
  </si>
  <si>
    <t>Központi költségvetésből kapott egyéb költségvetési támogatás</t>
  </si>
  <si>
    <t>Gyermektartásdíjak megelőlegezése</t>
  </si>
  <si>
    <t>Létfenntartási támogatás</t>
  </si>
  <si>
    <t>Óvodáztatási, iskoláztatási támogatás</t>
  </si>
  <si>
    <t>Gyermekvédelmi Alap (Otthonteremtési támogatás)</t>
  </si>
  <si>
    <t>Ferencvárosi Úrhölgyek Polgári Egyesülete</t>
  </si>
  <si>
    <t>Kúltúra, Egészségügy, szociális ellátás</t>
  </si>
  <si>
    <t>FMK eszközbeszerzés pályázati önrész</t>
  </si>
  <si>
    <t>Intézményi felújításokkal kapcsolatos tervezések</t>
  </si>
  <si>
    <t>Hivatali eszközbeszerzések</t>
  </si>
  <si>
    <r>
      <t xml:space="preserve">    Kormányhivatal részére befizetés - </t>
    </r>
    <r>
      <rPr>
        <sz val="9"/>
        <rFont val="Arial CE"/>
        <family val="0"/>
      </rPr>
      <t>Dologi kiadások</t>
    </r>
  </si>
  <si>
    <t>Leövey Klára Gimnázium lift építés</t>
  </si>
  <si>
    <t>Fogyatékkal élők eszközbeszerzése</t>
  </si>
  <si>
    <t>Parkoló Alap</t>
  </si>
  <si>
    <t>Lakóház felújítás Tűzoltó u. 66.</t>
  </si>
  <si>
    <t>Epres Óvoda felújítás</t>
  </si>
  <si>
    <t>Nevelési Tanácsadó felújítása</t>
  </si>
  <si>
    <t>Kultúra, szórakozás, sport</t>
  </si>
  <si>
    <t>Vendel utcai sportcsarnok felújítása</t>
  </si>
  <si>
    <t xml:space="preserve">    - ebből  befizetési kötelezettség</t>
  </si>
  <si>
    <t xml:space="preserve">    -ebből befizetési kötelezettség</t>
  </si>
  <si>
    <t xml:space="preserve">  Intézményi ellátási díjak, alkalmazotti térítési díjak</t>
  </si>
  <si>
    <t>Költségvetési hiány belső fin.szolg.előző évek pm igénybevétele</t>
  </si>
  <si>
    <t>Működési bevétel összesen</t>
  </si>
  <si>
    <t>Ferencvárosi Úrhölgyek E.</t>
  </si>
  <si>
    <t xml:space="preserve">KMOP-3.3.3-11 Megújoló energiahordozók felhasználásának növelése a KMR régióban (jelenleg önerő) </t>
  </si>
  <si>
    <t>Mozgáskorlátozottak támogatása</t>
  </si>
  <si>
    <t xml:space="preserve">     Panelprogram (NEFMI)</t>
  </si>
  <si>
    <t>Panelprogram</t>
  </si>
  <si>
    <t>József Attila Általános Iskola átalakítása (Dominó, Nev.Tan elhelyezése)</t>
  </si>
  <si>
    <t>Lift építés Lenhossék u. 24.-28.</t>
  </si>
  <si>
    <t xml:space="preserve">     Szociális támogatása</t>
  </si>
  <si>
    <t>2012. év   15/2012.</t>
  </si>
  <si>
    <t>2012. év 15/2012.</t>
  </si>
  <si>
    <t>2012. évi előirányzat 15/2012.</t>
  </si>
  <si>
    <t>Felhalmozási célú céltartalék</t>
  </si>
  <si>
    <t>Tárgyi eszközök értékesítése</t>
  </si>
  <si>
    <t>7.</t>
  </si>
  <si>
    <t>Index      6./5.</t>
  </si>
  <si>
    <t xml:space="preserve">     - Igazgatás szolgáltatás díjbevételei</t>
  </si>
  <si>
    <t>Index      5./4.</t>
  </si>
  <si>
    <t xml:space="preserve">  Függő, átfutó kiadások</t>
  </si>
  <si>
    <t>Függő, átfutó, kiegyenlítő kiadások forgalma</t>
  </si>
  <si>
    <t>Előző évi pénzmaradvány alulfininszírozás átvétele</t>
  </si>
  <si>
    <t>Függő, átfutó, kiegyenlítő bevételek forgalma</t>
  </si>
  <si>
    <t>Függő, átfutó, kiegyenlítő forgalom</t>
  </si>
  <si>
    <t>Működési célú pénzeszközátvételek államháztartáson kívülről</t>
  </si>
  <si>
    <t>Függő, átfutó, kiegyenlítő kiadások</t>
  </si>
  <si>
    <t>Szent-Györgyi A. 12.évf.Iskola  /Lónyay u. 4c-8./</t>
  </si>
  <si>
    <t>Függő, átfutó kiadások forgalma</t>
  </si>
  <si>
    <t>Függő, átfutó, kiegyenlítő bevételek</t>
  </si>
  <si>
    <t xml:space="preserve">   Felhalmozási kiadások -felújítás</t>
  </si>
  <si>
    <t xml:space="preserve">   Felhalmozási kiadások -beruházás</t>
  </si>
  <si>
    <t xml:space="preserve">  - ebből felújítás</t>
  </si>
  <si>
    <t xml:space="preserve">               dologi kiadás</t>
  </si>
  <si>
    <t xml:space="preserve">  - ebből felújítási kiadás</t>
  </si>
  <si>
    <t xml:space="preserve">                beruházási kiadás</t>
  </si>
  <si>
    <t xml:space="preserve">  - ebből dologi kiadás</t>
  </si>
  <si>
    <t>Óvodai karbantartási keret (dologi kiadások)</t>
  </si>
  <si>
    <t>"Manó-lak" Bölcsöde felújítás, kapacitásbővítés  -dologi kiadás a telj.</t>
  </si>
  <si>
    <t xml:space="preserve">  - ebből személyi juttatások</t>
  </si>
  <si>
    <t xml:space="preserve">                munkaadókat terhelő járulékok</t>
  </si>
  <si>
    <t xml:space="preserve">               felújítási kiadások</t>
  </si>
  <si>
    <t xml:space="preserve">  Munkaadókat terhelő járulékok</t>
  </si>
  <si>
    <t xml:space="preserve">     Munkáltatói kölcsön</t>
  </si>
  <si>
    <t>Egyéb befizetések, kifizetések, visszafizetések összesen</t>
  </si>
  <si>
    <r>
      <t xml:space="preserve">    Munkáltatói kölcsön kifizetések  -</t>
    </r>
    <r>
      <rPr>
        <sz val="9"/>
        <rFont val="Arial CE"/>
        <family val="0"/>
      </rPr>
      <t>felhalm.célú kölcsön nyújtás</t>
    </r>
  </si>
  <si>
    <t xml:space="preserve">   Egyéb felhalmozási kiadás</t>
  </si>
  <si>
    <t>Térfigyelőrendszer áthelyezés, kiépítés, kamera vásárlás</t>
  </si>
  <si>
    <t>Body Guard Szolgáltatási szerződés</t>
  </si>
  <si>
    <t>Intézményi érintésvédelem felülvizsgálat</t>
  </si>
  <si>
    <t>2012. évi előirányzat ../2012.</t>
  </si>
  <si>
    <t xml:space="preserve">  Felhalmozási célú támogatásértékű bevételek</t>
  </si>
  <si>
    <t>Felhalmozási célú pénzeszközátvétel</t>
  </si>
  <si>
    <t xml:space="preserve">  Felhalmozási célú pénzeszközátvétel</t>
  </si>
  <si>
    <t xml:space="preserve">   Felhalmozási célú támogatásértékű bevételek</t>
  </si>
  <si>
    <t>Jogvita rendezése</t>
  </si>
  <si>
    <t>Pedagógia Szakmai Szolgáltató</t>
  </si>
  <si>
    <t>Markusovszky park</t>
  </si>
  <si>
    <t>Intézményi ellátási díjak, egyéb bevételek</t>
  </si>
  <si>
    <t>Index            5./4.</t>
  </si>
  <si>
    <t>Tej, kifli beszerzés</t>
  </si>
  <si>
    <t>FEV IX. Zrt.</t>
  </si>
  <si>
    <t>Városfejlesztéssel kapcsolatos önkormányzati kiadások (FEV IX.Zrt.)</t>
  </si>
  <si>
    <r>
      <t xml:space="preserve">Előző évi kiutalatlan intézm támogatás kiutalása </t>
    </r>
    <r>
      <rPr>
        <sz val="9"/>
        <rFont val="Arial CE"/>
        <family val="0"/>
      </rPr>
      <t>-Dologi kiadások</t>
    </r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</si>
</sst>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</numFmts>
  <fonts count="49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4" borderId="7" applyNumberFormat="0" applyFont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7" borderId="0" applyNumberFormat="0" applyBorder="0" applyAlignment="0" applyProtection="0"/>
    <xf numFmtId="0" fontId="33" fillId="7" borderId="0" applyNumberFormat="0" applyBorder="0" applyAlignment="0" applyProtection="0"/>
    <xf numFmtId="0" fontId="34" fillId="16" borderId="1" applyNumberFormat="0" applyAlignment="0" applyProtection="0"/>
    <xf numFmtId="9" fontId="0" fillId="0" borderId="0" applyFont="0" applyFill="0" applyBorder="0" applyAlignment="0" applyProtection="0"/>
  </cellStyleXfs>
  <cellXfs count="846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25" xfId="0" applyFont="1" applyBorder="1" applyAlignment="1">
      <alignment horizontal="left" vertical="top"/>
    </xf>
    <xf numFmtId="3" fontId="1" fillId="0" borderId="17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 vertical="top"/>
    </xf>
    <xf numFmtId="0" fontId="2" fillId="0" borderId="26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0" fontId="3" fillId="0" borderId="17" xfId="0" applyFont="1" applyBorder="1" applyAlignment="1">
      <alignment horizontal="center" vertical="top"/>
    </xf>
    <xf numFmtId="3" fontId="3" fillId="0" borderId="27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3" fillId="0" borderId="28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Continuous" vertical="top"/>
    </xf>
    <xf numFmtId="0" fontId="1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1" fillId="0" borderId="13" xfId="40" applyNumberFormat="1" applyFont="1" applyBorder="1" applyAlignment="1">
      <alignment horizontal="right"/>
    </xf>
    <xf numFmtId="0" fontId="1" fillId="0" borderId="29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2" fillId="0" borderId="11" xfId="71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3" fontId="9" fillId="0" borderId="11" xfId="71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9" fillId="0" borderId="11" xfId="71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3" fontId="2" fillId="0" borderId="18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22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17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0" fontId="1" fillId="0" borderId="29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2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3" fontId="2" fillId="0" borderId="11" xfId="4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1" fillId="0" borderId="11" xfId="4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0" fillId="0" borderId="31" xfId="0" applyFont="1" applyBorder="1" applyAlignment="1">
      <alignment/>
    </xf>
    <xf numFmtId="3" fontId="2" fillId="0" borderId="13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3" fontId="1" fillId="0" borderId="33" xfId="0" applyNumberFormat="1" applyFont="1" applyBorder="1" applyAlignment="1">
      <alignment horizontal="left"/>
    </xf>
    <xf numFmtId="3" fontId="2" fillId="0" borderId="33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20" xfId="0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9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2" fillId="0" borderId="0" xfId="63">
      <alignment/>
      <protection/>
    </xf>
    <xf numFmtId="0" fontId="15" fillId="0" borderId="0" xfId="63" applyFont="1" applyAlignment="1">
      <alignment horizontal="center"/>
      <protection/>
    </xf>
    <xf numFmtId="0" fontId="12" fillId="0" borderId="0" xfId="63" applyAlignment="1">
      <alignment/>
      <protection/>
    </xf>
    <xf numFmtId="0" fontId="1" fillId="0" borderId="15" xfId="63" applyFont="1" applyBorder="1" applyAlignment="1">
      <alignment horizontal="center"/>
      <protection/>
    </xf>
    <xf numFmtId="0" fontId="1" fillId="0" borderId="20" xfId="63" applyFont="1" applyBorder="1" applyAlignment="1">
      <alignment horizontal="center"/>
      <protection/>
    </xf>
    <xf numFmtId="0" fontId="1" fillId="0" borderId="11" xfId="63" applyFont="1" applyBorder="1" applyAlignment="1">
      <alignment horizontal="center"/>
      <protection/>
    </xf>
    <xf numFmtId="0" fontId="1" fillId="0" borderId="22" xfId="63" applyFont="1" applyBorder="1" applyAlignment="1">
      <alignment horizontal="center"/>
      <protection/>
    </xf>
    <xf numFmtId="0" fontId="1" fillId="0" borderId="16" xfId="63" applyFont="1" applyBorder="1" applyAlignment="1">
      <alignment horizontal="center"/>
      <protection/>
    </xf>
    <xf numFmtId="0" fontId="12" fillId="0" borderId="11" xfId="63" applyBorder="1">
      <alignment/>
      <protection/>
    </xf>
    <xf numFmtId="0" fontId="12" fillId="0" borderId="16" xfId="63" applyBorder="1">
      <alignment/>
      <protection/>
    </xf>
    <xf numFmtId="0" fontId="1" fillId="0" borderId="21" xfId="63" applyFont="1" applyBorder="1">
      <alignment/>
      <protection/>
    </xf>
    <xf numFmtId="0" fontId="12" fillId="0" borderId="14" xfId="63" applyBorder="1">
      <alignment/>
      <protection/>
    </xf>
    <xf numFmtId="0" fontId="1" fillId="0" borderId="22" xfId="63" applyFont="1" applyBorder="1">
      <alignment/>
      <protection/>
    </xf>
    <xf numFmtId="0" fontId="2" fillId="0" borderId="20" xfId="63" applyFont="1" applyBorder="1">
      <alignment/>
      <protection/>
    </xf>
    <xf numFmtId="3" fontId="2" fillId="0" borderId="20" xfId="63" applyNumberFormat="1" applyFont="1" applyBorder="1">
      <alignment/>
      <protection/>
    </xf>
    <xf numFmtId="0" fontId="12" fillId="0" borderId="10" xfId="63" applyBorder="1">
      <alignment/>
      <protection/>
    </xf>
    <xf numFmtId="0" fontId="12" fillId="0" borderId="12" xfId="63" applyBorder="1">
      <alignment/>
      <protection/>
    </xf>
    <xf numFmtId="0" fontId="15" fillId="0" borderId="11" xfId="63" applyFont="1" applyBorder="1">
      <alignment/>
      <protection/>
    </xf>
    <xf numFmtId="0" fontId="3" fillId="0" borderId="20" xfId="63" applyFont="1" applyBorder="1" applyAlignment="1">
      <alignment horizontal="left"/>
      <protection/>
    </xf>
    <xf numFmtId="3" fontId="2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12" fillId="0" borderId="14" xfId="63" applyNumberFormat="1" applyBorder="1" applyAlignment="1">
      <alignment horizontal="right"/>
      <protection/>
    </xf>
    <xf numFmtId="3" fontId="15" fillId="0" borderId="14" xfId="63" applyNumberFormat="1" applyFont="1" applyBorder="1" applyAlignment="1">
      <alignment horizontal="right"/>
      <protection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9" fillId="0" borderId="11" xfId="63" applyNumberFormat="1" applyFont="1" applyBorder="1" applyAlignment="1">
      <alignment horizontal="right"/>
      <protection/>
    </xf>
    <xf numFmtId="3" fontId="9" fillId="0" borderId="16" xfId="63" applyNumberFormat="1" applyFont="1" applyBorder="1" applyAlignment="1">
      <alignment horizontal="right"/>
      <protection/>
    </xf>
    <xf numFmtId="0" fontId="12" fillId="0" borderId="13" xfId="63" applyBorder="1">
      <alignment/>
      <protection/>
    </xf>
    <xf numFmtId="3" fontId="11" fillId="0" borderId="13" xfId="63" applyNumberFormat="1" applyFont="1" applyBorder="1" applyAlignment="1">
      <alignment horizontal="right"/>
      <protection/>
    </xf>
    <xf numFmtId="3" fontId="9" fillId="0" borderId="12" xfId="63" applyNumberFormat="1" applyFont="1" applyBorder="1" applyAlignment="1">
      <alignment horizontal="right"/>
      <protection/>
    </xf>
    <xf numFmtId="3" fontId="9" fillId="0" borderId="13" xfId="63" applyNumberFormat="1" applyFont="1" applyBorder="1" applyAlignment="1">
      <alignment horizontal="right"/>
      <protection/>
    </xf>
    <xf numFmtId="3" fontId="15" fillId="0" borderId="16" xfId="63" applyNumberFormat="1" applyFont="1" applyBorder="1" applyAlignment="1">
      <alignment horizontal="right"/>
      <protection/>
    </xf>
    <xf numFmtId="0" fontId="15" fillId="0" borderId="0" xfId="63" applyFont="1" applyAlignment="1">
      <alignment horizontal="right"/>
      <protection/>
    </xf>
    <xf numFmtId="3" fontId="5" fillId="0" borderId="10" xfId="0" applyNumberFormat="1" applyFont="1" applyBorder="1" applyAlignment="1">
      <alignment/>
    </xf>
    <xf numFmtId="3" fontId="11" fillId="0" borderId="10" xfId="63" applyNumberFormat="1" applyFont="1" applyBorder="1" applyAlignment="1">
      <alignment horizontal="right"/>
      <protection/>
    </xf>
    <xf numFmtId="3" fontId="1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11" fillId="0" borderId="12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15" fillId="0" borderId="0" xfId="60" applyFont="1" applyAlignment="1">
      <alignment horizontal="center" vertical="center"/>
      <protection/>
    </xf>
    <xf numFmtId="0" fontId="12" fillId="0" borderId="29" xfId="60" applyBorder="1">
      <alignment/>
      <protection/>
    </xf>
    <xf numFmtId="0" fontId="12" fillId="0" borderId="0" xfId="60">
      <alignment/>
      <protection/>
    </xf>
    <xf numFmtId="0" fontId="35" fillId="0" borderId="0" xfId="60" applyFont="1" applyAlignment="1">
      <alignment horizontal="center" vertical="center"/>
      <protection/>
    </xf>
    <xf numFmtId="0" fontId="37" fillId="0" borderId="13" xfId="60" applyFont="1" applyBorder="1" applyAlignment="1">
      <alignment vertical="center"/>
      <protection/>
    </xf>
    <xf numFmtId="3" fontId="37" fillId="0" borderId="12" xfId="60" applyNumberFormat="1" applyFont="1" applyBorder="1">
      <alignment/>
      <protection/>
    </xf>
    <xf numFmtId="3" fontId="36" fillId="0" borderId="12" xfId="60" applyNumberFormat="1" applyFont="1" applyBorder="1">
      <alignment/>
      <protection/>
    </xf>
    <xf numFmtId="3" fontId="37" fillId="0" borderId="13" xfId="60" applyNumberFormat="1" applyFont="1" applyBorder="1">
      <alignment/>
      <protection/>
    </xf>
    <xf numFmtId="3" fontId="36" fillId="0" borderId="13" xfId="60" applyNumberFormat="1" applyFont="1" applyBorder="1">
      <alignment/>
      <protection/>
    </xf>
    <xf numFmtId="0" fontId="38" fillId="0" borderId="0" xfId="60" applyFont="1">
      <alignment/>
      <protection/>
    </xf>
    <xf numFmtId="0" fontId="12" fillId="0" borderId="0" xfId="60" applyAlignment="1">
      <alignment/>
      <protection/>
    </xf>
    <xf numFmtId="0" fontId="12" fillId="0" borderId="0" xfId="61">
      <alignment/>
      <protection/>
    </xf>
    <xf numFmtId="0" fontId="39" fillId="0" borderId="0" xfId="61" applyFont="1" applyAlignment="1">
      <alignment horizontal="center"/>
      <protection/>
    </xf>
    <xf numFmtId="0" fontId="12" fillId="0" borderId="29" xfId="61" applyBorder="1">
      <alignment/>
      <protection/>
    </xf>
    <xf numFmtId="0" fontId="1" fillId="0" borderId="0" xfId="57" applyFont="1" applyBorder="1" applyAlignment="1">
      <alignment horizontal="right"/>
      <protection/>
    </xf>
    <xf numFmtId="0" fontId="38" fillId="0" borderId="15" xfId="61" applyFont="1" applyBorder="1">
      <alignment/>
      <protection/>
    </xf>
    <xf numFmtId="0" fontId="38" fillId="0" borderId="34" xfId="61" applyFont="1" applyBorder="1">
      <alignment/>
      <protection/>
    </xf>
    <xf numFmtId="0" fontId="38" fillId="0" borderId="35" xfId="61" applyFont="1" applyBorder="1">
      <alignment/>
      <protection/>
    </xf>
    <xf numFmtId="3" fontId="38" fillId="0" borderId="10" xfId="61" applyNumberFormat="1" applyFont="1" applyBorder="1">
      <alignment/>
      <protection/>
    </xf>
    <xf numFmtId="0" fontId="38" fillId="0" borderId="23" xfId="61" applyFont="1" applyBorder="1">
      <alignment/>
      <protection/>
    </xf>
    <xf numFmtId="0" fontId="38" fillId="0" borderId="29" xfId="61" applyFont="1" applyBorder="1">
      <alignment/>
      <protection/>
    </xf>
    <xf numFmtId="0" fontId="38" fillId="0" borderId="32" xfId="61" applyFont="1" applyBorder="1">
      <alignment/>
      <protection/>
    </xf>
    <xf numFmtId="3" fontId="38" fillId="0" borderId="12" xfId="61" applyNumberFormat="1" applyFont="1" applyBorder="1">
      <alignment/>
      <protection/>
    </xf>
    <xf numFmtId="0" fontId="38" fillId="0" borderId="20" xfId="61" applyFont="1" applyBorder="1">
      <alignment/>
      <protection/>
    </xf>
    <xf numFmtId="0" fontId="38" fillId="0" borderId="0" xfId="61" applyFont="1" applyBorder="1">
      <alignment/>
      <protection/>
    </xf>
    <xf numFmtId="0" fontId="38" fillId="0" borderId="33" xfId="61" applyFont="1" applyBorder="1">
      <alignment/>
      <protection/>
    </xf>
    <xf numFmtId="3" fontId="38" fillId="0" borderId="11" xfId="61" applyNumberFormat="1" applyFont="1" applyBorder="1">
      <alignment/>
      <protection/>
    </xf>
    <xf numFmtId="0" fontId="38" fillId="0" borderId="22" xfId="61" applyFont="1" applyBorder="1">
      <alignment/>
      <protection/>
    </xf>
    <xf numFmtId="0" fontId="38" fillId="0" borderId="36" xfId="61" applyFont="1" applyBorder="1">
      <alignment/>
      <protection/>
    </xf>
    <xf numFmtId="0" fontId="38" fillId="0" borderId="37" xfId="61" applyFont="1" applyBorder="1">
      <alignment/>
      <protection/>
    </xf>
    <xf numFmtId="3" fontId="38" fillId="0" borderId="16" xfId="61" applyNumberFormat="1" applyFont="1" applyBorder="1">
      <alignment/>
      <protection/>
    </xf>
    <xf numFmtId="0" fontId="38" fillId="0" borderId="38" xfId="61" applyFont="1" applyBorder="1">
      <alignment/>
      <protection/>
    </xf>
    <xf numFmtId="0" fontId="38" fillId="0" borderId="39" xfId="61" applyFont="1" applyBorder="1">
      <alignment/>
      <protection/>
    </xf>
    <xf numFmtId="3" fontId="38" fillId="0" borderId="19" xfId="61" applyNumberFormat="1" applyFont="1" applyBorder="1">
      <alignment/>
      <protection/>
    </xf>
    <xf numFmtId="3" fontId="40" fillId="0" borderId="19" xfId="61" applyNumberFormat="1" applyFont="1" applyBorder="1" applyAlignment="1">
      <alignment vertical="center"/>
      <protection/>
    </xf>
    <xf numFmtId="3" fontId="40" fillId="0" borderId="12" xfId="61" applyNumberFormat="1" applyFont="1" applyBorder="1">
      <alignment/>
      <protection/>
    </xf>
    <xf numFmtId="3" fontId="40" fillId="0" borderId="10" xfId="61" applyNumberFormat="1" applyFont="1" applyBorder="1" applyAlignment="1">
      <alignment vertical="center"/>
      <protection/>
    </xf>
    <xf numFmtId="3" fontId="40" fillId="0" borderId="11" xfId="61" applyNumberFormat="1" applyFont="1" applyBorder="1" applyAlignment="1">
      <alignment vertical="center"/>
      <protection/>
    </xf>
    <xf numFmtId="3" fontId="40" fillId="0" borderId="16" xfId="61" applyNumberFormat="1" applyFont="1" applyBorder="1">
      <alignment/>
      <protection/>
    </xf>
    <xf numFmtId="0" fontId="12" fillId="0" borderId="0" xfId="58">
      <alignment/>
      <protection/>
    </xf>
    <xf numFmtId="0" fontId="12" fillId="0" borderId="0" xfId="60" applyFont="1" applyAlignment="1">
      <alignment horizontal="center"/>
      <protection/>
    </xf>
    <xf numFmtId="0" fontId="12" fillId="0" borderId="0" xfId="60" applyAlignment="1">
      <alignment horizontal="center"/>
      <protection/>
    </xf>
    <xf numFmtId="0" fontId="15" fillId="0" borderId="0" xfId="60" applyFont="1">
      <alignment/>
      <protection/>
    </xf>
    <xf numFmtId="0" fontId="36" fillId="0" borderId="29" xfId="60" applyFont="1" applyBorder="1">
      <alignment/>
      <protection/>
    </xf>
    <xf numFmtId="0" fontId="37" fillId="0" borderId="29" xfId="60" applyFont="1" applyBorder="1">
      <alignment/>
      <protection/>
    </xf>
    <xf numFmtId="0" fontId="37" fillId="0" borderId="29" xfId="60" applyFont="1" applyBorder="1" applyAlignment="1">
      <alignment/>
      <protection/>
    </xf>
    <xf numFmtId="0" fontId="37" fillId="0" borderId="13" xfId="60" applyFont="1" applyBorder="1">
      <alignment/>
      <protection/>
    </xf>
    <xf numFmtId="0" fontId="37" fillId="0" borderId="26" xfId="60" applyFont="1" applyBorder="1">
      <alignment/>
      <protection/>
    </xf>
    <xf numFmtId="0" fontId="37" fillId="0" borderId="40" xfId="60" applyFont="1" applyBorder="1">
      <alignment/>
      <protection/>
    </xf>
    <xf numFmtId="0" fontId="36" fillId="0" borderId="10" xfId="60" applyFont="1" applyBorder="1" applyAlignment="1">
      <alignment horizontal="center"/>
      <protection/>
    </xf>
    <xf numFmtId="0" fontId="36" fillId="0" borderId="0" xfId="60" applyFont="1" applyAlignment="1">
      <alignment horizontal="center"/>
      <protection/>
    </xf>
    <xf numFmtId="0" fontId="36" fillId="0" borderId="11" xfId="60" applyFont="1" applyBorder="1" applyAlignment="1">
      <alignment horizontal="center"/>
      <protection/>
    </xf>
    <xf numFmtId="0" fontId="12" fillId="0" borderId="0" xfId="60" applyBorder="1">
      <alignment/>
      <protection/>
    </xf>
    <xf numFmtId="0" fontId="36" fillId="0" borderId="0" xfId="60" applyFont="1" applyBorder="1" applyAlignment="1">
      <alignment horizontal="center"/>
      <protection/>
    </xf>
    <xf numFmtId="0" fontId="37" fillId="0" borderId="0" xfId="60" applyFont="1" applyBorder="1">
      <alignment/>
      <protection/>
    </xf>
    <xf numFmtId="3" fontId="37" fillId="0" borderId="40" xfId="60" applyNumberFormat="1" applyFont="1" applyBorder="1">
      <alignment/>
      <protection/>
    </xf>
    <xf numFmtId="3" fontId="2" fillId="0" borderId="11" xfId="63" applyNumberFormat="1" applyFont="1" applyBorder="1" applyAlignment="1">
      <alignment horizontal="right"/>
      <protection/>
    </xf>
    <xf numFmtId="0" fontId="15" fillId="0" borderId="13" xfId="63" applyFont="1" applyBorder="1">
      <alignment/>
      <protection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37" fillId="0" borderId="26" xfId="60" applyNumberFormat="1" applyFont="1" applyBorder="1">
      <alignment/>
      <protection/>
    </xf>
    <xf numFmtId="3" fontId="37" fillId="0" borderId="31" xfId="60" applyNumberFormat="1" applyFont="1" applyBorder="1">
      <alignment/>
      <protection/>
    </xf>
    <xf numFmtId="3" fontId="3" fillId="0" borderId="13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37" fillId="0" borderId="0" xfId="60" applyFont="1" applyBorder="1" applyAlignment="1">
      <alignment/>
      <protection/>
    </xf>
    <xf numFmtId="3" fontId="37" fillId="0" borderId="0" xfId="60" applyNumberFormat="1" applyFont="1" applyBorder="1">
      <alignment/>
      <protection/>
    </xf>
    <xf numFmtId="0" fontId="1" fillId="0" borderId="0" xfId="59" applyFont="1" applyBorder="1" applyAlignment="1">
      <alignment horizontal="center"/>
      <protection/>
    </xf>
    <xf numFmtId="0" fontId="0" fillId="0" borderId="0" xfId="59" applyAlignment="1">
      <alignment/>
      <protection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left"/>
    </xf>
    <xf numFmtId="3" fontId="13" fillId="0" borderId="11" xfId="0" applyNumberFormat="1" applyFont="1" applyFill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" fillId="0" borderId="11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left"/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3" fontId="1" fillId="0" borderId="11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3" fontId="1" fillId="0" borderId="20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3" fontId="4" fillId="0" borderId="11" xfId="0" applyNumberFormat="1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3" fontId="13" fillId="0" borderId="11" xfId="0" applyNumberFormat="1" applyFont="1" applyFill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/>
      <protection locked="0"/>
    </xf>
    <xf numFmtId="0" fontId="13" fillId="0" borderId="20" xfId="0" applyFont="1" applyBorder="1" applyAlignment="1" applyProtection="1">
      <alignment/>
      <protection locked="0"/>
    </xf>
    <xf numFmtId="3" fontId="13" fillId="0" borderId="19" xfId="0" applyNumberFormat="1" applyFont="1" applyFill="1" applyBorder="1" applyAlignment="1" applyProtection="1">
      <alignment horizontal="center"/>
      <protection locked="0"/>
    </xf>
    <xf numFmtId="3" fontId="13" fillId="0" borderId="19" xfId="0" applyNumberFormat="1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/>
      <protection locked="0"/>
    </xf>
    <xf numFmtId="3" fontId="13" fillId="0" borderId="11" xfId="0" applyNumberFormat="1" applyFont="1" applyBorder="1" applyAlignment="1" applyProtection="1">
      <alignment horizontal="center"/>
      <protection locked="0"/>
    </xf>
    <xf numFmtId="0" fontId="43" fillId="0" borderId="0" xfId="0" applyFont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4" xfId="0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3" fontId="2" fillId="0" borderId="16" xfId="0" applyNumberFormat="1" applyFont="1" applyBorder="1" applyAlignment="1" applyProtection="1">
      <alignment horizontal="right"/>
      <protection locked="0"/>
    </xf>
    <xf numFmtId="3" fontId="1" fillId="0" borderId="14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3" fontId="13" fillId="0" borderId="14" xfId="0" applyNumberFormat="1" applyFont="1" applyBorder="1" applyAlignment="1">
      <alignment horizontal="right"/>
    </xf>
    <xf numFmtId="0" fontId="13" fillId="0" borderId="24" xfId="0" applyFont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 horizontal="right"/>
      <protection locked="0"/>
    </xf>
    <xf numFmtId="3" fontId="1" fillId="0" borderId="16" xfId="0" applyNumberFormat="1" applyFont="1" applyBorder="1" applyAlignment="1" applyProtection="1">
      <alignment horizontal="right"/>
      <protection locked="0"/>
    </xf>
    <xf numFmtId="3" fontId="13" fillId="0" borderId="14" xfId="0" applyNumberFormat="1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3" fontId="13" fillId="0" borderId="16" xfId="0" applyNumberFormat="1" applyFont="1" applyBorder="1" applyAlignment="1" applyProtection="1">
      <alignment horizontal="right"/>
      <protection locked="0"/>
    </xf>
    <xf numFmtId="0" fontId="2" fillId="0" borderId="0" xfId="59" applyFont="1" applyAlignment="1">
      <alignment/>
      <protection/>
    </xf>
    <xf numFmtId="0" fontId="3" fillId="0" borderId="0" xfId="59" applyFont="1" applyBorder="1" applyAlignment="1">
      <alignment horizontal="right"/>
      <protection/>
    </xf>
    <xf numFmtId="0" fontId="1" fillId="0" borderId="0" xfId="59" applyFont="1" applyAlignment="1">
      <alignment/>
      <protection/>
    </xf>
    <xf numFmtId="3" fontId="1" fillId="0" borderId="13" xfId="59" applyNumberFormat="1" applyFont="1" applyBorder="1" applyAlignment="1">
      <alignment horizontal="center"/>
      <protection/>
    </xf>
    <xf numFmtId="0" fontId="1" fillId="0" borderId="13" xfId="59" applyFont="1" applyBorder="1" applyAlignment="1">
      <alignment horizontal="center"/>
      <protection/>
    </xf>
    <xf numFmtId="0" fontId="1" fillId="0" borderId="12" xfId="59" applyFont="1" applyBorder="1" applyAlignment="1">
      <alignment horizontal="center"/>
      <protection/>
    </xf>
    <xf numFmtId="3" fontId="0" fillId="0" borderId="13" xfId="59" applyNumberFormat="1" applyFont="1" applyBorder="1" applyAlignment="1">
      <alignment/>
      <protection/>
    </xf>
    <xf numFmtId="0" fontId="3" fillId="0" borderId="13" xfId="59" applyFont="1" applyBorder="1" applyAlignment="1">
      <alignment/>
      <protection/>
    </xf>
    <xf numFmtId="0" fontId="0" fillId="0" borderId="0" xfId="59" applyFont="1" applyAlignment="1">
      <alignment/>
      <protection/>
    </xf>
    <xf numFmtId="3" fontId="2" fillId="0" borderId="13" xfId="59" applyNumberFormat="1" applyFont="1" applyBorder="1" applyAlignment="1">
      <alignment/>
      <protection/>
    </xf>
    <xf numFmtId="0" fontId="2" fillId="0" borderId="13" xfId="59" applyFont="1" applyBorder="1" applyAlignment="1">
      <alignment/>
      <protection/>
    </xf>
    <xf numFmtId="3" fontId="1" fillId="0" borderId="13" xfId="59" applyNumberFormat="1" applyFont="1" applyBorder="1" applyAlignment="1">
      <alignment/>
      <protection/>
    </xf>
    <xf numFmtId="0" fontId="1" fillId="0" borderId="13" xfId="59" applyFont="1" applyBorder="1" applyAlignment="1">
      <alignment/>
      <protection/>
    </xf>
    <xf numFmtId="3" fontId="4" fillId="0" borderId="13" xfId="59" applyNumberFormat="1" applyFont="1" applyBorder="1" applyAlignment="1">
      <alignment/>
      <protection/>
    </xf>
    <xf numFmtId="0" fontId="4" fillId="0" borderId="13" xfId="59" applyFont="1" applyBorder="1" applyAlignment="1">
      <alignment/>
      <protection/>
    </xf>
    <xf numFmtId="3" fontId="4" fillId="0" borderId="13" xfId="59" applyNumberFormat="1" applyFont="1" applyBorder="1" applyAlignment="1">
      <alignment/>
      <protection/>
    </xf>
    <xf numFmtId="3" fontId="1" fillId="0" borderId="13" xfId="59" applyNumberFormat="1" applyFont="1" applyBorder="1" applyAlignment="1">
      <alignment/>
      <protection/>
    </xf>
    <xf numFmtId="0" fontId="4" fillId="0" borderId="12" xfId="59" applyFont="1" applyBorder="1" applyAlignment="1">
      <alignment/>
      <protection/>
    </xf>
    <xf numFmtId="3" fontId="4" fillId="0" borderId="12" xfId="59" applyNumberFormat="1" applyFont="1" applyBorder="1" applyAlignment="1">
      <alignment/>
      <protection/>
    </xf>
    <xf numFmtId="0" fontId="4" fillId="0" borderId="13" xfId="59" applyFont="1" applyBorder="1" applyAlignment="1">
      <alignment/>
      <protection/>
    </xf>
    <xf numFmtId="0" fontId="1" fillId="0" borderId="12" xfId="59" applyFont="1" applyBorder="1" applyAlignment="1">
      <alignment/>
      <protection/>
    </xf>
    <xf numFmtId="3" fontId="1" fillId="0" borderId="12" xfId="59" applyNumberFormat="1" applyFont="1" applyBorder="1" applyAlignment="1">
      <alignment/>
      <protection/>
    </xf>
    <xf numFmtId="3" fontId="1" fillId="0" borderId="12" xfId="59" applyNumberFormat="1" applyFont="1" applyBorder="1" applyAlignment="1">
      <alignment/>
      <protection/>
    </xf>
    <xf numFmtId="0" fontId="1" fillId="0" borderId="12" xfId="59" applyFont="1" applyBorder="1" applyAlignment="1">
      <alignment/>
      <protection/>
    </xf>
    <xf numFmtId="0" fontId="2" fillId="0" borderId="12" xfId="59" applyFont="1" applyBorder="1" applyAlignment="1">
      <alignment/>
      <protection/>
    </xf>
    <xf numFmtId="3" fontId="2" fillId="0" borderId="12" xfId="59" applyNumberFormat="1" applyFont="1" applyBorder="1" applyAlignment="1">
      <alignment/>
      <protection/>
    </xf>
    <xf numFmtId="0" fontId="2" fillId="0" borderId="13" xfId="59" applyFont="1" applyBorder="1" applyAlignment="1">
      <alignment/>
      <protection/>
    </xf>
    <xf numFmtId="3" fontId="4" fillId="0" borderId="14" xfId="59" applyNumberFormat="1" applyFont="1" applyBorder="1" applyAlignment="1">
      <alignment/>
      <protection/>
    </xf>
    <xf numFmtId="0" fontId="1" fillId="0" borderId="14" xfId="59" applyFont="1" applyBorder="1" applyAlignment="1">
      <alignment/>
      <protection/>
    </xf>
    <xf numFmtId="3" fontId="1" fillId="0" borderId="14" xfId="59" applyNumberFormat="1" applyFont="1" applyBorder="1" applyAlignment="1">
      <alignment/>
      <protection/>
    </xf>
    <xf numFmtId="3" fontId="2" fillId="0" borderId="13" xfId="59" applyNumberFormat="1" applyFont="1" applyBorder="1" applyAlignment="1">
      <alignment/>
      <protection/>
    </xf>
    <xf numFmtId="3" fontId="2" fillId="0" borderId="12" xfId="59" applyNumberFormat="1" applyFont="1" applyBorder="1" applyAlignment="1">
      <alignment/>
      <protection/>
    </xf>
    <xf numFmtId="0" fontId="2" fillId="0" borderId="12" xfId="59" applyFont="1" applyBorder="1" applyAlignment="1">
      <alignment/>
      <protection/>
    </xf>
    <xf numFmtId="0" fontId="1" fillId="0" borderId="13" xfId="59" applyFont="1" applyBorder="1" applyAlignment="1">
      <alignment/>
      <protection/>
    </xf>
    <xf numFmtId="3" fontId="2" fillId="0" borderId="11" xfId="59" applyNumberFormat="1" applyFont="1" applyBorder="1" applyAlignment="1">
      <alignment/>
      <protection/>
    </xf>
    <xf numFmtId="0" fontId="2" fillId="0" borderId="11" xfId="59" applyFont="1" applyBorder="1" applyAlignment="1">
      <alignment/>
      <protection/>
    </xf>
    <xf numFmtId="3" fontId="2" fillId="0" borderId="11" xfId="59" applyNumberFormat="1" applyFont="1" applyBorder="1" applyAlignment="1">
      <alignment/>
      <protection/>
    </xf>
    <xf numFmtId="0" fontId="4" fillId="0" borderId="12" xfId="59" applyFont="1" applyBorder="1" applyAlignment="1">
      <alignment/>
      <protection/>
    </xf>
    <xf numFmtId="3" fontId="2" fillId="0" borderId="18" xfId="59" applyNumberFormat="1" applyFont="1" applyBorder="1" applyAlignment="1">
      <alignment/>
      <protection/>
    </xf>
    <xf numFmtId="0" fontId="2" fillId="0" borderId="18" xfId="59" applyFont="1" applyBorder="1" applyAlignment="1">
      <alignment/>
      <protection/>
    </xf>
    <xf numFmtId="3" fontId="4" fillId="0" borderId="14" xfId="59" applyNumberFormat="1" applyFont="1" applyBorder="1" applyAlignment="1">
      <alignment/>
      <protection/>
    </xf>
    <xf numFmtId="0" fontId="1" fillId="0" borderId="14" xfId="59" applyFont="1" applyBorder="1" applyAlignment="1">
      <alignment/>
      <protection/>
    </xf>
    <xf numFmtId="3" fontId="1" fillId="0" borderId="14" xfId="59" applyNumberFormat="1" applyFont="1" applyBorder="1" applyAlignment="1">
      <alignment/>
      <protection/>
    </xf>
    <xf numFmtId="3" fontId="4" fillId="0" borderId="18" xfId="59" applyNumberFormat="1" applyFont="1" applyBorder="1" applyAlignment="1">
      <alignment/>
      <protection/>
    </xf>
    <xf numFmtId="0" fontId="4" fillId="0" borderId="0" xfId="59" applyFont="1" applyAlignment="1">
      <alignment/>
      <protection/>
    </xf>
    <xf numFmtId="3" fontId="4" fillId="0" borderId="16" xfId="59" applyNumberFormat="1" applyFont="1" applyBorder="1" applyAlignment="1">
      <alignment/>
      <protection/>
    </xf>
    <xf numFmtId="0" fontId="1" fillId="0" borderId="16" xfId="59" applyFont="1" applyBorder="1" applyAlignment="1">
      <alignment/>
      <protection/>
    </xf>
    <xf numFmtId="0" fontId="2" fillId="0" borderId="14" xfId="59" applyFont="1" applyBorder="1" applyAlignment="1">
      <alignment/>
      <protection/>
    </xf>
    <xf numFmtId="3" fontId="4" fillId="0" borderId="13" xfId="59" applyNumberFormat="1" applyFont="1" applyBorder="1" applyAlignment="1">
      <alignment horizontal="right"/>
      <protection/>
    </xf>
    <xf numFmtId="0" fontId="1" fillId="0" borderId="10" xfId="59" applyFont="1" applyBorder="1" applyAlignment="1">
      <alignment/>
      <protection/>
    </xf>
    <xf numFmtId="0" fontId="2" fillId="0" borderId="10" xfId="59" applyFont="1" applyBorder="1" applyAlignment="1">
      <alignment/>
      <protection/>
    </xf>
    <xf numFmtId="0" fontId="1" fillId="0" borderId="11" xfId="59" applyFont="1" applyBorder="1" applyAlignment="1">
      <alignment/>
      <protection/>
    </xf>
    <xf numFmtId="3" fontId="2" fillId="0" borderId="18" xfId="59" applyNumberFormat="1" applyFont="1" applyBorder="1" applyAlignment="1">
      <alignment/>
      <protection/>
    </xf>
    <xf numFmtId="0" fontId="2" fillId="0" borderId="18" xfId="59" applyFont="1" applyBorder="1" applyAlignment="1">
      <alignment/>
      <protection/>
    </xf>
    <xf numFmtId="3" fontId="2" fillId="0" borderId="14" xfId="59" applyNumberFormat="1" applyFont="1" applyBorder="1" applyAlignment="1">
      <alignment/>
      <protection/>
    </xf>
    <xf numFmtId="3" fontId="1" fillId="0" borderId="18" xfId="59" applyNumberFormat="1" applyFont="1" applyBorder="1" applyAlignment="1">
      <alignment/>
      <protection/>
    </xf>
    <xf numFmtId="3" fontId="1" fillId="0" borderId="16" xfId="59" applyNumberFormat="1" applyFont="1" applyBorder="1" applyAlignment="1">
      <alignment/>
      <protection/>
    </xf>
    <xf numFmtId="0" fontId="1" fillId="0" borderId="16" xfId="59" applyFont="1" applyBorder="1" applyAlignment="1">
      <alignment/>
      <protection/>
    </xf>
    <xf numFmtId="0" fontId="3" fillId="0" borderId="14" xfId="59" applyFont="1" applyBorder="1" applyAlignment="1">
      <alignment/>
      <protection/>
    </xf>
    <xf numFmtId="3" fontId="2" fillId="0" borderId="17" xfId="59" applyNumberFormat="1" applyFont="1" applyBorder="1" applyAlignment="1">
      <alignment/>
      <protection/>
    </xf>
    <xf numFmtId="0" fontId="3" fillId="0" borderId="11" xfId="59" applyFont="1" applyBorder="1" applyAlignment="1">
      <alignment/>
      <protection/>
    </xf>
    <xf numFmtId="3" fontId="1" fillId="0" borderId="11" xfId="59" applyNumberFormat="1" applyFont="1" applyBorder="1" applyAlignment="1">
      <alignment/>
      <protection/>
    </xf>
    <xf numFmtId="0" fontId="3" fillId="0" borderId="13" xfId="59" applyFont="1" applyBorder="1" applyAlignment="1">
      <alignment/>
      <protection/>
    </xf>
    <xf numFmtId="0" fontId="3" fillId="0" borderId="12" xfId="59" applyFont="1" applyBorder="1" applyAlignment="1">
      <alignment/>
      <protection/>
    </xf>
    <xf numFmtId="3" fontId="3" fillId="0" borderId="14" xfId="59" applyNumberFormat="1" applyFont="1" applyBorder="1" applyAlignment="1">
      <alignment horizontal="right"/>
      <protection/>
    </xf>
    <xf numFmtId="0" fontId="3" fillId="0" borderId="14" xfId="59" applyFont="1" applyBorder="1" applyAlignment="1">
      <alignment/>
      <protection/>
    </xf>
    <xf numFmtId="3" fontId="3" fillId="0" borderId="14" xfId="59" applyNumberFormat="1" applyFont="1" applyBorder="1" applyAlignment="1">
      <alignment/>
      <protection/>
    </xf>
    <xf numFmtId="3" fontId="2" fillId="0" borderId="17" xfId="59" applyNumberFormat="1" applyFont="1" applyBorder="1" applyAlignment="1">
      <alignment/>
      <protection/>
    </xf>
    <xf numFmtId="0" fontId="2" fillId="0" borderId="17" xfId="59" applyFont="1" applyBorder="1" applyAlignment="1">
      <alignment/>
      <protection/>
    </xf>
    <xf numFmtId="3" fontId="1" fillId="0" borderId="17" xfId="59" applyNumberFormat="1" applyFont="1" applyBorder="1" applyAlignment="1">
      <alignment/>
      <protection/>
    </xf>
    <xf numFmtId="3" fontId="2" fillId="0" borderId="16" xfId="59" applyNumberFormat="1" applyFont="1" applyBorder="1" applyAlignment="1">
      <alignment/>
      <protection/>
    </xf>
    <xf numFmtId="3" fontId="1" fillId="0" borderId="16" xfId="59" applyNumberFormat="1" applyFont="1" applyBorder="1" applyAlignment="1">
      <alignment/>
      <protection/>
    </xf>
    <xf numFmtId="3" fontId="2" fillId="0" borderId="14" xfId="59" applyNumberFormat="1" applyFont="1" applyBorder="1" applyAlignment="1">
      <alignment/>
      <protection/>
    </xf>
    <xf numFmtId="3" fontId="2" fillId="0" borderId="19" xfId="59" applyNumberFormat="1" applyFont="1" applyBorder="1" applyAlignment="1">
      <alignment/>
      <protection/>
    </xf>
    <xf numFmtId="0" fontId="1" fillId="0" borderId="19" xfId="59" applyFont="1" applyBorder="1" applyAlignment="1">
      <alignment/>
      <protection/>
    </xf>
    <xf numFmtId="0" fontId="3" fillId="0" borderId="19" xfId="59" applyFont="1" applyBorder="1" applyAlignment="1">
      <alignment/>
      <protection/>
    </xf>
    <xf numFmtId="3" fontId="1" fillId="0" borderId="19" xfId="59" applyNumberFormat="1" applyFont="1" applyBorder="1" applyAlignment="1">
      <alignment/>
      <protection/>
    </xf>
    <xf numFmtId="3" fontId="2" fillId="0" borderId="16" xfId="59" applyNumberFormat="1" applyFont="1" applyBorder="1" applyAlignment="1">
      <alignment/>
      <protection/>
    </xf>
    <xf numFmtId="0" fontId="0" fillId="0" borderId="18" xfId="59" applyFont="1" applyBorder="1" applyAlignment="1">
      <alignment/>
      <protection/>
    </xf>
    <xf numFmtId="3" fontId="1" fillId="0" borderId="18" xfId="59" applyNumberFormat="1" applyFont="1" applyBorder="1" applyAlignment="1">
      <alignment/>
      <protection/>
    </xf>
    <xf numFmtId="0" fontId="3" fillId="0" borderId="12" xfId="59" applyFont="1" applyBorder="1" applyAlignment="1">
      <alignment/>
      <protection/>
    </xf>
    <xf numFmtId="3" fontId="3" fillId="0" borderId="11" xfId="59" applyNumberFormat="1" applyFont="1" applyBorder="1" applyAlignment="1">
      <alignment horizontal="right"/>
      <protection/>
    </xf>
    <xf numFmtId="0" fontId="13" fillId="0" borderId="11" xfId="59" applyFont="1" applyBorder="1" applyAlignment="1">
      <alignment/>
      <protection/>
    </xf>
    <xf numFmtId="3" fontId="3" fillId="0" borderId="17" xfId="59" applyNumberFormat="1" applyFont="1" applyBorder="1" applyAlignment="1">
      <alignment/>
      <protection/>
    </xf>
    <xf numFmtId="0" fontId="3" fillId="0" borderId="0" xfId="59" applyFont="1" applyAlignment="1">
      <alignment/>
      <protection/>
    </xf>
    <xf numFmtId="3" fontId="3" fillId="0" borderId="13" xfId="59" applyNumberFormat="1" applyFont="1" applyBorder="1" applyAlignment="1">
      <alignment/>
      <protection/>
    </xf>
    <xf numFmtId="3" fontId="1" fillId="0" borderId="12" xfId="59" applyNumberFormat="1" applyFont="1" applyBorder="1">
      <alignment/>
      <protection/>
    </xf>
    <xf numFmtId="3" fontId="2" fillId="0" borderId="13" xfId="59" applyNumberFormat="1" applyFont="1" applyBorder="1">
      <alignment/>
      <protection/>
    </xf>
    <xf numFmtId="3" fontId="1" fillId="0" borderId="14" xfId="59" applyNumberFormat="1" applyFont="1" applyBorder="1">
      <alignment/>
      <protection/>
    </xf>
    <xf numFmtId="3" fontId="1" fillId="0" borderId="11" xfId="59" applyNumberFormat="1" applyFont="1" applyBorder="1" applyAlignment="1">
      <alignment/>
      <protection/>
    </xf>
    <xf numFmtId="0" fontId="2" fillId="0" borderId="13" xfId="59" applyFont="1" applyBorder="1">
      <alignment/>
      <protection/>
    </xf>
    <xf numFmtId="0" fontId="2" fillId="0" borderId="18" xfId="59" applyFont="1" applyBorder="1">
      <alignment/>
      <protection/>
    </xf>
    <xf numFmtId="3" fontId="1" fillId="0" borderId="17" xfId="59" applyNumberFormat="1" applyFont="1" applyBorder="1" applyAlignment="1">
      <alignment/>
      <protection/>
    </xf>
    <xf numFmtId="0" fontId="4" fillId="0" borderId="18" xfId="59" applyFont="1" applyBorder="1" applyAlignment="1">
      <alignment/>
      <protection/>
    </xf>
    <xf numFmtId="3" fontId="1" fillId="0" borderId="16" xfId="59" applyNumberFormat="1" applyFont="1" applyBorder="1">
      <alignment/>
      <protection/>
    </xf>
    <xf numFmtId="0" fontId="2" fillId="0" borderId="16" xfId="59" applyFont="1" applyBorder="1" applyAlignment="1">
      <alignment/>
      <protection/>
    </xf>
    <xf numFmtId="3" fontId="6" fillId="0" borderId="14" xfId="59" applyNumberFormat="1" applyFont="1" applyBorder="1" applyAlignment="1">
      <alignment/>
      <protection/>
    </xf>
    <xf numFmtId="3" fontId="2" fillId="0" borderId="0" xfId="59" applyNumberFormat="1" applyFont="1" applyAlignment="1">
      <alignment/>
      <protection/>
    </xf>
    <xf numFmtId="3" fontId="2" fillId="0" borderId="0" xfId="59" applyNumberFormat="1" applyFont="1" applyBorder="1" applyAlignment="1">
      <alignment/>
      <protection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3" fillId="0" borderId="14" xfId="59" applyNumberFormat="1" applyFont="1" applyBorder="1" applyAlignment="1">
      <alignment/>
      <protection/>
    </xf>
    <xf numFmtId="0" fontId="1" fillId="0" borderId="11" xfId="59" applyFont="1" applyBorder="1" applyAlignment="1">
      <alignment/>
      <protection/>
    </xf>
    <xf numFmtId="0" fontId="3" fillId="0" borderId="17" xfId="59" applyFont="1" applyBorder="1" applyAlignment="1">
      <alignment/>
      <protection/>
    </xf>
    <xf numFmtId="0" fontId="11" fillId="0" borderId="17" xfId="0" applyFont="1" applyBorder="1" applyAlignment="1">
      <alignment/>
    </xf>
    <xf numFmtId="0" fontId="44" fillId="0" borderId="0" xfId="58" applyFont="1">
      <alignment/>
      <protection/>
    </xf>
    <xf numFmtId="0" fontId="46" fillId="0" borderId="0" xfId="58" applyFont="1">
      <alignment/>
      <protection/>
    </xf>
    <xf numFmtId="0" fontId="9" fillId="0" borderId="0" xfId="58" applyFont="1">
      <alignment/>
      <protection/>
    </xf>
    <xf numFmtId="0" fontId="46" fillId="0" borderId="20" xfId="58" applyFont="1" applyBorder="1">
      <alignment/>
      <protection/>
    </xf>
    <xf numFmtId="0" fontId="45" fillId="0" borderId="41" xfId="58" applyFont="1" applyBorder="1">
      <alignment/>
      <protection/>
    </xf>
    <xf numFmtId="0" fontId="46" fillId="0" borderId="41" xfId="58" applyFont="1" applyBorder="1">
      <alignment/>
      <protection/>
    </xf>
    <xf numFmtId="0" fontId="36" fillId="0" borderId="42" xfId="58" applyFont="1" applyBorder="1">
      <alignment/>
      <protection/>
    </xf>
    <xf numFmtId="0" fontId="46" fillId="0" borderId="43" xfId="58" applyFont="1" applyBorder="1">
      <alignment/>
      <protection/>
    </xf>
    <xf numFmtId="0" fontId="45" fillId="0" borderId="43" xfId="58" applyFont="1" applyBorder="1">
      <alignment/>
      <protection/>
    </xf>
    <xf numFmtId="0" fontId="45" fillId="0" borderId="13" xfId="58" applyFont="1" applyBorder="1">
      <alignment/>
      <protection/>
    </xf>
    <xf numFmtId="0" fontId="46" fillId="0" borderId="13" xfId="58" applyFont="1" applyBorder="1">
      <alignment/>
      <protection/>
    </xf>
    <xf numFmtId="0" fontId="46" fillId="0" borderId="26" xfId="58" applyFont="1" applyBorder="1">
      <alignment/>
      <protection/>
    </xf>
    <xf numFmtId="0" fontId="47" fillId="0" borderId="13" xfId="58" applyFont="1" applyBorder="1">
      <alignment/>
      <protection/>
    </xf>
    <xf numFmtId="0" fontId="45" fillId="0" borderId="44" xfId="58" applyFont="1" applyBorder="1">
      <alignment/>
      <protection/>
    </xf>
    <xf numFmtId="0" fontId="46" fillId="0" borderId="44" xfId="58" applyFont="1" applyBorder="1">
      <alignment/>
      <protection/>
    </xf>
    <xf numFmtId="0" fontId="46" fillId="0" borderId="15" xfId="58" applyFont="1" applyBorder="1">
      <alignment/>
      <protection/>
    </xf>
    <xf numFmtId="0" fontId="46" fillId="0" borderId="35" xfId="58" applyFont="1" applyBorder="1">
      <alignment/>
      <protection/>
    </xf>
    <xf numFmtId="0" fontId="46" fillId="0" borderId="33" xfId="58" applyFont="1" applyBorder="1">
      <alignment/>
      <protection/>
    </xf>
    <xf numFmtId="0" fontId="46" fillId="0" borderId="45" xfId="58" applyFont="1" applyBorder="1">
      <alignment/>
      <protection/>
    </xf>
    <xf numFmtId="0" fontId="45" fillId="0" borderId="42" xfId="58" applyFont="1" applyBorder="1">
      <alignment/>
      <protection/>
    </xf>
    <xf numFmtId="0" fontId="46" fillId="0" borderId="46" xfId="58" applyFont="1" applyBorder="1">
      <alignment/>
      <protection/>
    </xf>
    <xf numFmtId="0" fontId="46" fillId="0" borderId="47" xfId="58" applyFont="1" applyBorder="1">
      <alignment/>
      <protection/>
    </xf>
    <xf numFmtId="0" fontId="45" fillId="0" borderId="47" xfId="58" applyFont="1" applyBorder="1">
      <alignment/>
      <protection/>
    </xf>
    <xf numFmtId="0" fontId="46" fillId="0" borderId="42" xfId="58" applyFont="1" applyBorder="1">
      <alignment/>
      <protection/>
    </xf>
    <xf numFmtId="0" fontId="45" fillId="0" borderId="20" xfId="58" applyFont="1" applyBorder="1">
      <alignment/>
      <protection/>
    </xf>
    <xf numFmtId="0" fontId="15" fillId="0" borderId="48" xfId="58" applyFont="1" applyBorder="1">
      <alignment/>
      <protection/>
    </xf>
    <xf numFmtId="0" fontId="45" fillId="0" borderId="26" xfId="58" applyFont="1" applyBorder="1">
      <alignment/>
      <protection/>
    </xf>
    <xf numFmtId="0" fontId="45" fillId="0" borderId="11" xfId="58" applyFont="1" applyBorder="1">
      <alignment/>
      <protection/>
    </xf>
    <xf numFmtId="0" fontId="46" fillId="0" borderId="11" xfId="58" applyFont="1" applyBorder="1">
      <alignment/>
      <protection/>
    </xf>
    <xf numFmtId="0" fontId="11" fillId="0" borderId="11" xfId="58" applyFont="1" applyBorder="1">
      <alignment/>
      <protection/>
    </xf>
    <xf numFmtId="0" fontId="45" fillId="0" borderId="49" xfId="58" applyFont="1" applyBorder="1">
      <alignment/>
      <protection/>
    </xf>
    <xf numFmtId="0" fontId="11" fillId="0" borderId="42" xfId="58" applyFont="1" applyBorder="1">
      <alignment/>
      <protection/>
    </xf>
    <xf numFmtId="3" fontId="46" fillId="0" borderId="13" xfId="58" applyNumberFormat="1" applyFont="1" applyBorder="1">
      <alignment/>
      <protection/>
    </xf>
    <xf numFmtId="3" fontId="2" fillId="0" borderId="16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45" fillId="0" borderId="41" xfId="58" applyNumberFormat="1" applyFont="1" applyBorder="1">
      <alignment/>
      <protection/>
    </xf>
    <xf numFmtId="3" fontId="45" fillId="0" borderId="13" xfId="58" applyNumberFormat="1" applyFont="1" applyBorder="1">
      <alignment/>
      <protection/>
    </xf>
    <xf numFmtId="0" fontId="47" fillId="0" borderId="44" xfId="58" applyFont="1" applyBorder="1">
      <alignment/>
      <protection/>
    </xf>
    <xf numFmtId="3" fontId="46" fillId="0" borderId="44" xfId="58" applyNumberFormat="1" applyFont="1" applyBorder="1">
      <alignment/>
      <protection/>
    </xf>
    <xf numFmtId="3" fontId="46" fillId="0" borderId="42" xfId="58" applyNumberFormat="1" applyFont="1" applyBorder="1">
      <alignment/>
      <protection/>
    </xf>
    <xf numFmtId="0" fontId="45" fillId="0" borderId="15" xfId="58" applyFont="1" applyBorder="1">
      <alignment/>
      <protection/>
    </xf>
    <xf numFmtId="3" fontId="46" fillId="0" borderId="35" xfId="58" applyNumberFormat="1" applyFont="1" applyBorder="1">
      <alignment/>
      <protection/>
    </xf>
    <xf numFmtId="3" fontId="45" fillId="0" borderId="12" xfId="58" applyNumberFormat="1" applyFont="1" applyBorder="1">
      <alignment/>
      <protection/>
    </xf>
    <xf numFmtId="3" fontId="45" fillId="0" borderId="42" xfId="58" applyNumberFormat="1" applyFont="1" applyBorder="1">
      <alignment/>
      <protection/>
    </xf>
    <xf numFmtId="3" fontId="46" fillId="0" borderId="47" xfId="58" applyNumberFormat="1" applyFont="1" applyBorder="1">
      <alignment/>
      <protection/>
    </xf>
    <xf numFmtId="3" fontId="46" fillId="0" borderId="45" xfId="58" applyNumberFormat="1" applyFont="1" applyBorder="1">
      <alignment/>
      <protection/>
    </xf>
    <xf numFmtId="3" fontId="11" fillId="0" borderId="42" xfId="58" applyNumberFormat="1" applyFont="1" applyBorder="1">
      <alignment/>
      <protection/>
    </xf>
    <xf numFmtId="3" fontId="15" fillId="0" borderId="41" xfId="58" applyNumberFormat="1" applyFont="1" applyBorder="1">
      <alignment/>
      <protection/>
    </xf>
    <xf numFmtId="3" fontId="11" fillId="0" borderId="12" xfId="58" applyNumberFormat="1" applyFont="1" applyBorder="1">
      <alignment/>
      <protection/>
    </xf>
    <xf numFmtId="0" fontId="45" fillId="0" borderId="50" xfId="58" applyFont="1" applyBorder="1">
      <alignment/>
      <protection/>
    </xf>
    <xf numFmtId="0" fontId="39" fillId="0" borderId="41" xfId="58" applyFont="1" applyBorder="1">
      <alignment/>
      <protection/>
    </xf>
    <xf numFmtId="3" fontId="2" fillId="0" borderId="10" xfId="59" applyNumberFormat="1" applyFont="1" applyBorder="1" applyAlignment="1">
      <alignment/>
      <protection/>
    </xf>
    <xf numFmtId="0" fontId="37" fillId="0" borderId="26" xfId="60" applyFont="1" applyBorder="1" applyAlignment="1">
      <alignment/>
      <protection/>
    </xf>
    <xf numFmtId="0" fontId="37" fillId="0" borderId="31" xfId="60" applyFont="1" applyBorder="1" applyAlignment="1">
      <alignment/>
      <protection/>
    </xf>
    <xf numFmtId="3" fontId="2" fillId="0" borderId="38" xfId="59" applyNumberFormat="1" applyFont="1" applyBorder="1" applyAlignment="1">
      <alignment/>
      <protection/>
    </xf>
    <xf numFmtId="0" fontId="2" fillId="0" borderId="38" xfId="59" applyFont="1" applyBorder="1" applyAlignment="1">
      <alignment/>
      <protection/>
    </xf>
    <xf numFmtId="3" fontId="1" fillId="0" borderId="38" xfId="59" applyNumberFormat="1" applyFont="1" applyBorder="1" applyAlignment="1">
      <alignment/>
      <protection/>
    </xf>
    <xf numFmtId="3" fontId="2" fillId="0" borderId="10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38" fillId="0" borderId="0" xfId="60" applyNumberFormat="1" applyFont="1">
      <alignment/>
      <protection/>
    </xf>
    <xf numFmtId="3" fontId="46" fillId="0" borderId="31" xfId="58" applyNumberFormat="1" applyFont="1" applyBorder="1">
      <alignment/>
      <protection/>
    </xf>
    <xf numFmtId="3" fontId="45" fillId="0" borderId="13" xfId="0" applyNumberFormat="1" applyFont="1" applyBorder="1" applyAlignment="1">
      <alignment/>
    </xf>
    <xf numFmtId="3" fontId="46" fillId="0" borderId="40" xfId="58" applyNumberFormat="1" applyFont="1" applyBorder="1">
      <alignment/>
      <protection/>
    </xf>
    <xf numFmtId="0" fontId="45" fillId="0" borderId="12" xfId="58" applyFont="1" applyBorder="1">
      <alignment/>
      <protection/>
    </xf>
    <xf numFmtId="3" fontId="45" fillId="0" borderId="29" xfId="58" applyNumberFormat="1" applyFont="1" applyBorder="1">
      <alignment/>
      <protection/>
    </xf>
    <xf numFmtId="3" fontId="46" fillId="0" borderId="12" xfId="58" applyNumberFormat="1" applyFont="1" applyBorder="1">
      <alignment/>
      <protection/>
    </xf>
    <xf numFmtId="0" fontId="48" fillId="0" borderId="11" xfId="59" applyFont="1" applyBorder="1" applyAlignment="1">
      <alignment/>
      <protection/>
    </xf>
    <xf numFmtId="0" fontId="2" fillId="0" borderId="16" xfId="0" applyFont="1" applyBorder="1" applyAlignment="1">
      <alignment horizontal="center"/>
    </xf>
    <xf numFmtId="0" fontId="13" fillId="0" borderId="14" xfId="59" applyFont="1" applyBorder="1" applyAlignment="1">
      <alignment/>
      <protection/>
    </xf>
    <xf numFmtId="0" fontId="4" fillId="0" borderId="33" xfId="0" applyFont="1" applyBorder="1" applyAlignment="1">
      <alignment/>
    </xf>
    <xf numFmtId="0" fontId="15" fillId="0" borderId="0" xfId="60" applyFont="1" applyAlignment="1">
      <alignment horizontal="right"/>
      <protection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/>
    </xf>
    <xf numFmtId="9" fontId="1" fillId="0" borderId="13" xfId="59" applyNumberFormat="1" applyFont="1" applyBorder="1" applyAlignment="1">
      <alignment/>
      <protection/>
    </xf>
    <xf numFmtId="9" fontId="4" fillId="0" borderId="13" xfId="59" applyNumberFormat="1" applyFont="1" applyBorder="1" applyAlignment="1">
      <alignment/>
      <protection/>
    </xf>
    <xf numFmtId="9" fontId="2" fillId="0" borderId="13" xfId="59" applyNumberFormat="1" applyFont="1" applyBorder="1" applyAlignment="1">
      <alignment/>
      <protection/>
    </xf>
    <xf numFmtId="9" fontId="1" fillId="0" borderId="12" xfId="59" applyNumberFormat="1" applyFont="1" applyBorder="1" applyAlignment="1">
      <alignment/>
      <protection/>
    </xf>
    <xf numFmtId="9" fontId="1" fillId="0" borderId="18" xfId="59" applyNumberFormat="1" applyFont="1" applyBorder="1" applyAlignment="1">
      <alignment/>
      <protection/>
    </xf>
    <xf numFmtId="9" fontId="1" fillId="0" borderId="16" xfId="59" applyNumberFormat="1" applyFont="1" applyBorder="1" applyAlignment="1">
      <alignment/>
      <protection/>
    </xf>
    <xf numFmtId="9" fontId="2" fillId="0" borderId="18" xfId="59" applyNumberFormat="1" applyFont="1" applyBorder="1" applyAlignment="1">
      <alignment/>
      <protection/>
    </xf>
    <xf numFmtId="9" fontId="1" fillId="0" borderId="14" xfId="59" applyNumberFormat="1" applyFont="1" applyBorder="1" applyAlignment="1">
      <alignment/>
      <protection/>
    </xf>
    <xf numFmtId="9" fontId="1" fillId="0" borderId="13" xfId="59" applyNumberFormat="1" applyFont="1" applyBorder="1" applyAlignment="1">
      <alignment/>
      <protection/>
    </xf>
    <xf numFmtId="9" fontId="1" fillId="0" borderId="14" xfId="59" applyNumberFormat="1" applyFont="1" applyBorder="1" applyAlignment="1">
      <alignment/>
      <protection/>
    </xf>
    <xf numFmtId="9" fontId="2" fillId="0" borderId="11" xfId="59" applyNumberFormat="1" applyFont="1" applyBorder="1" applyAlignment="1">
      <alignment/>
      <protection/>
    </xf>
    <xf numFmtId="9" fontId="1" fillId="0" borderId="11" xfId="59" applyNumberFormat="1" applyFont="1" applyBorder="1" applyAlignment="1">
      <alignment/>
      <protection/>
    </xf>
    <xf numFmtId="9" fontId="2" fillId="0" borderId="12" xfId="59" applyNumberFormat="1" applyFont="1" applyBorder="1" applyAlignment="1">
      <alignment/>
      <protection/>
    </xf>
    <xf numFmtId="9" fontId="2" fillId="0" borderId="16" xfId="59" applyNumberFormat="1" applyFont="1" applyBorder="1" applyAlignment="1">
      <alignment/>
      <protection/>
    </xf>
    <xf numFmtId="164" fontId="1" fillId="0" borderId="2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3" fontId="4" fillId="0" borderId="12" xfId="59" applyNumberFormat="1" applyFont="1" applyBorder="1" applyAlignment="1">
      <alignment/>
      <protection/>
    </xf>
    <xf numFmtId="3" fontId="4" fillId="0" borderId="16" xfId="59" applyNumberFormat="1" applyFont="1" applyBorder="1" applyAlignment="1">
      <alignment/>
      <protection/>
    </xf>
    <xf numFmtId="9" fontId="1" fillId="0" borderId="12" xfId="59" applyNumberFormat="1" applyFont="1" applyBorder="1" applyAlignment="1">
      <alignment/>
      <protection/>
    </xf>
    <xf numFmtId="9" fontId="1" fillId="0" borderId="18" xfId="59" applyNumberFormat="1" applyFont="1" applyBorder="1" applyAlignment="1">
      <alignment/>
      <protection/>
    </xf>
    <xf numFmtId="0" fontId="15" fillId="0" borderId="14" xfId="63" applyFont="1" applyBorder="1" applyAlignment="1">
      <alignment horizontal="center"/>
      <protection/>
    </xf>
    <xf numFmtId="9" fontId="1" fillId="0" borderId="16" xfId="59" applyNumberFormat="1" applyFont="1" applyBorder="1" applyAlignment="1">
      <alignment/>
      <protection/>
    </xf>
    <xf numFmtId="3" fontId="1" fillId="0" borderId="29" xfId="0" applyNumberFormat="1" applyFont="1" applyBorder="1" applyAlignment="1">
      <alignment horizontal="centerContinuous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4" fillId="0" borderId="20" xfId="0" applyFont="1" applyBorder="1" applyAlignment="1" applyProtection="1">
      <alignment horizontal="left"/>
      <protection locked="0"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 applyProtection="1">
      <alignment horizontal="right"/>
      <protection locked="0"/>
    </xf>
    <xf numFmtId="3" fontId="2" fillId="0" borderId="18" xfId="59" applyNumberFormat="1" applyFont="1" applyBorder="1">
      <alignment/>
      <protection/>
    </xf>
    <xf numFmtId="0" fontId="15" fillId="0" borderId="12" xfId="63" applyFont="1" applyBorder="1">
      <alignment/>
      <protection/>
    </xf>
    <xf numFmtId="0" fontId="2" fillId="0" borderId="23" xfId="0" applyFont="1" applyBorder="1" applyAlignment="1" applyProtection="1">
      <alignment/>
      <protection locked="0"/>
    </xf>
    <xf numFmtId="3" fontId="2" fillId="0" borderId="12" xfId="63" applyNumberFormat="1" applyFont="1" applyBorder="1" applyAlignment="1">
      <alignment horizontal="right"/>
      <protection/>
    </xf>
    <xf numFmtId="0" fontId="3" fillId="0" borderId="23" xfId="63" applyFont="1" applyBorder="1" applyAlignment="1">
      <alignment horizontal="left"/>
      <protection/>
    </xf>
    <xf numFmtId="0" fontId="1" fillId="0" borderId="26" xfId="0" applyFont="1" applyBorder="1" applyAlignment="1" applyProtection="1">
      <alignment/>
      <protection locked="0"/>
    </xf>
    <xf numFmtId="3" fontId="2" fillId="0" borderId="13" xfId="63" applyNumberFormat="1" applyFont="1" applyBorder="1" applyAlignment="1">
      <alignment horizontal="right"/>
      <protection/>
    </xf>
    <xf numFmtId="3" fontId="1" fillId="0" borderId="13" xfId="63" applyNumberFormat="1" applyFont="1" applyBorder="1" applyAlignment="1">
      <alignment horizontal="right"/>
      <protection/>
    </xf>
    <xf numFmtId="0" fontId="2" fillId="0" borderId="23" xfId="63" applyFont="1" applyBorder="1" applyAlignment="1">
      <alignment horizontal="left"/>
      <protection/>
    </xf>
    <xf numFmtId="0" fontId="1" fillId="0" borderId="26" xfId="63" applyFont="1" applyBorder="1" applyAlignment="1">
      <alignment horizontal="left"/>
      <protection/>
    </xf>
    <xf numFmtId="0" fontId="3" fillId="0" borderId="11" xfId="59" applyFont="1" applyBorder="1" applyAlignment="1">
      <alignment/>
      <protection/>
    </xf>
    <xf numFmtId="3" fontId="3" fillId="0" borderId="11" xfId="59" applyNumberFormat="1" applyFont="1" applyBorder="1" applyAlignment="1">
      <alignment/>
      <protection/>
    </xf>
    <xf numFmtId="0" fontId="1" fillId="0" borderId="38" xfId="59" applyFont="1" applyBorder="1" applyAlignment="1">
      <alignment/>
      <protection/>
    </xf>
    <xf numFmtId="3" fontId="1" fillId="0" borderId="0" xfId="59" applyNumberFormat="1" applyFont="1" applyBorder="1" applyAlignment="1">
      <alignment/>
      <protection/>
    </xf>
    <xf numFmtId="3" fontId="1" fillId="0" borderId="38" xfId="59" applyNumberFormat="1" applyFont="1" applyBorder="1" applyAlignment="1">
      <alignment/>
      <protection/>
    </xf>
    <xf numFmtId="3" fontId="1" fillId="0" borderId="38" xfId="59" applyNumberFormat="1" applyFont="1" applyBorder="1">
      <alignment/>
      <protection/>
    </xf>
    <xf numFmtId="3" fontId="1" fillId="0" borderId="13" xfId="59" applyNumberFormat="1" applyFont="1" applyBorder="1">
      <alignment/>
      <protection/>
    </xf>
    <xf numFmtId="0" fontId="3" fillId="0" borderId="38" xfId="59" applyFont="1" applyBorder="1" applyAlignment="1">
      <alignment/>
      <protection/>
    </xf>
    <xf numFmtId="3" fontId="2" fillId="0" borderId="0" xfId="59" applyNumberFormat="1" applyFont="1" applyBorder="1" applyAlignment="1">
      <alignment/>
      <protection/>
    </xf>
    <xf numFmtId="0" fontId="3" fillId="0" borderId="0" xfId="59" applyFont="1" applyBorder="1" applyAlignment="1">
      <alignment/>
      <protection/>
    </xf>
    <xf numFmtId="0" fontId="11" fillId="0" borderId="16" xfId="63" applyFont="1" applyBorder="1" applyAlignment="1">
      <alignment horizontal="center"/>
      <protection/>
    </xf>
    <xf numFmtId="3" fontId="3" fillId="0" borderId="12" xfId="63" applyNumberFormat="1" applyFont="1" applyBorder="1" applyAlignment="1">
      <alignment horizontal="right"/>
      <protection/>
    </xf>
    <xf numFmtId="0" fontId="38" fillId="0" borderId="24" xfId="61" applyFont="1" applyBorder="1">
      <alignment/>
      <protection/>
    </xf>
    <xf numFmtId="3" fontId="45" fillId="0" borderId="11" xfId="58" applyNumberFormat="1" applyFont="1" applyBorder="1">
      <alignment/>
      <protection/>
    </xf>
    <xf numFmtId="3" fontId="45" fillId="0" borderId="47" xfId="58" applyNumberFormat="1" applyFont="1" applyBorder="1">
      <alignment/>
      <protection/>
    </xf>
    <xf numFmtId="9" fontId="1" fillId="0" borderId="17" xfId="59" applyNumberFormat="1" applyFont="1" applyBorder="1" applyAlignment="1">
      <alignment/>
      <protection/>
    </xf>
    <xf numFmtId="9" fontId="4" fillId="0" borderId="11" xfId="59" applyNumberFormat="1" applyFont="1" applyBorder="1" applyAlignment="1">
      <alignment/>
      <protection/>
    </xf>
    <xf numFmtId="9" fontId="2" fillId="0" borderId="17" xfId="59" applyNumberFormat="1" applyFont="1" applyBorder="1" applyAlignment="1">
      <alignment/>
      <protection/>
    </xf>
    <xf numFmtId="3" fontId="1" fillId="0" borderId="11" xfId="0" applyNumberFormat="1" applyFont="1" applyBorder="1" applyAlignment="1">
      <alignment horizontal="right"/>
    </xf>
    <xf numFmtId="9" fontId="2" fillId="0" borderId="14" xfId="59" applyNumberFormat="1" applyFont="1" applyBorder="1" applyAlignment="1">
      <alignment/>
      <protection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3" fontId="0" fillId="0" borderId="20" xfId="0" applyNumberFormat="1" applyBorder="1" applyAlignment="1">
      <alignment/>
    </xf>
    <xf numFmtId="3" fontId="2" fillId="0" borderId="2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2" fillId="0" borderId="21" xfId="0" applyNumberFormat="1" applyFont="1" applyBorder="1" applyAlignment="1">
      <alignment horizontal="right"/>
    </xf>
    <xf numFmtId="9" fontId="2" fillId="0" borderId="37" xfId="59" applyNumberFormat="1" applyFont="1" applyBorder="1" applyAlignment="1">
      <alignment/>
      <protection/>
    </xf>
    <xf numFmtId="9" fontId="2" fillId="0" borderId="10" xfId="59" applyNumberFormat="1" applyFont="1" applyBorder="1" applyAlignment="1">
      <alignment/>
      <protection/>
    </xf>
    <xf numFmtId="0" fontId="3" fillId="0" borderId="16" xfId="59" applyFont="1" applyBorder="1" applyAlignment="1">
      <alignment/>
      <protection/>
    </xf>
    <xf numFmtId="3" fontId="1" fillId="0" borderId="10" xfId="59" applyNumberFormat="1" applyFont="1" applyBorder="1" applyAlignment="1">
      <alignment/>
      <protection/>
    </xf>
    <xf numFmtId="9" fontId="1" fillId="0" borderId="10" xfId="59" applyNumberFormat="1" applyFont="1" applyBorder="1" applyAlignment="1">
      <alignment/>
      <protection/>
    </xf>
    <xf numFmtId="0" fontId="4" fillId="0" borderId="11" xfId="0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1" fillId="0" borderId="3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2" xfId="0" applyFont="1" applyBorder="1" applyAlignment="1">
      <alignment/>
    </xf>
    <xf numFmtId="3" fontId="13" fillId="0" borderId="11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1" fillId="0" borderId="17" xfId="0" applyNumberFormat="1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/>
      <protection locked="0"/>
    </xf>
    <xf numFmtId="0" fontId="15" fillId="0" borderId="0" xfId="58" applyFont="1" applyBorder="1" applyAlignment="1">
      <alignment horizontal="center" vertical="center" wrapText="1"/>
      <protection/>
    </xf>
    <xf numFmtId="0" fontId="46" fillId="0" borderId="40" xfId="58" applyFont="1" applyBorder="1">
      <alignment/>
      <protection/>
    </xf>
    <xf numFmtId="3" fontId="45" fillId="0" borderId="40" xfId="58" applyNumberFormat="1" applyFont="1" applyBorder="1">
      <alignment/>
      <protection/>
    </xf>
    <xf numFmtId="3" fontId="45" fillId="0" borderId="43" xfId="58" applyNumberFormat="1" applyFont="1" applyBorder="1">
      <alignment/>
      <protection/>
    </xf>
    <xf numFmtId="3" fontId="45" fillId="0" borderId="23" xfId="58" applyNumberFormat="1" applyFont="1" applyBorder="1">
      <alignment/>
      <protection/>
    </xf>
    <xf numFmtId="3" fontId="46" fillId="0" borderId="26" xfId="58" applyNumberFormat="1" applyFont="1" applyBorder="1">
      <alignment/>
      <protection/>
    </xf>
    <xf numFmtId="3" fontId="45" fillId="0" borderId="26" xfId="58" applyNumberFormat="1" applyFont="1" applyBorder="1">
      <alignment/>
      <protection/>
    </xf>
    <xf numFmtId="3" fontId="2" fillId="0" borderId="17" xfId="0" applyNumberFormat="1" applyFont="1" applyBorder="1" applyAlignment="1" applyProtection="1">
      <alignment horizontal="right"/>
      <protection locked="0"/>
    </xf>
    <xf numFmtId="3" fontId="1" fillId="0" borderId="17" xfId="59" applyNumberFormat="1" applyFont="1" applyBorder="1">
      <alignment/>
      <protection/>
    </xf>
    <xf numFmtId="9" fontId="1" fillId="0" borderId="17" xfId="59" applyNumberFormat="1" applyFont="1" applyBorder="1" applyAlignment="1">
      <alignment/>
      <protection/>
    </xf>
    <xf numFmtId="0" fontId="0" fillId="0" borderId="0" xfId="0" applyAlignment="1">
      <alignment vertical="center"/>
    </xf>
    <xf numFmtId="3" fontId="2" fillId="0" borderId="17" xfId="59" applyNumberFormat="1" applyFont="1" applyBorder="1">
      <alignment/>
      <protection/>
    </xf>
    <xf numFmtId="3" fontId="2" fillId="0" borderId="16" xfId="59" applyNumberFormat="1" applyFont="1" applyBorder="1">
      <alignment/>
      <protection/>
    </xf>
    <xf numFmtId="3" fontId="46" fillId="0" borderId="51" xfId="58" applyNumberFormat="1" applyFont="1" applyBorder="1">
      <alignment/>
      <protection/>
    </xf>
    <xf numFmtId="3" fontId="46" fillId="0" borderId="52" xfId="58" applyNumberFormat="1" applyFont="1" applyBorder="1">
      <alignment/>
      <protection/>
    </xf>
    <xf numFmtId="0" fontId="46" fillId="0" borderId="52" xfId="58" applyFont="1" applyBorder="1">
      <alignment/>
      <protection/>
    </xf>
    <xf numFmtId="3" fontId="45" fillId="0" borderId="51" xfId="58" applyNumberFormat="1" applyFont="1" applyBorder="1">
      <alignment/>
      <protection/>
    </xf>
    <xf numFmtId="3" fontId="45" fillId="0" borderId="44" xfId="58" applyNumberFormat="1" applyFont="1" applyBorder="1">
      <alignment/>
      <protection/>
    </xf>
    <xf numFmtId="0" fontId="0" fillId="0" borderId="0" xfId="0" applyBorder="1" applyAlignment="1">
      <alignment horizontal="center" vertical="center" wrapText="1"/>
    </xf>
    <xf numFmtId="0" fontId="2" fillId="0" borderId="31" xfId="59" applyFont="1" applyBorder="1" applyAlignment="1">
      <alignment/>
      <protection/>
    </xf>
    <xf numFmtId="0" fontId="2" fillId="0" borderId="37" xfId="59" applyFont="1" applyBorder="1" applyAlignment="1">
      <alignment/>
      <protection/>
    </xf>
    <xf numFmtId="3" fontId="1" fillId="0" borderId="27" xfId="59" applyNumberFormat="1" applyFont="1" applyBorder="1" applyAlignment="1">
      <alignment/>
      <protection/>
    </xf>
    <xf numFmtId="0" fontId="1" fillId="0" borderId="36" xfId="59" applyFont="1" applyBorder="1" applyAlignment="1">
      <alignment/>
      <protection/>
    </xf>
    <xf numFmtId="0" fontId="3" fillId="0" borderId="53" xfId="59" applyFont="1" applyBorder="1" applyAlignment="1">
      <alignment/>
      <protection/>
    </xf>
    <xf numFmtId="0" fontId="1" fillId="0" borderId="54" xfId="59" applyFont="1" applyBorder="1" applyAlignment="1">
      <alignment/>
      <protection/>
    </xf>
    <xf numFmtId="3" fontId="1" fillId="0" borderId="36" xfId="59" applyNumberFormat="1" applyFont="1" applyBorder="1" applyAlignment="1">
      <alignment/>
      <protection/>
    </xf>
    <xf numFmtId="3" fontId="1" fillId="0" borderId="53" xfId="59" applyNumberFormat="1" applyFont="1" applyBorder="1" applyAlignment="1">
      <alignment/>
      <protection/>
    </xf>
    <xf numFmtId="0" fontId="1" fillId="0" borderId="0" xfId="59" applyFont="1" applyBorder="1" applyAlignment="1">
      <alignment/>
      <protection/>
    </xf>
    <xf numFmtId="3" fontId="1" fillId="0" borderId="0" xfId="59" applyNumberFormat="1" applyFont="1" applyBorder="1" applyAlignment="1">
      <alignment/>
      <protection/>
    </xf>
    <xf numFmtId="0" fontId="1" fillId="0" borderId="29" xfId="59" applyFont="1" applyBorder="1" applyAlignment="1">
      <alignment/>
      <protection/>
    </xf>
    <xf numFmtId="3" fontId="1" fillId="0" borderId="29" xfId="59" applyNumberFormat="1" applyFont="1" applyBorder="1" applyAlignment="1">
      <alignment/>
      <protection/>
    </xf>
    <xf numFmtId="9" fontId="1" fillId="0" borderId="38" xfId="59" applyNumberFormat="1" applyFont="1" applyBorder="1" applyAlignment="1">
      <alignment/>
      <protection/>
    </xf>
    <xf numFmtId="0" fontId="3" fillId="0" borderId="38" xfId="59" applyFont="1" applyBorder="1" applyAlignment="1">
      <alignment/>
      <protection/>
    </xf>
    <xf numFmtId="3" fontId="1" fillId="0" borderId="0" xfId="59" applyNumberFormat="1" applyFont="1" applyBorder="1">
      <alignment/>
      <protection/>
    </xf>
    <xf numFmtId="9" fontId="1" fillId="0" borderId="0" xfId="59" applyNumberFormat="1" applyFont="1" applyBorder="1" applyAlignment="1">
      <alignment/>
      <protection/>
    </xf>
    <xf numFmtId="3" fontId="3" fillId="0" borderId="18" xfId="59" applyNumberFormat="1" applyFont="1" applyBorder="1" applyAlignment="1">
      <alignment horizontal="right"/>
      <protection/>
    </xf>
    <xf numFmtId="0" fontId="3" fillId="0" borderId="18" xfId="59" applyFont="1" applyBorder="1" applyAlignment="1">
      <alignment/>
      <protection/>
    </xf>
    <xf numFmtId="3" fontId="3" fillId="0" borderId="18" xfId="59" applyNumberFormat="1" applyFont="1" applyBorder="1" applyAlignment="1">
      <alignment/>
      <protection/>
    </xf>
    <xf numFmtId="3" fontId="1" fillId="0" borderId="38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16" xfId="0" applyBorder="1" applyAlignment="1">
      <alignment/>
    </xf>
    <xf numFmtId="0" fontId="1" fillId="0" borderId="10" xfId="59" applyFont="1" applyBorder="1" applyAlignment="1">
      <alignment horizontal="center" vertical="center"/>
      <protection/>
    </xf>
    <xf numFmtId="0" fontId="0" fillId="0" borderId="12" xfId="59" applyBorder="1" applyAlignment="1">
      <alignment horizontal="center" vertical="center"/>
      <protection/>
    </xf>
    <xf numFmtId="3" fontId="1" fillId="0" borderId="10" xfId="59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59" applyBorder="1" applyAlignment="1">
      <alignment horizontal="center" vertical="center" wrapText="1"/>
      <protection/>
    </xf>
    <xf numFmtId="0" fontId="0" fillId="0" borderId="16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10" xfId="59" applyNumberFormat="1" applyFont="1" applyBorder="1" applyAlignment="1">
      <alignment horizontal="center" vertical="center" wrapText="1"/>
      <protection/>
    </xf>
    <xf numFmtId="0" fontId="0" fillId="0" borderId="12" xfId="59" applyBorder="1" applyAlignment="1">
      <alignment horizontal="center" vertical="center" wrapText="1"/>
      <protection/>
    </xf>
    <xf numFmtId="0" fontId="15" fillId="0" borderId="0" xfId="58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5" fillId="0" borderId="10" xfId="58" applyFont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15" fillId="0" borderId="15" xfId="58" applyFont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" fillId="0" borderId="0" xfId="59" applyFont="1" applyBorder="1" applyAlignment="1">
      <alignment horizontal="center"/>
      <protection/>
    </xf>
    <xf numFmtId="0" fontId="0" fillId="0" borderId="0" xfId="59" applyAlignment="1">
      <alignment/>
      <protection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63" applyFont="1" applyAlignment="1">
      <alignment horizontal="center"/>
      <protection/>
    </xf>
    <xf numFmtId="0" fontId="16" fillId="0" borderId="0" xfId="63" applyFont="1" applyAlignment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7" fillId="0" borderId="26" xfId="60" applyFont="1" applyBorder="1" applyAlignment="1">
      <alignment/>
      <protection/>
    </xf>
    <xf numFmtId="0" fontId="37" fillId="0" borderId="31" xfId="60" applyFont="1" applyBorder="1" applyAlignment="1">
      <alignment/>
      <protection/>
    </xf>
    <xf numFmtId="0" fontId="0" fillId="0" borderId="31" xfId="0" applyBorder="1" applyAlignment="1">
      <alignment/>
    </xf>
    <xf numFmtId="0" fontId="36" fillId="0" borderId="26" xfId="60" applyFont="1" applyBorder="1" applyAlignment="1">
      <alignment/>
      <protection/>
    </xf>
    <xf numFmtId="0" fontId="36" fillId="0" borderId="11" xfId="60" applyFont="1" applyBorder="1" applyAlignment="1">
      <alignment vertical="center" wrapText="1"/>
      <protection/>
    </xf>
    <xf numFmtId="0" fontId="37" fillId="0" borderId="41" xfId="60" applyFont="1" applyBorder="1" applyAlignment="1">
      <alignment vertical="center" wrapText="1"/>
      <protection/>
    </xf>
    <xf numFmtId="0" fontId="36" fillId="0" borderId="10" xfId="60" applyFont="1" applyBorder="1" applyAlignment="1">
      <alignment vertical="center" wrapText="1"/>
      <protection/>
    </xf>
    <xf numFmtId="0" fontId="37" fillId="0" borderId="10" xfId="60" applyFont="1" applyBorder="1" applyAlignment="1">
      <alignment vertical="center"/>
      <protection/>
    </xf>
    <xf numFmtId="0" fontId="37" fillId="0" borderId="12" xfId="60" applyFont="1" applyBorder="1" applyAlignment="1">
      <alignment vertical="center"/>
      <protection/>
    </xf>
    <xf numFmtId="0" fontId="37" fillId="0" borderId="11" xfId="60" applyFont="1" applyBorder="1" applyAlignment="1">
      <alignment vertical="center"/>
      <protection/>
    </xf>
    <xf numFmtId="0" fontId="15" fillId="0" borderId="0" xfId="60" applyFont="1" applyAlignment="1">
      <alignment horizontal="center"/>
      <protection/>
    </xf>
    <xf numFmtId="0" fontId="15" fillId="0" borderId="0" xfId="60" applyFont="1" applyAlignment="1">
      <alignment horizontal="center"/>
      <protection/>
    </xf>
    <xf numFmtId="0" fontId="15" fillId="0" borderId="0" xfId="60" applyFont="1" applyAlignment="1">
      <alignment/>
      <protection/>
    </xf>
    <xf numFmtId="0" fontId="3" fillId="0" borderId="0" xfId="0" applyFont="1" applyAlignment="1">
      <alignment/>
    </xf>
    <xf numFmtId="0" fontId="37" fillId="0" borderId="50" xfId="60" applyFont="1" applyBorder="1" applyAlignment="1">
      <alignment vertical="center"/>
      <protection/>
    </xf>
    <xf numFmtId="0" fontId="38" fillId="0" borderId="19" xfId="61" applyFont="1" applyBorder="1" applyAlignment="1">
      <alignment horizontal="center" vertical="center"/>
      <protection/>
    </xf>
    <xf numFmtId="0" fontId="12" fillId="0" borderId="11" xfId="61" applyBorder="1" applyAlignment="1">
      <alignment horizontal="center" vertical="center"/>
      <protection/>
    </xf>
    <xf numFmtId="0" fontId="12" fillId="0" borderId="12" xfId="61" applyBorder="1" applyAlignment="1">
      <alignment horizontal="center" vertical="center"/>
      <protection/>
    </xf>
    <xf numFmtId="0" fontId="38" fillId="0" borderId="24" xfId="61" applyFont="1" applyBorder="1" applyAlignment="1">
      <alignment horizontal="center" vertical="center" wrapText="1"/>
      <protection/>
    </xf>
    <xf numFmtId="0" fontId="38" fillId="0" borderId="39" xfId="61" applyFont="1" applyBorder="1" applyAlignment="1">
      <alignment horizontal="center" vertical="center" wrapText="1"/>
      <protection/>
    </xf>
    <xf numFmtId="0" fontId="38" fillId="0" borderId="20" xfId="61" applyFont="1" applyBorder="1" applyAlignment="1">
      <alignment horizontal="center" vertical="center" wrapText="1"/>
      <protection/>
    </xf>
    <xf numFmtId="0" fontId="38" fillId="0" borderId="33" xfId="61" applyFont="1" applyBorder="1" applyAlignment="1">
      <alignment horizontal="center" vertical="center" wrapText="1"/>
      <protection/>
    </xf>
    <xf numFmtId="0" fontId="12" fillId="0" borderId="20" xfId="61" applyBorder="1" applyAlignment="1">
      <alignment horizontal="center" vertical="center" wrapText="1"/>
      <protection/>
    </xf>
    <xf numFmtId="0" fontId="12" fillId="0" borderId="33" xfId="61" applyBorder="1" applyAlignment="1">
      <alignment horizontal="center" vertical="center" wrapText="1"/>
      <protection/>
    </xf>
    <xf numFmtId="0" fontId="12" fillId="0" borderId="23" xfId="61" applyBorder="1" applyAlignment="1">
      <alignment horizontal="center" vertical="center" wrapText="1"/>
      <protection/>
    </xf>
    <xf numFmtId="0" fontId="12" fillId="0" borderId="32" xfId="6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/>
      <protection/>
    </xf>
    <xf numFmtId="0" fontId="38" fillId="0" borderId="10" xfId="61" applyFont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/>
      <protection/>
    </xf>
    <xf numFmtId="0" fontId="15" fillId="0" borderId="0" xfId="61" applyFont="1" applyAlignment="1">
      <alignment horizontal="center"/>
      <protection/>
    </xf>
    <xf numFmtId="0" fontId="39" fillId="0" borderId="0" xfId="61" applyFont="1" applyAlignment="1">
      <alignment horizontal="center"/>
      <protection/>
    </xf>
    <xf numFmtId="0" fontId="40" fillId="0" borderId="10" xfId="6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40" fillId="0" borderId="10" xfId="6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/>
      <protection/>
    </xf>
    <xf numFmtId="0" fontId="40" fillId="0" borderId="35" xfId="61" applyFont="1" applyBorder="1" applyAlignment="1">
      <alignment horizontal="center" vertical="center"/>
      <protection/>
    </xf>
    <xf numFmtId="0" fontId="40" fillId="0" borderId="23" xfId="61" applyFont="1" applyBorder="1" applyAlignment="1">
      <alignment horizontal="center" vertical="center"/>
      <protection/>
    </xf>
    <xf numFmtId="0" fontId="40" fillId="0" borderId="32" xfId="61" applyFont="1" applyBorder="1" applyAlignment="1">
      <alignment horizontal="center" vertical="center"/>
      <protection/>
    </xf>
    <xf numFmtId="0" fontId="40" fillId="0" borderId="34" xfId="61" applyFont="1" applyBorder="1" applyAlignment="1">
      <alignment horizontal="center" vertical="center"/>
      <protection/>
    </xf>
    <xf numFmtId="0" fontId="40" fillId="0" borderId="29" xfId="61" applyFont="1" applyBorder="1" applyAlignment="1">
      <alignment horizontal="center" vertical="center"/>
      <protection/>
    </xf>
    <xf numFmtId="0" fontId="38" fillId="0" borderId="24" xfId="61" applyFont="1" applyBorder="1" applyAlignment="1">
      <alignment horizontal="center" vertical="center"/>
      <protection/>
    </xf>
    <xf numFmtId="0" fontId="12" fillId="0" borderId="20" xfId="61" applyBorder="1" applyAlignment="1">
      <alignment horizontal="center" vertical="center"/>
      <protection/>
    </xf>
    <xf numFmtId="0" fontId="12" fillId="0" borderId="22" xfId="61" applyBorder="1" applyAlignment="1">
      <alignment horizontal="center" vertical="center"/>
      <protection/>
    </xf>
    <xf numFmtId="0" fontId="41" fillId="0" borderId="38" xfId="61" applyFont="1" applyBorder="1" applyAlignment="1">
      <alignment horizontal="center" vertical="center" wrapText="1"/>
      <protection/>
    </xf>
    <xf numFmtId="0" fontId="41" fillId="0" borderId="39" xfId="61" applyFont="1" applyBorder="1" applyAlignment="1">
      <alignment horizontal="center" vertical="center" wrapText="1"/>
      <protection/>
    </xf>
    <xf numFmtId="0" fontId="41" fillId="0" borderId="0" xfId="61" applyFont="1" applyBorder="1" applyAlignment="1">
      <alignment horizontal="center" vertical="center" wrapText="1"/>
      <protection/>
    </xf>
    <xf numFmtId="0" fontId="41" fillId="0" borderId="33" xfId="61" applyFont="1" applyBorder="1" applyAlignment="1">
      <alignment horizontal="center" vertical="center" wrapText="1"/>
      <protection/>
    </xf>
    <xf numFmtId="0" fontId="42" fillId="0" borderId="0" xfId="61" applyFont="1" applyBorder="1" applyAlignment="1">
      <alignment horizontal="center" vertical="center" wrapText="1"/>
      <protection/>
    </xf>
    <xf numFmtId="0" fontId="42" fillId="0" borderId="33" xfId="61" applyFont="1" applyBorder="1" applyAlignment="1">
      <alignment horizontal="center" vertical="center" wrapText="1"/>
      <protection/>
    </xf>
    <xf numFmtId="0" fontId="42" fillId="0" borderId="36" xfId="61" applyFont="1" applyBorder="1" applyAlignment="1">
      <alignment horizontal="center" vertical="center" wrapText="1"/>
      <protection/>
    </xf>
    <xf numFmtId="0" fontId="42" fillId="0" borderId="37" xfId="61" applyFont="1" applyBorder="1" applyAlignment="1">
      <alignment horizontal="center" vertical="center" wrapText="1"/>
      <protection/>
    </xf>
    <xf numFmtId="0" fontId="38" fillId="0" borderId="16" xfId="61" applyFont="1" applyBorder="1" applyAlignment="1">
      <alignment horizontal="center" vertical="center"/>
      <protection/>
    </xf>
    <xf numFmtId="0" fontId="0" fillId="0" borderId="11" xfId="57" applyBorder="1" applyAlignment="1">
      <alignment/>
      <protection/>
    </xf>
    <xf numFmtId="0" fontId="0" fillId="0" borderId="16" xfId="57" applyBorder="1" applyAlignment="1">
      <alignment/>
      <protection/>
    </xf>
    <xf numFmtId="0" fontId="0" fillId="0" borderId="39" xfId="57" applyBorder="1" applyAlignment="1">
      <alignment/>
      <protection/>
    </xf>
    <xf numFmtId="0" fontId="0" fillId="0" borderId="20" xfId="57" applyBorder="1" applyAlignment="1">
      <alignment/>
      <protection/>
    </xf>
    <xf numFmtId="0" fontId="0" fillId="0" borderId="33" xfId="57" applyBorder="1" applyAlignment="1">
      <alignment/>
      <protection/>
    </xf>
    <xf numFmtId="0" fontId="0" fillId="0" borderId="22" xfId="57" applyBorder="1" applyAlignment="1">
      <alignment/>
      <protection/>
    </xf>
    <xf numFmtId="0" fontId="0" fillId="0" borderId="37" xfId="57" applyBorder="1" applyAlignment="1">
      <alignment/>
      <protection/>
    </xf>
    <xf numFmtId="0" fontId="12" fillId="0" borderId="16" xfId="61" applyBorder="1" applyAlignment="1">
      <alignment horizontal="center" vertical="center"/>
      <protection/>
    </xf>
    <xf numFmtId="0" fontId="12" fillId="0" borderId="22" xfId="61" applyBorder="1" applyAlignment="1">
      <alignment horizontal="center" vertical="center" wrapText="1"/>
      <protection/>
    </xf>
    <xf numFmtId="0" fontId="12" fillId="0" borderId="37" xfId="61" applyBorder="1" applyAlignment="1">
      <alignment horizontal="center" vertical="center" wrapText="1"/>
      <protection/>
    </xf>
    <xf numFmtId="0" fontId="38" fillId="0" borderId="15" xfId="61" applyFont="1" applyBorder="1" applyAlignment="1">
      <alignment horizontal="center" vertical="center" wrapText="1"/>
      <protection/>
    </xf>
    <xf numFmtId="0" fontId="38" fillId="0" borderId="35" xfId="61" applyFont="1" applyBorder="1" applyAlignment="1">
      <alignment horizontal="center" vertical="center" wrapText="1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2010koltsegvetesjan13" xfId="57"/>
    <cellStyle name="Normál_2011müködésifelhalmérlegfebr17" xfId="58"/>
    <cellStyle name="Normál_2012éviköltségvetésjan19este" xfId="59"/>
    <cellStyle name="Normál_2012koncepcióhozhitel állomány" xfId="60"/>
    <cellStyle name="Normál_eus tábla" xfId="61"/>
    <cellStyle name="Normal_KARSZJ3" xfId="62"/>
    <cellStyle name="Normál_közterület" xfId="63"/>
    <cellStyle name="Normal_KTRSZJ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B16">
      <selection activeCell="H41" sqref="H41"/>
    </sheetView>
  </sheetViews>
  <sheetFormatPr defaultColWidth="9.00390625" defaultRowHeight="12.75"/>
  <cols>
    <col min="1" max="1" width="49.25390625" style="341" customWidth="1"/>
    <col min="2" max="2" width="10.125" style="341" bestFit="1" customWidth="1"/>
    <col min="3" max="4" width="11.00390625" style="341" customWidth="1"/>
    <col min="5" max="5" width="48.375" style="341" customWidth="1"/>
    <col min="6" max="6" width="10.375" style="341" customWidth="1"/>
    <col min="7" max="8" width="10.75390625" style="341" customWidth="1"/>
    <col min="9" max="16384" width="9.125" style="341" customWidth="1"/>
  </cols>
  <sheetData>
    <row r="1" spans="1:8" ht="12.75">
      <c r="A1" s="756" t="s">
        <v>0</v>
      </c>
      <c r="B1" s="756"/>
      <c r="C1" s="756"/>
      <c r="D1" s="756"/>
      <c r="E1" s="756"/>
      <c r="F1" s="756"/>
      <c r="G1" s="757"/>
      <c r="H1" s="757"/>
    </row>
    <row r="2" spans="1:8" ht="12.75">
      <c r="A2" s="756"/>
      <c r="B2" s="756"/>
      <c r="C2" s="756"/>
      <c r="D2" s="756"/>
      <c r="E2" s="756"/>
      <c r="F2" s="756"/>
      <c r="G2" s="757"/>
      <c r="H2" s="757"/>
    </row>
    <row r="3" spans="1:8" ht="12.75">
      <c r="A3" s="756"/>
      <c r="B3" s="756"/>
      <c r="C3" s="756"/>
      <c r="D3" s="756"/>
      <c r="E3" s="756"/>
      <c r="F3" s="756"/>
      <c r="G3" s="757"/>
      <c r="H3" s="757"/>
    </row>
    <row r="4" spans="1:8" ht="12.75">
      <c r="A4" s="704"/>
      <c r="B4" s="704"/>
      <c r="C4" s="704"/>
      <c r="D4" s="704"/>
      <c r="E4" s="704"/>
      <c r="F4" s="704"/>
      <c r="G4" s="722"/>
      <c r="H4" s="722"/>
    </row>
    <row r="5" spans="1:8" ht="12.75">
      <c r="A5" s="704"/>
      <c r="B5" s="704"/>
      <c r="C5" s="704"/>
      <c r="D5" s="704"/>
      <c r="E5" s="704"/>
      <c r="F5" s="704"/>
      <c r="G5" s="722"/>
      <c r="H5" s="722"/>
    </row>
    <row r="6" spans="1:8" ht="20.25" customHeight="1">
      <c r="A6" s="758" t="s">
        <v>321</v>
      </c>
      <c r="B6" s="758" t="s">
        <v>626</v>
      </c>
      <c r="C6" s="760" t="s">
        <v>666</v>
      </c>
      <c r="D6" s="754" t="s">
        <v>705</v>
      </c>
      <c r="E6" s="758" t="s">
        <v>322</v>
      </c>
      <c r="F6" s="758" t="s">
        <v>627</v>
      </c>
      <c r="G6" s="758" t="s">
        <v>667</v>
      </c>
      <c r="H6" s="754" t="s">
        <v>705</v>
      </c>
    </row>
    <row r="7" spans="1:8" ht="20.25" customHeight="1" thickBot="1">
      <c r="A7" s="762"/>
      <c r="B7" s="762"/>
      <c r="C7" s="761"/>
      <c r="D7" s="755"/>
      <c r="E7" s="762"/>
      <c r="F7" s="762"/>
      <c r="G7" s="759"/>
      <c r="H7" s="755"/>
    </row>
    <row r="8" spans="1:12" s="538" customFormat="1" ht="12.75" thickTop="1">
      <c r="A8" s="606" t="s">
        <v>531</v>
      </c>
      <c r="B8" s="578">
        <f>SUM(B9:B10)</f>
        <v>2031075</v>
      </c>
      <c r="C8" s="607">
        <f>SUM(C9:C10)</f>
        <v>2232113</v>
      </c>
      <c r="D8" s="578">
        <f>SUM(D9:D10)</f>
        <v>2488170</v>
      </c>
      <c r="E8" s="606" t="s">
        <v>323</v>
      </c>
      <c r="F8" s="608">
        <f>SUM('1c.mell '!C157)</f>
        <v>4268477</v>
      </c>
      <c r="G8" s="608">
        <f>SUM('1c.mell '!D157)</f>
        <v>4408024</v>
      </c>
      <c r="H8" s="608">
        <f>SUM('1c.mell '!E157)</f>
        <v>4476601</v>
      </c>
      <c r="I8" s="537"/>
      <c r="J8" s="537"/>
      <c r="K8" s="537"/>
      <c r="L8" s="537"/>
    </row>
    <row r="9" spans="1:12" s="538" customFormat="1" ht="12">
      <c r="A9" s="548" t="s">
        <v>486</v>
      </c>
      <c r="B9" s="568">
        <f>SUM('1b.mell '!C221)</f>
        <v>2031075</v>
      </c>
      <c r="C9" s="605">
        <f>SUM('1b.mell '!D221)</f>
        <v>2232113</v>
      </c>
      <c r="D9" s="568">
        <f>SUM('1b.mell '!E221)</f>
        <v>2488170</v>
      </c>
      <c r="E9" s="604" t="s">
        <v>540</v>
      </c>
      <c r="F9" s="568">
        <f>SUM('1c.mell '!C158)</f>
        <v>1111992</v>
      </c>
      <c r="G9" s="568">
        <f>SUM('1c.mell '!D158)</f>
        <v>1157214</v>
      </c>
      <c r="H9" s="568">
        <f>SUM('1c.mell '!E158)</f>
        <v>1179970</v>
      </c>
      <c r="I9" s="537"/>
      <c r="J9" s="537"/>
      <c r="K9" s="537"/>
      <c r="L9" s="537"/>
    </row>
    <row r="10" spans="1:12" s="538" customFormat="1" ht="12">
      <c r="A10" s="548" t="s">
        <v>487</v>
      </c>
      <c r="B10" s="546"/>
      <c r="C10" s="705"/>
      <c r="D10" s="546"/>
      <c r="E10" s="562" t="s">
        <v>324</v>
      </c>
      <c r="F10" s="568">
        <f>SUM('1c.mell '!C159)</f>
        <v>5786504</v>
      </c>
      <c r="G10" s="568">
        <f>SUM('1c.mell '!D159)</f>
        <v>6171523</v>
      </c>
      <c r="H10" s="568">
        <f>SUM('1c.mell '!E159)</f>
        <v>6259776</v>
      </c>
      <c r="I10" s="537"/>
      <c r="J10" s="537"/>
      <c r="K10" s="537"/>
      <c r="L10" s="537"/>
    </row>
    <row r="11" spans="1:12" s="538" customFormat="1" ht="12">
      <c r="A11" s="545" t="s">
        <v>491</v>
      </c>
      <c r="B11" s="572">
        <f>SUM('1b.mell '!C223)</f>
        <v>1400</v>
      </c>
      <c r="C11" s="706">
        <f>SUM('1b.mell '!D223)</f>
        <v>9386</v>
      </c>
      <c r="D11" s="572">
        <f>SUM('1b.mell '!E223)</f>
        <v>40968</v>
      </c>
      <c r="E11" s="562" t="s">
        <v>610</v>
      </c>
      <c r="F11" s="568">
        <f>SUM('1c.mell '!C160)</f>
        <v>1050544</v>
      </c>
      <c r="G11" s="568">
        <f>SUM('1c.mell '!D160)</f>
        <v>972859</v>
      </c>
      <c r="H11" s="568">
        <f>SUM('1c.mell '!E160)</f>
        <v>985703</v>
      </c>
      <c r="I11" s="537"/>
      <c r="J11" s="537"/>
      <c r="K11" s="537"/>
      <c r="L11" s="537"/>
    </row>
    <row r="12" spans="1:12" s="538" customFormat="1" ht="12">
      <c r="A12" s="545" t="s">
        <v>611</v>
      </c>
      <c r="B12" s="572">
        <f>SUM(B13:B17)</f>
        <v>8278993</v>
      </c>
      <c r="C12" s="706">
        <f>SUM(C13:C17)</f>
        <v>8278993</v>
      </c>
      <c r="D12" s="572">
        <f>SUM(D13:D17)</f>
        <v>8275385</v>
      </c>
      <c r="E12" s="562" t="s">
        <v>325</v>
      </c>
      <c r="F12" s="568">
        <f>SUM('1c.mell '!C161)</f>
        <v>3500</v>
      </c>
      <c r="G12" s="568">
        <f>SUM('1c.mell '!D161)</f>
        <v>3500</v>
      </c>
      <c r="H12" s="568">
        <f>SUM('1c.mell '!E161)</f>
        <v>12641</v>
      </c>
      <c r="I12" s="537"/>
      <c r="J12" s="537"/>
      <c r="K12" s="537"/>
      <c r="L12" s="537"/>
    </row>
    <row r="13" spans="1:12" s="538" customFormat="1" ht="12">
      <c r="A13" s="548" t="s">
        <v>476</v>
      </c>
      <c r="B13" s="568">
        <f>SUM('1b.mell '!C215)</f>
        <v>6231843</v>
      </c>
      <c r="C13" s="605">
        <f>SUM('1b.mell '!D215)</f>
        <v>6231843</v>
      </c>
      <c r="D13" s="568">
        <f>SUM('1b.mell '!E215)</f>
        <v>6231843</v>
      </c>
      <c r="E13" s="562" t="s">
        <v>539</v>
      </c>
      <c r="F13" s="568">
        <f>SUM('1c.mell '!C162)</f>
        <v>172860</v>
      </c>
      <c r="G13" s="568">
        <f>SUM('1c.mell '!D162)</f>
        <v>286143</v>
      </c>
      <c r="H13" s="568">
        <f>SUM('1c.mell '!E162)</f>
        <v>439073</v>
      </c>
      <c r="I13" s="537"/>
      <c r="J13" s="537"/>
      <c r="K13" s="537"/>
      <c r="L13" s="537"/>
    </row>
    <row r="14" spans="1:12" s="538" customFormat="1" ht="12">
      <c r="A14" s="548" t="s">
        <v>340</v>
      </c>
      <c r="B14" s="568">
        <f>SUM('1b.mell '!C216)</f>
        <v>636680</v>
      </c>
      <c r="C14" s="605">
        <f>SUM('1b.mell '!D216)</f>
        <v>636680</v>
      </c>
      <c r="D14" s="568">
        <f>SUM('1b.mell '!E216)</f>
        <v>636680</v>
      </c>
      <c r="E14" s="576"/>
      <c r="F14" s="577"/>
      <c r="G14" s="577"/>
      <c r="H14" s="577"/>
      <c r="I14" s="537"/>
      <c r="J14" s="537"/>
      <c r="K14" s="537"/>
      <c r="L14" s="537"/>
    </row>
    <row r="15" spans="1:12" s="538" customFormat="1" ht="12">
      <c r="A15" s="548" t="s">
        <v>556</v>
      </c>
      <c r="B15" s="603">
        <f>SUM('1b.mell '!C218)</f>
        <v>1021000</v>
      </c>
      <c r="C15" s="605">
        <f>SUM('1b.mell '!D218)</f>
        <v>1021000</v>
      </c>
      <c r="D15" s="568">
        <f>SUM('1b.mell '!E218)</f>
        <v>1021000</v>
      </c>
      <c r="E15" s="576"/>
      <c r="F15" s="577"/>
      <c r="G15" s="577"/>
      <c r="H15" s="577"/>
      <c r="I15" s="537"/>
      <c r="J15" s="537"/>
      <c r="K15" s="537"/>
      <c r="L15" s="537"/>
    </row>
    <row r="16" spans="1:12" s="538" customFormat="1" ht="12">
      <c r="A16" s="548" t="s">
        <v>532</v>
      </c>
      <c r="B16" s="603">
        <f>SUM('1b.mell '!C57)</f>
        <v>8428</v>
      </c>
      <c r="C16" s="605">
        <f>SUM('1b.mell '!D57)</f>
        <v>8428</v>
      </c>
      <c r="D16" s="568">
        <f>SUM('1b.mell '!E57)</f>
        <v>8428</v>
      </c>
      <c r="E16" s="551"/>
      <c r="F16" s="552"/>
      <c r="G16" s="552"/>
      <c r="H16" s="552"/>
      <c r="I16" s="537"/>
      <c r="J16" s="537"/>
      <c r="K16" s="537"/>
      <c r="L16" s="537"/>
    </row>
    <row r="17" spans="1:12" s="538" customFormat="1" ht="12">
      <c r="A17" s="548" t="s">
        <v>478</v>
      </c>
      <c r="B17" s="568">
        <f>SUM('1b.mell '!C217)</f>
        <v>381042</v>
      </c>
      <c r="C17" s="709">
        <f>SUM('1b.mell '!D217)</f>
        <v>381042</v>
      </c>
      <c r="D17" s="568">
        <f>SUM('1b.mell '!E217)</f>
        <v>377434</v>
      </c>
      <c r="E17" s="539"/>
      <c r="F17" s="553"/>
      <c r="G17" s="553"/>
      <c r="H17" s="553"/>
      <c r="I17" s="537"/>
      <c r="J17" s="537"/>
      <c r="K17" s="537"/>
      <c r="L17" s="537"/>
    </row>
    <row r="18" spans="1:12" s="538" customFormat="1" ht="12">
      <c r="A18" s="545" t="s">
        <v>193</v>
      </c>
      <c r="B18" s="572">
        <f>SUM(B19:B24)</f>
        <v>2580967</v>
      </c>
      <c r="C18" s="710">
        <f>SUM(C19:C24)</f>
        <v>2585017</v>
      </c>
      <c r="D18" s="572">
        <f>SUM(D19:D24)</f>
        <v>2617928</v>
      </c>
      <c r="E18" s="539"/>
      <c r="F18" s="553"/>
      <c r="G18" s="553"/>
      <c r="H18" s="553"/>
      <c r="I18" s="537"/>
      <c r="J18" s="537"/>
      <c r="K18" s="537"/>
      <c r="L18" s="537"/>
    </row>
    <row r="19" spans="1:12" s="538" customFormat="1" ht="12">
      <c r="A19" s="548" t="s">
        <v>413</v>
      </c>
      <c r="B19" s="568">
        <f>SUM('1b.mell '!C208)</f>
        <v>832116</v>
      </c>
      <c r="C19" s="709">
        <f>SUM('1b.mell '!D208)</f>
        <v>832896</v>
      </c>
      <c r="D19" s="568">
        <f>SUM('1b.mell '!E208)</f>
        <v>822712</v>
      </c>
      <c r="E19" s="539"/>
      <c r="F19" s="553"/>
      <c r="G19" s="553"/>
      <c r="H19" s="553"/>
      <c r="I19" s="537"/>
      <c r="J19" s="537"/>
      <c r="K19" s="537"/>
      <c r="L19" s="537"/>
    </row>
    <row r="20" spans="1:12" s="538" customFormat="1" ht="12">
      <c r="A20" s="548" t="s">
        <v>533</v>
      </c>
      <c r="B20" s="568">
        <f>SUM('1b.mell '!C209)</f>
        <v>261817</v>
      </c>
      <c r="C20" s="709">
        <f>SUM('1b.mell '!D209)</f>
        <v>261817</v>
      </c>
      <c r="D20" s="568">
        <f>SUM('1b.mell '!E209)</f>
        <v>265540</v>
      </c>
      <c r="E20" s="539"/>
      <c r="F20" s="553"/>
      <c r="G20" s="553"/>
      <c r="H20" s="553"/>
      <c r="I20" s="537"/>
      <c r="J20" s="537"/>
      <c r="K20" s="537"/>
      <c r="L20" s="537"/>
    </row>
    <row r="21" spans="1:12" s="538" customFormat="1" ht="12">
      <c r="A21" s="548" t="s">
        <v>414</v>
      </c>
      <c r="B21" s="568">
        <f>SUM('1b.mell '!C210)</f>
        <v>54332</v>
      </c>
      <c r="C21" s="709">
        <f>SUM('1b.mell '!D210)</f>
        <v>57602</v>
      </c>
      <c r="D21" s="568">
        <f>SUM('1b.mell '!E210)</f>
        <v>92769</v>
      </c>
      <c r="E21" s="539"/>
      <c r="F21" s="553"/>
      <c r="G21" s="553"/>
      <c r="H21" s="553"/>
      <c r="I21" s="537"/>
      <c r="J21" s="537"/>
      <c r="K21" s="537"/>
      <c r="L21" s="537"/>
    </row>
    <row r="22" spans="1:12" s="538" customFormat="1" ht="12">
      <c r="A22" s="548" t="s">
        <v>513</v>
      </c>
      <c r="B22" s="568">
        <f>SUM('1b.mell '!C211)</f>
        <v>262093</v>
      </c>
      <c r="C22" s="709">
        <f>SUM('1b.mell '!D211)</f>
        <v>262093</v>
      </c>
      <c r="D22" s="568">
        <f>SUM('1b.mell '!E211)</f>
        <v>259495</v>
      </c>
      <c r="E22" s="539"/>
      <c r="F22" s="553"/>
      <c r="G22" s="553"/>
      <c r="H22" s="553"/>
      <c r="I22" s="537"/>
      <c r="J22" s="537"/>
      <c r="K22" s="537"/>
      <c r="L22" s="537"/>
    </row>
    <row r="23" spans="1:12" s="538" customFormat="1" ht="12">
      <c r="A23" s="548" t="s">
        <v>415</v>
      </c>
      <c r="B23" s="568">
        <f>SUM('1b.mell '!C212)</f>
        <v>1140609</v>
      </c>
      <c r="C23" s="709">
        <f>SUM('1b.mell '!D212)</f>
        <v>1140609</v>
      </c>
      <c r="D23" s="568">
        <f>SUM('1b.mell '!E212)</f>
        <v>1147377</v>
      </c>
      <c r="E23" s="539"/>
      <c r="F23" s="553"/>
      <c r="G23" s="553"/>
      <c r="H23" s="553"/>
      <c r="I23" s="537"/>
      <c r="J23" s="537"/>
      <c r="K23" s="537"/>
      <c r="L23" s="537"/>
    </row>
    <row r="24" spans="1:12" s="538" customFormat="1" ht="12.75" thickBot="1">
      <c r="A24" s="573" t="s">
        <v>534</v>
      </c>
      <c r="B24" s="574">
        <f>SUM('1b.mell '!C213)</f>
        <v>30000</v>
      </c>
      <c r="C24" s="717">
        <f>SUM('1b.mell '!D213)</f>
        <v>30000</v>
      </c>
      <c r="D24" s="574">
        <f>SUM('1b.mell '!E213)</f>
        <v>30035</v>
      </c>
      <c r="E24" s="539"/>
      <c r="F24" s="553"/>
      <c r="G24" s="553"/>
      <c r="H24" s="553"/>
      <c r="I24" s="537"/>
      <c r="J24" s="537"/>
      <c r="K24" s="537"/>
      <c r="L24" s="537"/>
    </row>
    <row r="25" spans="1:12" s="538" customFormat="1" ht="13.5" thickBot="1" thickTop="1">
      <c r="A25" s="540" t="s">
        <v>522</v>
      </c>
      <c r="B25" s="575"/>
      <c r="C25" s="718"/>
      <c r="D25" s="579">
        <f>SUM('1b.mell '!E224)</f>
        <v>4566</v>
      </c>
      <c r="E25" s="543"/>
      <c r="F25" s="554"/>
      <c r="G25" s="554"/>
      <c r="H25" s="554"/>
      <c r="I25" s="537"/>
      <c r="J25" s="537"/>
      <c r="K25" s="537"/>
      <c r="L25" s="537"/>
    </row>
    <row r="26" spans="1:12" s="538" customFormat="1" ht="13.5" thickBot="1" thickTop="1">
      <c r="A26" s="540" t="s">
        <v>535</v>
      </c>
      <c r="B26" s="571">
        <f>SUM(B8+B12+B18+B11)</f>
        <v>12892435</v>
      </c>
      <c r="C26" s="707">
        <f>SUM(C8+C12+C18+C11)</f>
        <v>13105509</v>
      </c>
      <c r="D26" s="571">
        <f>SUM(D8+D12+D18+D11+D25)</f>
        <v>13427017</v>
      </c>
      <c r="E26" s="544" t="s">
        <v>541</v>
      </c>
      <c r="F26" s="571">
        <f>SUM(F8:F25)</f>
        <v>12393877</v>
      </c>
      <c r="G26" s="571">
        <f>SUM(G8:G25)</f>
        <v>12999263</v>
      </c>
      <c r="H26" s="571">
        <f>SUM(H8:H25)</f>
        <v>13353764</v>
      </c>
      <c r="I26" s="537"/>
      <c r="J26" s="537"/>
      <c r="K26" s="537"/>
      <c r="L26" s="537"/>
    </row>
    <row r="27" spans="1:12" s="538" customFormat="1" ht="13.5" thickBot="1" thickTop="1">
      <c r="A27" s="555" t="s">
        <v>545</v>
      </c>
      <c r="B27" s="541"/>
      <c r="C27" s="543"/>
      <c r="D27" s="541"/>
      <c r="E27" s="540" t="s">
        <v>546</v>
      </c>
      <c r="F27" s="554"/>
      <c r="G27" s="554"/>
      <c r="H27" s="554"/>
      <c r="I27" s="537"/>
      <c r="J27" s="537"/>
      <c r="K27" s="537"/>
      <c r="L27" s="537"/>
    </row>
    <row r="28" spans="1:12" s="538" customFormat="1" ht="13.5" thickBot="1" thickTop="1">
      <c r="A28" s="549" t="s">
        <v>551</v>
      </c>
      <c r="B28" s="550"/>
      <c r="C28" s="720">
        <f>SUM('1b.mell '!D241)</f>
        <v>387331</v>
      </c>
      <c r="D28" s="721">
        <f>SUM('1b.mell '!E241)</f>
        <v>387331</v>
      </c>
      <c r="E28" s="557" t="s">
        <v>558</v>
      </c>
      <c r="F28" s="580">
        <f>SUM('6.mell. '!C12)</f>
        <v>40591</v>
      </c>
      <c r="G28" s="580">
        <f>SUM('1c.mell '!D173)</f>
        <v>64681</v>
      </c>
      <c r="H28" s="580">
        <f>SUM('1c.mell '!E173)</f>
        <v>18734</v>
      </c>
      <c r="I28" s="537"/>
      <c r="J28" s="537"/>
      <c r="K28" s="537"/>
      <c r="L28" s="537"/>
    </row>
    <row r="29" spans="1:12" s="538" customFormat="1" ht="13.5" thickBot="1" thickTop="1">
      <c r="A29" s="540"/>
      <c r="B29" s="541"/>
      <c r="C29" s="543"/>
      <c r="D29" s="541"/>
      <c r="E29" s="543" t="s">
        <v>559</v>
      </c>
      <c r="F29" s="581">
        <f>SUM('6.mell. '!C23)-'6.mell. '!C12</f>
        <v>167268</v>
      </c>
      <c r="G29" s="581">
        <f>SUM('1c.mell '!D175)</f>
        <v>10500</v>
      </c>
      <c r="H29" s="581">
        <f>SUM('1c.mell '!E175)</f>
        <v>4500</v>
      </c>
      <c r="I29" s="537"/>
      <c r="J29" s="537"/>
      <c r="K29" s="537"/>
      <c r="L29" s="537"/>
    </row>
    <row r="30" spans="1:12" s="538" customFormat="1" ht="13.5" thickBot="1" thickTop="1">
      <c r="A30" s="540" t="s">
        <v>612</v>
      </c>
      <c r="B30" s="571">
        <f>SUM(B26)</f>
        <v>12892435</v>
      </c>
      <c r="C30" s="707">
        <f>SUM(C26+C28)</f>
        <v>13492840</v>
      </c>
      <c r="D30" s="571">
        <f>SUM(D26+D28)</f>
        <v>13814348</v>
      </c>
      <c r="E30" s="544" t="s">
        <v>613</v>
      </c>
      <c r="F30" s="571">
        <f>SUM(F26+F28+F29)</f>
        <v>12601736</v>
      </c>
      <c r="G30" s="571">
        <f>SUM(G26+G28+G29)</f>
        <v>13074444</v>
      </c>
      <c r="H30" s="571">
        <f>SUM(H26+H28+H29)</f>
        <v>13376998</v>
      </c>
      <c r="I30" s="537"/>
      <c r="J30" s="537"/>
      <c r="K30" s="537"/>
      <c r="L30" s="537"/>
    </row>
    <row r="31" spans="1:12" s="538" customFormat="1" ht="13.5" thickBot="1" thickTop="1">
      <c r="A31" s="585"/>
      <c r="B31" s="559"/>
      <c r="C31" s="719"/>
      <c r="D31" s="559"/>
      <c r="E31" s="560"/>
      <c r="F31" s="564"/>
      <c r="G31" s="564"/>
      <c r="H31" s="564"/>
      <c r="I31" s="537"/>
      <c r="J31" s="537"/>
      <c r="K31" s="537"/>
      <c r="L31" s="537"/>
    </row>
    <row r="32" spans="1:12" s="538" customFormat="1" ht="12.75" thickTop="1">
      <c r="A32" s="558" t="s">
        <v>494</v>
      </c>
      <c r="B32" s="578">
        <f>SUM('1b.mell '!C229)</f>
        <v>1410000</v>
      </c>
      <c r="C32" s="708">
        <f>SUM('1b.mell '!D229)</f>
        <v>1410000</v>
      </c>
      <c r="D32" s="578">
        <f>SUM('1b.mell '!E229)</f>
        <v>1410039</v>
      </c>
      <c r="E32" s="556" t="s">
        <v>542</v>
      </c>
      <c r="F32" s="580">
        <f>SUM('1c.mell '!C165)</f>
        <v>2210792</v>
      </c>
      <c r="G32" s="580">
        <f>SUM('1c.mell '!D165)</f>
        <v>2426921</v>
      </c>
      <c r="H32" s="580">
        <f>SUM('1c.mell '!E165)</f>
        <v>2442023</v>
      </c>
      <c r="I32" s="537"/>
      <c r="J32" s="537"/>
      <c r="K32" s="537"/>
      <c r="L32" s="537"/>
    </row>
    <row r="33" spans="1:12" s="538" customFormat="1" ht="12">
      <c r="A33" s="545" t="s">
        <v>536</v>
      </c>
      <c r="B33" s="578">
        <f>SUM('1b.mell '!C233)</f>
        <v>1301002</v>
      </c>
      <c r="C33" s="578">
        <f>SUM('1b.mell '!D233)</f>
        <v>1309819</v>
      </c>
      <c r="D33" s="578">
        <f>SUM('1b.mell '!E233)</f>
        <v>1362366</v>
      </c>
      <c r="E33" s="547" t="s">
        <v>543</v>
      </c>
      <c r="F33" s="568">
        <f>SUM('1c.mell '!C166)</f>
        <v>695186</v>
      </c>
      <c r="G33" s="568">
        <f>SUM('1c.mell '!D166)</f>
        <v>782540</v>
      </c>
      <c r="H33" s="568">
        <f>SUM('1c.mell '!E166)</f>
        <v>899248</v>
      </c>
      <c r="I33" s="537"/>
      <c r="J33" s="537"/>
      <c r="K33" s="537"/>
      <c r="L33" s="537"/>
    </row>
    <row r="34" spans="1:12" s="538" customFormat="1" ht="12">
      <c r="A34" s="545" t="s">
        <v>537</v>
      </c>
      <c r="B34" s="546"/>
      <c r="C34" s="546"/>
      <c r="D34" s="572">
        <f>SUM('1b.mell '!E234)</f>
        <v>6506</v>
      </c>
      <c r="E34" s="546" t="s">
        <v>331</v>
      </c>
      <c r="F34" s="568">
        <f>SUM('1c.mell '!C167)</f>
        <v>720000</v>
      </c>
      <c r="G34" s="568">
        <f>SUM('1c.mell '!D167)</f>
        <v>732700</v>
      </c>
      <c r="H34" s="568">
        <f>SUM('1c.mell '!E167)</f>
        <v>715752</v>
      </c>
      <c r="I34" s="537"/>
      <c r="J34" s="537"/>
      <c r="K34" s="537"/>
      <c r="L34" s="537"/>
    </row>
    <row r="35" spans="1:12" s="538" customFormat="1" ht="12.75" thickBot="1">
      <c r="A35" s="549" t="s">
        <v>557</v>
      </c>
      <c r="B35" s="578">
        <f>SUM('1b.mell '!C242)</f>
        <v>400000</v>
      </c>
      <c r="C35" s="578">
        <f>SUM('1b.mell '!D242)</f>
        <v>632303</v>
      </c>
      <c r="D35" s="578">
        <f>SUM('1b.mell '!E242)</f>
        <v>632303</v>
      </c>
      <c r="E35" s="537"/>
      <c r="F35" s="552"/>
      <c r="G35" s="552"/>
      <c r="H35" s="552"/>
      <c r="I35" s="537"/>
      <c r="J35" s="537"/>
      <c r="K35" s="537"/>
      <c r="L35" s="537"/>
    </row>
    <row r="36" spans="1:12" s="538" customFormat="1" ht="13.5" thickBot="1" thickTop="1">
      <c r="A36" s="540" t="s">
        <v>538</v>
      </c>
      <c r="B36" s="579">
        <f>SUM(B32:B35)</f>
        <v>3111002</v>
      </c>
      <c r="C36" s="579">
        <f>SUM(C32:C35)</f>
        <v>3352122</v>
      </c>
      <c r="D36" s="579">
        <f>SUM(D32:D35)</f>
        <v>3411214</v>
      </c>
      <c r="E36" s="555" t="s">
        <v>544</v>
      </c>
      <c r="F36" s="579">
        <f>SUM(F32:F34)</f>
        <v>3625978</v>
      </c>
      <c r="G36" s="579">
        <f>SUM(G32:G34)</f>
        <v>3942161</v>
      </c>
      <c r="H36" s="579">
        <f>SUM(H32:H34)</f>
        <v>4057023</v>
      </c>
      <c r="I36" s="537"/>
      <c r="J36" s="537"/>
      <c r="K36" s="537"/>
      <c r="L36" s="537"/>
    </row>
    <row r="37" spans="1:12" s="538" customFormat="1" ht="13.5" thickBot="1" thickTop="1">
      <c r="A37" s="555" t="s">
        <v>549</v>
      </c>
      <c r="B37" s="571">
        <f>SUM('1b.mell '!C238)</f>
        <v>65000</v>
      </c>
      <c r="C37" s="571">
        <f>SUM('1b.mell '!D238)</f>
        <v>65000</v>
      </c>
      <c r="D37" s="571">
        <f>SUM('1b.mell '!E238)</f>
        <v>65069</v>
      </c>
      <c r="E37" s="540" t="s">
        <v>547</v>
      </c>
      <c r="F37" s="579">
        <f>SUM('1c.mell '!C172)</f>
        <v>82057</v>
      </c>
      <c r="G37" s="579">
        <f>SUM('1c.mell '!D172)</f>
        <v>83233</v>
      </c>
      <c r="H37" s="579">
        <f>SUM('1c.mell '!E172)</f>
        <v>84498</v>
      </c>
      <c r="I37" s="537"/>
      <c r="J37" s="537"/>
      <c r="K37" s="537"/>
      <c r="L37" s="537"/>
    </row>
    <row r="38" spans="1:12" s="538" customFormat="1" ht="12.75" thickTop="1">
      <c r="A38" s="563"/>
      <c r="B38" s="672"/>
      <c r="C38" s="672"/>
      <c r="D38" s="672"/>
      <c r="E38" s="563" t="s">
        <v>669</v>
      </c>
      <c r="F38" s="673"/>
      <c r="G38" s="673">
        <f>SUM('1c.mell '!D176)</f>
        <v>51458</v>
      </c>
      <c r="H38" s="673">
        <f>SUM('1c.mell '!E176)</f>
        <v>13446</v>
      </c>
      <c r="I38" s="537"/>
      <c r="J38" s="537"/>
      <c r="K38" s="537"/>
      <c r="L38" s="537"/>
    </row>
    <row r="39" spans="1:8" ht="12.75">
      <c r="A39" s="545" t="s">
        <v>552</v>
      </c>
      <c r="B39" s="572">
        <f>SUM('1b.mell '!C244)</f>
        <v>870000</v>
      </c>
      <c r="C39" s="572">
        <f>SUM('1b.mell '!D244)</f>
        <v>870000</v>
      </c>
      <c r="D39" s="572">
        <f>SUM('1b.mell '!E244)</f>
        <v>870000</v>
      </c>
      <c r="E39" s="545" t="s">
        <v>560</v>
      </c>
      <c r="F39" s="584">
        <f>SUM('1c.mell '!C179)</f>
        <v>628666</v>
      </c>
      <c r="G39" s="584">
        <f>SUM('1c.mell '!D179)</f>
        <v>628666</v>
      </c>
      <c r="H39" s="584">
        <f>SUM('1c.mell '!E179)</f>
        <v>628666</v>
      </c>
    </row>
    <row r="40" spans="1:8" ht="13.5" thickBot="1">
      <c r="A40" s="563"/>
      <c r="B40" s="565"/>
      <c r="C40" s="565"/>
      <c r="D40" s="565"/>
      <c r="E40" s="563"/>
      <c r="F40" s="565"/>
      <c r="G40" s="565"/>
      <c r="H40" s="565"/>
    </row>
    <row r="41" spans="1:8" ht="14.25" thickBot="1" thickTop="1">
      <c r="A41" s="542" t="s">
        <v>614</v>
      </c>
      <c r="B41" s="582">
        <f>SUM(B36+B37+B39)</f>
        <v>4046002</v>
      </c>
      <c r="C41" s="582">
        <f>SUM(C36+C37+C39)</f>
        <v>4287122</v>
      </c>
      <c r="D41" s="582">
        <f>SUM(D36+D37+D39)</f>
        <v>4346283</v>
      </c>
      <c r="E41" s="542" t="s">
        <v>615</v>
      </c>
      <c r="F41" s="582">
        <f>SUM(F36+F37+F39)</f>
        <v>4336701</v>
      </c>
      <c r="G41" s="582">
        <f>SUM(G36+G37+G39+G38)</f>
        <v>4705518</v>
      </c>
      <c r="H41" s="582">
        <f>SUM(H36+H37+H39+H38)</f>
        <v>4783633</v>
      </c>
    </row>
    <row r="42" spans="1:8" ht="14.25" thickBot="1" thickTop="1">
      <c r="A42" s="555"/>
      <c r="B42" s="567"/>
      <c r="C42" s="567"/>
      <c r="D42" s="567"/>
      <c r="E42" s="566"/>
      <c r="F42" s="567"/>
      <c r="G42" s="567"/>
      <c r="H42" s="567"/>
    </row>
    <row r="43" spans="1:8" ht="15.75" thickBot="1" thickTop="1">
      <c r="A43" s="586" t="s">
        <v>147</v>
      </c>
      <c r="B43" s="583">
        <f>SUM(B41+B26)</f>
        <v>16938437</v>
      </c>
      <c r="C43" s="583">
        <f>SUM(C41+C30)</f>
        <v>17779962</v>
      </c>
      <c r="D43" s="583">
        <f>SUM(D41+D30)</f>
        <v>18160631</v>
      </c>
      <c r="E43" s="561" t="s">
        <v>147</v>
      </c>
      <c r="F43" s="583">
        <f>SUM(F41+F30)</f>
        <v>16938437</v>
      </c>
      <c r="G43" s="583">
        <f>SUM(G41+G30)</f>
        <v>17779962</v>
      </c>
      <c r="H43" s="583">
        <f>SUM(H41+H30)</f>
        <v>18160631</v>
      </c>
    </row>
    <row r="44" ht="15.75" thickTop="1">
      <c r="A44" s="536"/>
    </row>
    <row r="45" ht="15">
      <c r="A45" s="536"/>
    </row>
    <row r="46" ht="15">
      <c r="A46" s="536"/>
    </row>
  </sheetData>
  <sheetProtection/>
  <mergeCells count="9">
    <mergeCell ref="H6:H7"/>
    <mergeCell ref="A1:H3"/>
    <mergeCell ref="G6:G7"/>
    <mergeCell ref="C6:C7"/>
    <mergeCell ref="A6:A7"/>
    <mergeCell ref="B6:B7"/>
    <mergeCell ref="E6:E7"/>
    <mergeCell ref="F6:F7"/>
    <mergeCell ref="D6:D7"/>
  </mergeCells>
  <printOptions/>
  <pageMargins left="0.984251968503937" right="0.7874015748031497" top="0.3937007874015748" bottom="0.5905511811023623" header="0.5118110236220472" footer="0.5118110236220472"/>
  <pageSetup firstPageNumber="1" useFirstPageNumber="1" horizontalDpi="600" verticalDpi="600" orientation="landscape" paperSize="9" scale="7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1"/>
  <sheetViews>
    <sheetView showZeros="0" zoomScalePageLayoutView="0" workbookViewId="0" topLeftCell="A1">
      <selection activeCell="F10" sqref="F10"/>
    </sheetView>
  </sheetViews>
  <sheetFormatPr defaultColWidth="9.00390625" defaultRowHeight="12.75"/>
  <cols>
    <col min="1" max="1" width="6.125" style="69" customWidth="1"/>
    <col min="2" max="2" width="52.00390625" style="69" customWidth="1"/>
    <col min="3" max="3" width="13.125" style="29" customWidth="1"/>
    <col min="4" max="5" width="12.375" style="29" customWidth="1"/>
    <col min="6" max="6" width="10.625" style="29" customWidth="1"/>
    <col min="7" max="7" width="28.00390625" style="69" customWidth="1"/>
    <col min="8" max="16384" width="9.125" style="69" customWidth="1"/>
  </cols>
  <sheetData>
    <row r="1" spans="1:8" s="67" customFormat="1" ht="12.75">
      <c r="A1" s="776" t="s">
        <v>144</v>
      </c>
      <c r="B1" s="765"/>
      <c r="C1" s="765"/>
      <c r="D1" s="765"/>
      <c r="E1" s="765"/>
      <c r="F1" s="765"/>
      <c r="G1" s="765"/>
      <c r="H1" s="212"/>
    </row>
    <row r="2" spans="1:8" s="67" customFormat="1" ht="12.75">
      <c r="A2" s="771" t="s">
        <v>410</v>
      </c>
      <c r="B2" s="772"/>
      <c r="C2" s="772"/>
      <c r="D2" s="772"/>
      <c r="E2" s="772"/>
      <c r="F2" s="772"/>
      <c r="G2" s="772"/>
      <c r="H2" s="151"/>
    </row>
    <row r="3" spans="1:7" s="67" customFormat="1" ht="12.75">
      <c r="A3" s="212"/>
      <c r="B3" s="212"/>
      <c r="C3" s="212"/>
      <c r="D3" s="212"/>
      <c r="E3" s="212"/>
      <c r="F3" s="212"/>
      <c r="G3" s="212"/>
    </row>
    <row r="4" spans="1:7" s="67" customFormat="1" ht="12.75">
      <c r="A4" s="212"/>
      <c r="B4" s="212"/>
      <c r="C4" s="212"/>
      <c r="D4" s="212"/>
      <c r="E4" s="212"/>
      <c r="F4" s="212"/>
      <c r="G4" s="220"/>
    </row>
    <row r="5" spans="1:6" s="67" customFormat="1" ht="9.75" customHeight="1">
      <c r="A5" s="49"/>
      <c r="B5" s="49"/>
      <c r="C5" s="155"/>
      <c r="D5" s="155"/>
      <c r="E5" s="155"/>
      <c r="F5" s="155"/>
    </row>
    <row r="6" spans="1:7" s="67" customFormat="1" ht="12">
      <c r="A6" s="137"/>
      <c r="B6" s="137"/>
      <c r="C6" s="155"/>
      <c r="D6" s="639"/>
      <c r="E6" s="639"/>
      <c r="F6" s="639"/>
      <c r="G6" s="209" t="s">
        <v>218</v>
      </c>
    </row>
    <row r="7" spans="1:7" ht="12" customHeight="1">
      <c r="A7" s="52"/>
      <c r="B7" s="129"/>
      <c r="C7" s="207" t="s">
        <v>86</v>
      </c>
      <c r="D7" s="754" t="s">
        <v>668</v>
      </c>
      <c r="E7" s="754" t="s">
        <v>705</v>
      </c>
      <c r="F7" s="754" t="s">
        <v>714</v>
      </c>
      <c r="G7" s="3" t="s">
        <v>139</v>
      </c>
    </row>
    <row r="8" spans="1:7" ht="12" customHeight="1">
      <c r="A8" s="15" t="s">
        <v>256</v>
      </c>
      <c r="B8" s="130" t="s">
        <v>137</v>
      </c>
      <c r="C8" s="15" t="s">
        <v>628</v>
      </c>
      <c r="D8" s="750"/>
      <c r="E8" s="750"/>
      <c r="F8" s="750"/>
      <c r="G8" s="15" t="s">
        <v>140</v>
      </c>
    </row>
    <row r="9" spans="1:7" s="67" customFormat="1" ht="12.75" customHeight="1" thickBot="1">
      <c r="A9" s="15"/>
      <c r="B9" s="53"/>
      <c r="C9" s="53" t="s">
        <v>629</v>
      </c>
      <c r="D9" s="751"/>
      <c r="E9" s="751"/>
      <c r="F9" s="744"/>
      <c r="G9" s="53"/>
    </row>
    <row r="10" spans="1:7" s="67" customFormat="1" ht="12">
      <c r="A10" s="70" t="s">
        <v>173</v>
      </c>
      <c r="B10" s="70" t="s">
        <v>174</v>
      </c>
      <c r="C10" s="3" t="s">
        <v>175</v>
      </c>
      <c r="D10" s="3" t="s">
        <v>176</v>
      </c>
      <c r="E10" s="3" t="s">
        <v>177</v>
      </c>
      <c r="F10" s="3" t="s">
        <v>328</v>
      </c>
      <c r="G10" s="15" t="s">
        <v>671</v>
      </c>
    </row>
    <row r="11" spans="1:7" s="67" customFormat="1" ht="12.75">
      <c r="A11" s="22"/>
      <c r="B11" s="369" t="s">
        <v>394</v>
      </c>
      <c r="C11" s="5"/>
      <c r="D11" s="5"/>
      <c r="E11" s="5"/>
      <c r="F11" s="5"/>
      <c r="G11" s="107"/>
    </row>
    <row r="12" spans="1:7" ht="12">
      <c r="A12" s="15"/>
      <c r="B12" s="80" t="s">
        <v>145</v>
      </c>
      <c r="C12" s="154"/>
      <c r="D12" s="154"/>
      <c r="E12" s="154"/>
      <c r="F12" s="154"/>
      <c r="G12" s="59"/>
    </row>
    <row r="13" spans="1:7" ht="12">
      <c r="A13" s="156">
        <v>5011</v>
      </c>
      <c r="B13" s="157" t="s">
        <v>203</v>
      </c>
      <c r="C13" s="175"/>
      <c r="D13" s="175">
        <v>5866</v>
      </c>
      <c r="E13" s="175">
        <v>5866</v>
      </c>
      <c r="F13" s="626"/>
      <c r="G13" s="59"/>
    </row>
    <row r="14" spans="1:7" ht="12">
      <c r="A14" s="22">
        <v>5010</v>
      </c>
      <c r="B14" s="148" t="s">
        <v>204</v>
      </c>
      <c r="C14" s="6">
        <f>SUM(C13:C13)</f>
        <v>0</v>
      </c>
      <c r="D14" s="6">
        <f>SUM(D13:D13)</f>
        <v>5866</v>
      </c>
      <c r="E14" s="6">
        <f>SUM(E13:E13)</f>
        <v>5866</v>
      </c>
      <c r="F14" s="6"/>
      <c r="G14" s="75"/>
    </row>
    <row r="15" spans="1:7" s="67" customFormat="1" ht="12">
      <c r="A15" s="15"/>
      <c r="B15" s="80" t="s">
        <v>74</v>
      </c>
      <c r="C15" s="147"/>
      <c r="D15" s="147"/>
      <c r="E15" s="147"/>
      <c r="F15" s="147"/>
      <c r="G15" s="66"/>
    </row>
    <row r="16" spans="1:7" ht="12">
      <c r="A16" s="156">
        <v>5021</v>
      </c>
      <c r="B16" s="157" t="s">
        <v>378</v>
      </c>
      <c r="C16" s="158">
        <v>15000</v>
      </c>
      <c r="D16" s="158">
        <v>8880</v>
      </c>
      <c r="E16" s="158">
        <v>8880</v>
      </c>
      <c r="F16" s="626">
        <f>SUM(E16/D16)</f>
        <v>1</v>
      </c>
      <c r="G16" s="59"/>
    </row>
    <row r="17" spans="1:7" ht="12">
      <c r="A17" s="156">
        <v>5022</v>
      </c>
      <c r="B17" s="157" t="s">
        <v>235</v>
      </c>
      <c r="C17" s="158"/>
      <c r="D17" s="158"/>
      <c r="E17" s="158"/>
      <c r="F17" s="626"/>
      <c r="G17" s="59"/>
    </row>
    <row r="18" spans="1:7" s="67" customFormat="1" ht="12">
      <c r="A18" s="22">
        <v>5020</v>
      </c>
      <c r="B18" s="148" t="s">
        <v>204</v>
      </c>
      <c r="C18" s="6">
        <f>SUM(C16:C17)</f>
        <v>15000</v>
      </c>
      <c r="D18" s="6">
        <f>SUM(D16:D17)</f>
        <v>8880</v>
      </c>
      <c r="E18" s="6">
        <f>SUM(E16:E17)</f>
        <v>8880</v>
      </c>
      <c r="F18" s="624">
        <f>SUM(E18/D18)</f>
        <v>1</v>
      </c>
      <c r="G18" s="203"/>
    </row>
    <row r="19" spans="1:7" s="67" customFormat="1" ht="12" customHeight="1">
      <c r="A19" s="15"/>
      <c r="B19" s="80" t="s">
        <v>82</v>
      </c>
      <c r="C19" s="147"/>
      <c r="D19" s="147"/>
      <c r="E19" s="147"/>
      <c r="F19" s="626"/>
      <c r="G19" s="66"/>
    </row>
    <row r="20" spans="1:7" ht="12">
      <c r="A20" s="156">
        <v>5032</v>
      </c>
      <c r="B20" s="157" t="s">
        <v>152</v>
      </c>
      <c r="C20" s="158">
        <v>5000</v>
      </c>
      <c r="D20" s="158">
        <v>13417</v>
      </c>
      <c r="E20" s="158">
        <v>13417</v>
      </c>
      <c r="F20" s="626">
        <f>SUM(E20/D20)</f>
        <v>1</v>
      </c>
      <c r="G20" s="59"/>
    </row>
    <row r="21" spans="1:7" ht="12">
      <c r="A21" s="156">
        <v>5033</v>
      </c>
      <c r="B21" s="157" t="s">
        <v>702</v>
      </c>
      <c r="C21" s="158"/>
      <c r="D21" s="158"/>
      <c r="E21" s="158">
        <v>38362</v>
      </c>
      <c r="F21" s="626"/>
      <c r="G21" s="59"/>
    </row>
    <row r="22" spans="1:7" ht="12">
      <c r="A22" s="156">
        <v>5036</v>
      </c>
      <c r="B22" s="157" t="s">
        <v>187</v>
      </c>
      <c r="C22" s="158">
        <v>6000</v>
      </c>
      <c r="D22" s="158">
        <v>6000</v>
      </c>
      <c r="E22" s="158">
        <v>6000</v>
      </c>
      <c r="F22" s="626">
        <f>SUM(E22/D22)</f>
        <v>1</v>
      </c>
      <c r="G22" s="59"/>
    </row>
    <row r="23" spans="1:7" ht="12" customHeight="1">
      <c r="A23" s="22">
        <v>5030</v>
      </c>
      <c r="B23" s="148" t="s">
        <v>204</v>
      </c>
      <c r="C23" s="6">
        <f>SUM(C20:C22)</f>
        <v>11000</v>
      </c>
      <c r="D23" s="6">
        <f>SUM(D20:D22)</f>
        <v>19417</v>
      </c>
      <c r="E23" s="6">
        <f>SUM(E20:E22)</f>
        <v>57779</v>
      </c>
      <c r="F23" s="618">
        <f>SUM(E23/D23)</f>
        <v>2.975691404439409</v>
      </c>
      <c r="G23" s="203"/>
    </row>
    <row r="24" spans="1:7" ht="12" customHeight="1">
      <c r="A24" s="52"/>
      <c r="B24" s="146" t="s">
        <v>640</v>
      </c>
      <c r="C24" s="147"/>
      <c r="D24" s="147"/>
      <c r="E24" s="147"/>
      <c r="F24" s="626"/>
      <c r="G24" s="59"/>
    </row>
    <row r="25" spans="1:7" ht="12" customHeight="1">
      <c r="A25" s="163">
        <v>5041</v>
      </c>
      <c r="B25" s="165" t="s">
        <v>278</v>
      </c>
      <c r="C25" s="147">
        <v>462663</v>
      </c>
      <c r="D25" s="147">
        <v>515059</v>
      </c>
      <c r="E25" s="147">
        <v>515059</v>
      </c>
      <c r="F25" s="626">
        <f>SUM(E25/D25)</f>
        <v>1</v>
      </c>
      <c r="G25" s="59"/>
    </row>
    <row r="26" spans="1:7" ht="12">
      <c r="A26" s="156">
        <v>5042</v>
      </c>
      <c r="B26" s="157" t="s">
        <v>186</v>
      </c>
      <c r="C26" s="158">
        <v>60000</v>
      </c>
      <c r="D26" s="158">
        <v>60000</v>
      </c>
      <c r="E26" s="158">
        <v>51964</v>
      </c>
      <c r="F26" s="626">
        <f>SUM(E26/D26)</f>
        <v>0.8660666666666667</v>
      </c>
      <c r="G26" s="59"/>
    </row>
    <row r="27" spans="1:7" ht="12">
      <c r="A27" s="156"/>
      <c r="B27" s="691" t="s">
        <v>689</v>
      </c>
      <c r="C27" s="158"/>
      <c r="D27" s="158"/>
      <c r="E27" s="158"/>
      <c r="F27" s="626"/>
      <c r="G27" s="59"/>
    </row>
    <row r="28" spans="1:7" ht="12">
      <c r="A28" s="156"/>
      <c r="B28" s="691" t="s">
        <v>690</v>
      </c>
      <c r="C28" s="158"/>
      <c r="D28" s="158"/>
      <c r="E28" s="158"/>
      <c r="F28" s="626"/>
      <c r="G28" s="59"/>
    </row>
    <row r="29" spans="1:7" ht="12">
      <c r="A29" s="156"/>
      <c r="B29" s="691" t="s">
        <v>688</v>
      </c>
      <c r="C29" s="158"/>
      <c r="D29" s="158"/>
      <c r="E29" s="158"/>
      <c r="F29" s="626"/>
      <c r="G29" s="59"/>
    </row>
    <row r="30" spans="1:7" ht="12">
      <c r="A30" s="156">
        <v>5043</v>
      </c>
      <c r="B30" s="157" t="s">
        <v>646</v>
      </c>
      <c r="C30" s="158"/>
      <c r="D30" s="158">
        <v>2000</v>
      </c>
      <c r="E30" s="158">
        <v>2000</v>
      </c>
      <c r="F30" s="626">
        <f>SUM(E30/D30)</f>
        <v>1</v>
      </c>
      <c r="G30" s="59"/>
    </row>
    <row r="31" spans="1:7" ht="12">
      <c r="A31" s="156">
        <v>5046</v>
      </c>
      <c r="B31" s="157" t="s">
        <v>641</v>
      </c>
      <c r="C31" s="158"/>
      <c r="D31" s="158">
        <v>628</v>
      </c>
      <c r="E31" s="158">
        <v>628</v>
      </c>
      <c r="F31" s="626">
        <f>SUM(E31/D31)</f>
        <v>1</v>
      </c>
      <c r="G31" s="59"/>
    </row>
    <row r="32" spans="1:7" ht="12">
      <c r="A32" s="22">
        <v>5040</v>
      </c>
      <c r="B32" s="148" t="s">
        <v>204</v>
      </c>
      <c r="C32" s="6">
        <f>SUM(C25:C26)</f>
        <v>522663</v>
      </c>
      <c r="D32" s="6">
        <f>SUM(D25:D31)</f>
        <v>577687</v>
      </c>
      <c r="E32" s="6">
        <f>SUM(E25:E31)</f>
        <v>569651</v>
      </c>
      <c r="F32" s="624">
        <f>SUM(E32/D32)</f>
        <v>0.9860893528848668</v>
      </c>
      <c r="G32" s="203"/>
    </row>
    <row r="33" spans="1:7" ht="12.75">
      <c r="A33" s="22"/>
      <c r="B33" s="369" t="s">
        <v>395</v>
      </c>
      <c r="C33" s="5"/>
      <c r="D33" s="5"/>
      <c r="E33" s="5"/>
      <c r="F33" s="618"/>
      <c r="G33" s="107"/>
    </row>
    <row r="34" spans="1:7" ht="12">
      <c r="A34" s="15"/>
      <c r="B34" s="80" t="s">
        <v>82</v>
      </c>
      <c r="C34" s="35"/>
      <c r="D34" s="35"/>
      <c r="E34" s="35"/>
      <c r="F34" s="626"/>
      <c r="G34" s="236"/>
    </row>
    <row r="35" spans="1:7" ht="12">
      <c r="A35" s="156">
        <v>5051</v>
      </c>
      <c r="B35" s="157" t="s">
        <v>184</v>
      </c>
      <c r="C35" s="158">
        <v>20000</v>
      </c>
      <c r="D35" s="158">
        <v>0</v>
      </c>
      <c r="E35" s="158">
        <v>0</v>
      </c>
      <c r="F35" s="626"/>
      <c r="G35" s="236"/>
    </row>
    <row r="36" spans="1:7" ht="12">
      <c r="A36" s="156">
        <v>5052</v>
      </c>
      <c r="B36" s="157" t="s">
        <v>396</v>
      </c>
      <c r="C36" s="158">
        <v>22500</v>
      </c>
      <c r="D36" s="158"/>
      <c r="E36" s="158"/>
      <c r="F36" s="626"/>
      <c r="G36" s="236"/>
    </row>
    <row r="37" spans="1:7" ht="12">
      <c r="A37" s="156">
        <v>5053</v>
      </c>
      <c r="B37" s="157" t="s">
        <v>185</v>
      </c>
      <c r="C37" s="158">
        <v>2500</v>
      </c>
      <c r="D37" s="158">
        <v>10160</v>
      </c>
      <c r="E37" s="158">
        <v>10160</v>
      </c>
      <c r="F37" s="626">
        <f>SUM(E37/D37)</f>
        <v>1</v>
      </c>
      <c r="G37" s="236"/>
    </row>
    <row r="38" spans="1:7" ht="12">
      <c r="A38" s="156">
        <v>5054</v>
      </c>
      <c r="B38" s="157" t="s">
        <v>643</v>
      </c>
      <c r="C38" s="158"/>
      <c r="D38" s="158">
        <v>34840</v>
      </c>
      <c r="E38" s="158">
        <v>34840</v>
      </c>
      <c r="F38" s="626">
        <f>SUM(E38/D38)</f>
        <v>1</v>
      </c>
      <c r="G38" s="236"/>
    </row>
    <row r="39" spans="1:7" ht="12">
      <c r="A39" s="22">
        <v>5050</v>
      </c>
      <c r="B39" s="148" t="s">
        <v>204</v>
      </c>
      <c r="C39" s="6">
        <f>SUM(C35:C37)</f>
        <v>45000</v>
      </c>
      <c r="D39" s="6">
        <f>SUM(D37:D38)</f>
        <v>45000</v>
      </c>
      <c r="E39" s="6">
        <f>SUM(E37:E38)</f>
        <v>45000</v>
      </c>
      <c r="F39" s="618">
        <f>SUM(E39/D39)</f>
        <v>1</v>
      </c>
      <c r="G39" s="203"/>
    </row>
    <row r="40" spans="1:7" ht="12">
      <c r="A40" s="15"/>
      <c r="B40" s="274" t="s">
        <v>21</v>
      </c>
      <c r="C40" s="35"/>
      <c r="D40" s="35"/>
      <c r="E40" s="35"/>
      <c r="F40" s="626"/>
      <c r="G40" s="59"/>
    </row>
    <row r="41" spans="1:7" ht="12">
      <c r="A41" s="15"/>
      <c r="B41" s="59" t="s">
        <v>49</v>
      </c>
      <c r="C41" s="35"/>
      <c r="D41" s="35"/>
      <c r="E41" s="35"/>
      <c r="F41" s="626"/>
      <c r="G41" s="59"/>
    </row>
    <row r="42" spans="1:7" ht="12">
      <c r="A42" s="15"/>
      <c r="B42" s="36" t="s">
        <v>19</v>
      </c>
      <c r="C42" s="35"/>
      <c r="D42" s="35"/>
      <c r="E42" s="35"/>
      <c r="F42" s="626"/>
      <c r="G42" s="59"/>
    </row>
    <row r="43" spans="1:7" ht="12" customHeight="1">
      <c r="A43" s="71"/>
      <c r="B43" s="36" t="s">
        <v>20</v>
      </c>
      <c r="C43" s="36"/>
      <c r="D43" s="36"/>
      <c r="E43" s="36">
        <f>SUM(E29)</f>
        <v>0</v>
      </c>
      <c r="F43" s="626"/>
      <c r="G43" s="59"/>
    </row>
    <row r="44" spans="1:7" ht="12" customHeight="1">
      <c r="A44" s="71"/>
      <c r="B44" s="36" t="s">
        <v>274</v>
      </c>
      <c r="C44" s="79"/>
      <c r="D44" s="79"/>
      <c r="E44" s="79"/>
      <c r="F44" s="626"/>
      <c r="G44" s="59"/>
    </row>
    <row r="45" spans="1:7" ht="12" customHeight="1">
      <c r="A45" s="71"/>
      <c r="B45" s="246" t="s">
        <v>22</v>
      </c>
      <c r="C45" s="79">
        <f>SUM(C41:C44)</f>
        <v>0</v>
      </c>
      <c r="D45" s="79">
        <f>SUM(D41:D44)</f>
        <v>0</v>
      </c>
      <c r="E45" s="677">
        <f>SUM(E41:E44)</f>
        <v>0</v>
      </c>
      <c r="F45" s="626"/>
      <c r="G45" s="59"/>
    </row>
    <row r="46" spans="1:7" ht="12" customHeight="1">
      <c r="A46" s="71"/>
      <c r="B46" s="277" t="s">
        <v>23</v>
      </c>
      <c r="C46" s="79"/>
      <c r="D46" s="79"/>
      <c r="E46" s="79"/>
      <c r="F46" s="626"/>
      <c r="G46" s="59"/>
    </row>
    <row r="47" spans="1:7" ht="12" customHeight="1">
      <c r="A47" s="71"/>
      <c r="B47" s="36" t="s">
        <v>24</v>
      </c>
      <c r="C47" s="79"/>
      <c r="D47" s="79"/>
      <c r="E47" s="79">
        <f>SUM(E27)</f>
        <v>0</v>
      </c>
      <c r="F47" s="626"/>
      <c r="G47" s="59"/>
    </row>
    <row r="48" spans="1:7" ht="12" customHeight="1">
      <c r="A48" s="71"/>
      <c r="B48" s="36" t="s">
        <v>625</v>
      </c>
      <c r="C48" s="79">
        <f>SUM(C32+C23+C18+C39)</f>
        <v>593663</v>
      </c>
      <c r="D48" s="79">
        <f>SUM(D32+D23+D18+D39+D14)</f>
        <v>656850</v>
      </c>
      <c r="E48" s="79">
        <f>SUM(E32+E23+E18+E39+E14)</f>
        <v>687176</v>
      </c>
      <c r="F48" s="626">
        <f>SUM(E48/D48)</f>
        <v>1.0461688361117454</v>
      </c>
      <c r="G48" s="59"/>
    </row>
    <row r="49" spans="1:7" ht="12" customHeight="1">
      <c r="A49" s="71"/>
      <c r="B49" s="36" t="s">
        <v>26</v>
      </c>
      <c r="C49" s="79"/>
      <c r="D49" s="79"/>
      <c r="E49" s="79"/>
      <c r="F49" s="626"/>
      <c r="G49" s="59"/>
    </row>
    <row r="50" spans="1:7" ht="12" customHeight="1">
      <c r="A50" s="76"/>
      <c r="B50" s="173" t="s">
        <v>28</v>
      </c>
      <c r="C50" s="286">
        <f>SUM(C47:C49)</f>
        <v>593663</v>
      </c>
      <c r="D50" s="286">
        <f>SUM(D47:D49)</f>
        <v>656850</v>
      </c>
      <c r="E50" s="286">
        <f>SUM(E47:E49)</f>
        <v>687176</v>
      </c>
      <c r="F50" s="635">
        <f>SUM(E50/D50)</f>
        <v>1.0461688361117454</v>
      </c>
      <c r="G50" s="72"/>
    </row>
    <row r="51" spans="1:7" ht="12" customHeight="1">
      <c r="A51" s="135"/>
      <c r="B51" s="203" t="s">
        <v>45</v>
      </c>
      <c r="C51" s="297">
        <f>SUM(C23+C32+C18+C39)</f>
        <v>593663</v>
      </c>
      <c r="D51" s="297">
        <f>SUM(D23+D32+D18+D39+D14)</f>
        <v>656850</v>
      </c>
      <c r="E51" s="297">
        <f>SUM(E23+E32+E18+E39+E14)</f>
        <v>687176</v>
      </c>
      <c r="F51" s="624">
        <f>SUM(E51/D51)</f>
        <v>1.0461688361117454</v>
      </c>
      <c r="G51" s="75"/>
    </row>
  </sheetData>
  <sheetProtection/>
  <mergeCells count="5">
    <mergeCell ref="F7:F9"/>
    <mergeCell ref="A2:G2"/>
    <mergeCell ref="A1:G1"/>
    <mergeCell ref="D7:D9"/>
    <mergeCell ref="E7:E9"/>
  </mergeCells>
  <printOptions horizontalCentered="1"/>
  <pageMargins left="0" right="0" top="0.3937007874015748" bottom="0.4724409448818898" header="0.31496062992125984" footer="0.31496062992125984"/>
  <pageSetup firstPageNumber="52" useFirstPageNumber="1" horizontalDpi="300" verticalDpi="300" orientation="landscape" paperSize="9" scale="88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showZeros="0" zoomScalePageLayoutView="0" workbookViewId="0" topLeftCell="A1">
      <selection activeCell="E13" sqref="E13"/>
    </sheetView>
  </sheetViews>
  <sheetFormatPr defaultColWidth="9.00390625" defaultRowHeight="12.75"/>
  <cols>
    <col min="1" max="1" width="10.25390625" style="142" customWidth="1"/>
    <col min="2" max="2" width="52.375" style="141" customWidth="1"/>
    <col min="3" max="3" width="13.00390625" style="141" customWidth="1"/>
    <col min="4" max="4" width="12.625" style="141" customWidth="1"/>
    <col min="5" max="5" width="11.875" style="141" customWidth="1"/>
    <col min="6" max="16384" width="9.125" style="141" customWidth="1"/>
  </cols>
  <sheetData>
    <row r="1" spans="1:5" ht="12.75">
      <c r="A1" s="779" t="s">
        <v>44</v>
      </c>
      <c r="B1" s="779"/>
      <c r="C1" s="780"/>
      <c r="D1" s="743"/>
      <c r="E1" s="765"/>
    </row>
    <row r="2" spans="2:3" ht="12.75">
      <c r="B2" s="142"/>
      <c r="C2" s="149"/>
    </row>
    <row r="3" spans="1:5" s="138" customFormat="1" ht="12.75">
      <c r="A3" s="778" t="s">
        <v>373</v>
      </c>
      <c r="B3" s="778"/>
      <c r="C3" s="772"/>
      <c r="D3" s="768"/>
      <c r="E3" s="768"/>
    </row>
    <row r="4" s="138" customFormat="1" ht="12.75"/>
    <row r="5" s="138" customFormat="1" ht="12.75"/>
    <row r="6" spans="3:5" s="138" customFormat="1" ht="12.75">
      <c r="C6" s="180"/>
      <c r="D6" s="180"/>
      <c r="E6" s="180" t="s">
        <v>218</v>
      </c>
    </row>
    <row r="7" spans="1:5" s="138" customFormat="1" ht="12.75">
      <c r="A7" s="2" t="s">
        <v>256</v>
      </c>
      <c r="B7" s="2" t="s">
        <v>172</v>
      </c>
      <c r="C7" s="207" t="s">
        <v>86</v>
      </c>
      <c r="D7" s="754" t="s">
        <v>668</v>
      </c>
      <c r="E7" s="754" t="s">
        <v>705</v>
      </c>
    </row>
    <row r="8" spans="1:5" s="138" customFormat="1" ht="12.75">
      <c r="A8" s="3"/>
      <c r="B8" s="3"/>
      <c r="C8" s="15" t="s">
        <v>628</v>
      </c>
      <c r="D8" s="750"/>
      <c r="E8" s="750"/>
    </row>
    <row r="9" spans="1:5" s="138" customFormat="1" ht="12.75">
      <c r="A9" s="4"/>
      <c r="B9" s="4"/>
      <c r="C9" s="18" t="s">
        <v>629</v>
      </c>
      <c r="D9" s="777"/>
      <c r="E9" s="777"/>
    </row>
    <row r="10" spans="1:5" s="138" customFormat="1" ht="12.75">
      <c r="A10" s="16" t="s">
        <v>173</v>
      </c>
      <c r="B10" s="16" t="s">
        <v>174</v>
      </c>
      <c r="C10" s="169" t="s">
        <v>175</v>
      </c>
      <c r="D10" s="169" t="s">
        <v>176</v>
      </c>
      <c r="E10" s="169" t="s">
        <v>177</v>
      </c>
    </row>
    <row r="11" spans="1:5" s="138" customFormat="1" ht="12.75">
      <c r="A11" s="16"/>
      <c r="B11" s="16"/>
      <c r="C11" s="161"/>
      <c r="D11" s="161"/>
      <c r="E11" s="161"/>
    </row>
    <row r="12" spans="1:5" s="43" customFormat="1" ht="12.75">
      <c r="A12" s="25">
        <v>6110</v>
      </c>
      <c r="B12" s="19" t="s">
        <v>208</v>
      </c>
      <c r="C12" s="19">
        <v>40591</v>
      </c>
      <c r="D12" s="19">
        <v>64681</v>
      </c>
      <c r="E12" s="19">
        <v>18734</v>
      </c>
    </row>
    <row r="13" spans="1:5" ht="12.75">
      <c r="A13" s="139"/>
      <c r="B13" s="140"/>
      <c r="C13" s="140"/>
      <c r="D13" s="140"/>
      <c r="E13" s="140"/>
    </row>
    <row r="14" spans="1:5" s="43" customFormat="1" ht="12.75">
      <c r="A14" s="25">
        <v>6120</v>
      </c>
      <c r="B14" s="19" t="s">
        <v>210</v>
      </c>
      <c r="C14" s="19">
        <f>SUM(C15:C19)</f>
        <v>167268</v>
      </c>
      <c r="D14" s="19">
        <f>SUM(D15:D19)</f>
        <v>57072</v>
      </c>
      <c r="E14" s="19">
        <f>SUM(E15:E19)</f>
        <v>11902</v>
      </c>
    </row>
    <row r="15" spans="1:5" s="43" customFormat="1" ht="12.75">
      <c r="A15" s="139">
        <v>6123</v>
      </c>
      <c r="B15" s="140" t="s">
        <v>100</v>
      </c>
      <c r="C15" s="140">
        <v>6000</v>
      </c>
      <c r="D15" s="140">
        <v>6000</v>
      </c>
      <c r="E15" s="140"/>
    </row>
    <row r="16" spans="1:5" ht="12.75">
      <c r="A16" s="139">
        <v>6124</v>
      </c>
      <c r="B16" s="140" t="s">
        <v>520</v>
      </c>
      <c r="C16" s="140">
        <v>4500</v>
      </c>
      <c r="D16" s="140">
        <v>4500</v>
      </c>
      <c r="E16" s="140">
        <v>4500</v>
      </c>
    </row>
    <row r="17" spans="1:5" ht="12.75">
      <c r="A17" s="530">
        <v>6125</v>
      </c>
      <c r="B17" s="531" t="s">
        <v>521</v>
      </c>
      <c r="C17" s="531">
        <v>7402</v>
      </c>
      <c r="D17" s="531">
        <v>7402</v>
      </c>
      <c r="E17" s="531">
        <v>7402</v>
      </c>
    </row>
    <row r="18" spans="1:5" ht="12.75">
      <c r="A18" s="530">
        <v>6126</v>
      </c>
      <c r="B18" s="531" t="s">
        <v>605</v>
      </c>
      <c r="C18" s="531">
        <v>99320</v>
      </c>
      <c r="D18" s="531">
        <v>39170</v>
      </c>
      <c r="E18" s="531"/>
    </row>
    <row r="19" spans="1:5" ht="12.75">
      <c r="A19" s="530">
        <v>6127</v>
      </c>
      <c r="B19" s="531" t="s">
        <v>548</v>
      </c>
      <c r="C19" s="531">
        <v>50046</v>
      </c>
      <c r="D19" s="531"/>
      <c r="E19" s="531"/>
    </row>
    <row r="20" spans="1:5" ht="12.75">
      <c r="A20" s="530"/>
      <c r="B20" s="531"/>
      <c r="C20" s="531"/>
      <c r="D20" s="531"/>
      <c r="E20" s="531"/>
    </row>
    <row r="21" spans="1:5" ht="12.75">
      <c r="A21" s="644">
        <v>6130</v>
      </c>
      <c r="B21" s="645" t="s">
        <v>647</v>
      </c>
      <c r="C21" s="531"/>
      <c r="D21" s="645">
        <v>4886</v>
      </c>
      <c r="E21" s="645">
        <v>6044</v>
      </c>
    </row>
    <row r="22" spans="1:5" ht="12.75">
      <c r="A22" s="139"/>
      <c r="B22" s="140"/>
      <c r="C22" s="140"/>
      <c r="D22" s="140"/>
      <c r="E22" s="140"/>
    </row>
    <row r="23" spans="1:5" s="43" customFormat="1" ht="12.75">
      <c r="A23" s="25">
        <v>6100</v>
      </c>
      <c r="B23" s="19" t="s">
        <v>147</v>
      </c>
      <c r="C23" s="19">
        <f>SUM(C12+C14)</f>
        <v>207859</v>
      </c>
      <c r="D23" s="19">
        <f>SUM(D12+D14+D21)</f>
        <v>126639</v>
      </c>
      <c r="E23" s="19">
        <f>SUM(E12+E14+E21)</f>
        <v>36680</v>
      </c>
    </row>
  </sheetData>
  <sheetProtection/>
  <mergeCells count="4">
    <mergeCell ref="D7:D9"/>
    <mergeCell ref="E7:E9"/>
    <mergeCell ref="A3:E3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firstPageNumber="53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74"/>
  <sheetViews>
    <sheetView zoomScalePageLayoutView="0" workbookViewId="0" topLeftCell="A28">
      <selection activeCell="H40" sqref="H40"/>
    </sheetView>
  </sheetViews>
  <sheetFormatPr defaultColWidth="9.00390625" defaultRowHeight="12.75"/>
  <cols>
    <col min="1" max="1" width="9.125" style="304" customWidth="1"/>
    <col min="2" max="2" width="17.00390625" style="304" customWidth="1"/>
    <col min="3" max="11" width="11.625" style="304" customWidth="1"/>
    <col min="12" max="12" width="11.75390625" style="304" customWidth="1"/>
    <col min="13" max="16384" width="9.125" style="304" customWidth="1"/>
  </cols>
  <sheetData>
    <row r="2" spans="1:12" ht="12.75">
      <c r="A2" s="791" t="s">
        <v>345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</row>
    <row r="3" spans="1:12" ht="12.75">
      <c r="A3" s="342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</row>
    <row r="4" spans="1:12" ht="12.75">
      <c r="A4" s="792" t="s">
        <v>346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  <c r="L4" s="767"/>
    </row>
    <row r="5" spans="4:10" ht="15.75">
      <c r="D5" s="305"/>
      <c r="E5" s="305"/>
      <c r="F5" s="305"/>
      <c r="G5" s="305"/>
      <c r="H5" s="305"/>
      <c r="I5" s="305"/>
      <c r="J5" s="305"/>
    </row>
    <row r="6" spans="1:10" ht="12.75">
      <c r="A6" s="793" t="s">
        <v>347</v>
      </c>
      <c r="B6" s="794"/>
      <c r="C6" s="794"/>
      <c r="D6" s="794"/>
      <c r="E6" s="794"/>
      <c r="F6" s="302"/>
      <c r="G6" s="302"/>
      <c r="H6" s="302"/>
      <c r="I6" s="302"/>
      <c r="J6" s="302"/>
    </row>
    <row r="7" spans="1:12" ht="12.75">
      <c r="A7" s="303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613" t="s">
        <v>620</v>
      </c>
    </row>
    <row r="8" spans="1:12" ht="18" customHeight="1">
      <c r="A8" s="785" t="s">
        <v>296</v>
      </c>
      <c r="B8" s="785" t="s">
        <v>297</v>
      </c>
      <c r="C8" s="785" t="s">
        <v>311</v>
      </c>
      <c r="D8" s="785" t="s">
        <v>312</v>
      </c>
      <c r="E8" s="785" t="s">
        <v>313</v>
      </c>
      <c r="F8" s="785" t="s">
        <v>314</v>
      </c>
      <c r="G8" s="785" t="s">
        <v>315</v>
      </c>
      <c r="H8" s="785" t="s">
        <v>316</v>
      </c>
      <c r="I8" s="785" t="s">
        <v>317</v>
      </c>
      <c r="J8" s="785" t="s">
        <v>318</v>
      </c>
      <c r="K8" s="785" t="s">
        <v>607</v>
      </c>
      <c r="L8" s="787" t="s">
        <v>209</v>
      </c>
    </row>
    <row r="9" spans="1:12" ht="18" customHeight="1">
      <c r="A9" s="785"/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</row>
    <row r="10" spans="1:12" ht="19.5" customHeight="1" thickBot="1">
      <c r="A10" s="786"/>
      <c r="B10" s="786"/>
      <c r="C10" s="786"/>
      <c r="D10" s="786"/>
      <c r="E10" s="786"/>
      <c r="F10" s="786"/>
      <c r="G10" s="786"/>
      <c r="H10" s="786"/>
      <c r="I10" s="786"/>
      <c r="J10" s="786"/>
      <c r="K10" s="786"/>
      <c r="L10" s="786"/>
    </row>
    <row r="11" spans="1:12" ht="13.5" thickTop="1">
      <c r="A11" s="795" t="s">
        <v>298</v>
      </c>
      <c r="B11" s="306" t="s">
        <v>299</v>
      </c>
      <c r="C11" s="307">
        <v>75676</v>
      </c>
      <c r="D11" s="307">
        <v>100000</v>
      </c>
      <c r="E11" s="307">
        <v>102857</v>
      </c>
      <c r="F11" s="307">
        <v>100000</v>
      </c>
      <c r="G11" s="307">
        <v>66800</v>
      </c>
      <c r="H11" s="307">
        <v>33333</v>
      </c>
      <c r="I11" s="307">
        <v>100000</v>
      </c>
      <c r="J11" s="307">
        <v>50000</v>
      </c>
      <c r="K11" s="307"/>
      <c r="L11" s="308">
        <f aca="true" t="shared" si="0" ref="L11:L32">SUM(C11:K11)</f>
        <v>628666</v>
      </c>
    </row>
    <row r="12" spans="1:12" ht="12.75">
      <c r="A12" s="789"/>
      <c r="B12" s="306" t="s">
        <v>300</v>
      </c>
      <c r="C12" s="309">
        <v>6655</v>
      </c>
      <c r="D12" s="309">
        <v>10338</v>
      </c>
      <c r="E12" s="309">
        <v>14836</v>
      </c>
      <c r="F12" s="309">
        <v>17239</v>
      </c>
      <c r="G12" s="309">
        <v>13362</v>
      </c>
      <c r="H12" s="309">
        <v>7154</v>
      </c>
      <c r="I12" s="309">
        <v>24717</v>
      </c>
      <c r="J12" s="307">
        <v>47697</v>
      </c>
      <c r="K12" s="309">
        <v>7026</v>
      </c>
      <c r="L12" s="310">
        <f t="shared" si="0"/>
        <v>149024</v>
      </c>
    </row>
    <row r="13" spans="1:12" ht="12.75">
      <c r="A13" s="790" t="s">
        <v>301</v>
      </c>
      <c r="B13" s="306" t="s">
        <v>299</v>
      </c>
      <c r="C13" s="309">
        <v>75676</v>
      </c>
      <c r="D13" s="309">
        <v>100000</v>
      </c>
      <c r="E13" s="309">
        <v>102857</v>
      </c>
      <c r="F13" s="309">
        <v>100000</v>
      </c>
      <c r="G13" s="309">
        <v>66800</v>
      </c>
      <c r="H13" s="309">
        <v>33333</v>
      </c>
      <c r="I13" s="309">
        <v>100000</v>
      </c>
      <c r="J13" s="307">
        <v>100000</v>
      </c>
      <c r="K13" s="309">
        <v>48333</v>
      </c>
      <c r="L13" s="310">
        <f t="shared" si="0"/>
        <v>726999</v>
      </c>
    </row>
    <row r="14" spans="1:12" ht="12.75">
      <c r="A14" s="790"/>
      <c r="B14" s="306" t="s">
        <v>300</v>
      </c>
      <c r="C14" s="309">
        <v>4510</v>
      </c>
      <c r="D14" s="309">
        <v>7807</v>
      </c>
      <c r="E14" s="309">
        <v>11905</v>
      </c>
      <c r="F14" s="309">
        <v>14381</v>
      </c>
      <c r="G14" s="309">
        <v>11449</v>
      </c>
      <c r="H14" s="309">
        <v>6198</v>
      </c>
      <c r="I14" s="309">
        <v>21413</v>
      </c>
      <c r="J14" s="307">
        <v>43231</v>
      </c>
      <c r="K14" s="309">
        <v>28183</v>
      </c>
      <c r="L14" s="310">
        <f t="shared" si="0"/>
        <v>149077</v>
      </c>
    </row>
    <row r="15" spans="1:12" ht="12.75">
      <c r="A15" s="788" t="s">
        <v>302</v>
      </c>
      <c r="B15" s="306" t="s">
        <v>299</v>
      </c>
      <c r="C15" s="309">
        <v>75676</v>
      </c>
      <c r="D15" s="309">
        <v>100000</v>
      </c>
      <c r="E15" s="309">
        <v>102857</v>
      </c>
      <c r="F15" s="309">
        <v>100000</v>
      </c>
      <c r="G15" s="309">
        <v>66800</v>
      </c>
      <c r="H15" s="309">
        <v>33333</v>
      </c>
      <c r="I15" s="309">
        <v>100000</v>
      </c>
      <c r="J15" s="307">
        <v>100000</v>
      </c>
      <c r="K15" s="309">
        <v>96667</v>
      </c>
      <c r="L15" s="310">
        <f t="shared" si="0"/>
        <v>775333</v>
      </c>
    </row>
    <row r="16" spans="1:12" ht="12.75">
      <c r="A16" s="789"/>
      <c r="B16" s="306" t="s">
        <v>300</v>
      </c>
      <c r="C16" s="309">
        <v>2385</v>
      </c>
      <c r="D16" s="309">
        <v>5307</v>
      </c>
      <c r="E16" s="309">
        <v>9017</v>
      </c>
      <c r="F16" s="309">
        <v>11574</v>
      </c>
      <c r="G16" s="309">
        <v>9573</v>
      </c>
      <c r="H16" s="309">
        <v>5262</v>
      </c>
      <c r="I16" s="309">
        <v>18180</v>
      </c>
      <c r="J16" s="307">
        <v>37909</v>
      </c>
      <c r="K16" s="309">
        <v>26218</v>
      </c>
      <c r="L16" s="310">
        <f t="shared" si="0"/>
        <v>125425</v>
      </c>
    </row>
    <row r="17" spans="1:12" ht="12.75">
      <c r="A17" s="790" t="s">
        <v>303</v>
      </c>
      <c r="B17" s="306" t="s">
        <v>299</v>
      </c>
      <c r="C17" s="309">
        <v>37838</v>
      </c>
      <c r="D17" s="309">
        <v>100000</v>
      </c>
      <c r="E17" s="309">
        <v>102857</v>
      </c>
      <c r="F17" s="309">
        <v>100000</v>
      </c>
      <c r="G17" s="309">
        <v>66800</v>
      </c>
      <c r="H17" s="309">
        <v>33333</v>
      </c>
      <c r="I17" s="309">
        <v>100000</v>
      </c>
      <c r="J17" s="307">
        <v>100000</v>
      </c>
      <c r="K17" s="309">
        <v>96667</v>
      </c>
      <c r="L17" s="310">
        <f t="shared" si="0"/>
        <v>737495</v>
      </c>
    </row>
    <row r="18" spans="1:12" ht="12.75">
      <c r="A18" s="790"/>
      <c r="B18" s="306" t="s">
        <v>300</v>
      </c>
      <c r="C18" s="309">
        <v>394</v>
      </c>
      <c r="D18" s="309">
        <v>2807</v>
      </c>
      <c r="E18" s="309">
        <v>6129</v>
      </c>
      <c r="F18" s="309">
        <v>8767</v>
      </c>
      <c r="G18" s="309">
        <v>7698</v>
      </c>
      <c r="H18" s="309">
        <v>4326</v>
      </c>
      <c r="I18" s="309">
        <v>14946</v>
      </c>
      <c r="J18" s="307">
        <v>32587</v>
      </c>
      <c r="K18" s="309">
        <v>23087</v>
      </c>
      <c r="L18" s="310">
        <f t="shared" si="0"/>
        <v>100741</v>
      </c>
    </row>
    <row r="19" spans="1:12" ht="12.75">
      <c r="A19" s="788" t="s">
        <v>304</v>
      </c>
      <c r="B19" s="306" t="s">
        <v>299</v>
      </c>
      <c r="C19" s="309"/>
      <c r="D19" s="309">
        <v>50000</v>
      </c>
      <c r="E19" s="309">
        <v>102857</v>
      </c>
      <c r="F19" s="309">
        <v>100000</v>
      </c>
      <c r="G19" s="309">
        <v>66800</v>
      </c>
      <c r="H19" s="309">
        <v>33333</v>
      </c>
      <c r="I19" s="309">
        <v>100000</v>
      </c>
      <c r="J19" s="307">
        <v>100000</v>
      </c>
      <c r="K19" s="309">
        <v>96667</v>
      </c>
      <c r="L19" s="310">
        <f t="shared" si="0"/>
        <v>649657</v>
      </c>
    </row>
    <row r="20" spans="1:12" ht="12.75">
      <c r="A20" s="789"/>
      <c r="B20" s="306" t="s">
        <v>300</v>
      </c>
      <c r="C20" s="309"/>
      <c r="D20" s="309">
        <v>346</v>
      </c>
      <c r="E20" s="309">
        <v>3254</v>
      </c>
      <c r="F20" s="309">
        <v>5978</v>
      </c>
      <c r="G20" s="309">
        <v>5840</v>
      </c>
      <c r="H20" s="309">
        <v>3400</v>
      </c>
      <c r="I20" s="309">
        <v>11748</v>
      </c>
      <c r="J20" s="307">
        <v>27345</v>
      </c>
      <c r="K20" s="309">
        <v>20013</v>
      </c>
      <c r="L20" s="310">
        <f t="shared" si="0"/>
        <v>77924</v>
      </c>
    </row>
    <row r="21" spans="1:12" ht="12.75">
      <c r="A21" s="790" t="s">
        <v>305</v>
      </c>
      <c r="B21" s="306" t="s">
        <v>299</v>
      </c>
      <c r="C21" s="309"/>
      <c r="D21" s="309"/>
      <c r="E21" s="309">
        <v>51429</v>
      </c>
      <c r="F21" s="309">
        <v>100000</v>
      </c>
      <c r="G21" s="309">
        <v>66800</v>
      </c>
      <c r="H21" s="309">
        <v>33333</v>
      </c>
      <c r="I21" s="309">
        <v>100000</v>
      </c>
      <c r="J21" s="307">
        <v>100000</v>
      </c>
      <c r="K21" s="309">
        <v>96667</v>
      </c>
      <c r="L21" s="310">
        <f t="shared" si="0"/>
        <v>548229</v>
      </c>
    </row>
    <row r="22" spans="1:12" ht="12.75">
      <c r="A22" s="790"/>
      <c r="B22" s="306" t="s">
        <v>300</v>
      </c>
      <c r="C22" s="309"/>
      <c r="D22" s="309"/>
      <c r="E22" s="309">
        <v>536</v>
      </c>
      <c r="F22" s="309">
        <v>3152</v>
      </c>
      <c r="G22" s="309">
        <v>3947</v>
      </c>
      <c r="H22" s="309">
        <v>2454</v>
      </c>
      <c r="I22" s="309">
        <v>8480</v>
      </c>
      <c r="J22" s="307">
        <v>21942</v>
      </c>
      <c r="K22" s="309">
        <v>16824</v>
      </c>
      <c r="L22" s="310">
        <f t="shared" si="0"/>
        <v>57335</v>
      </c>
    </row>
    <row r="23" spans="1:12" ht="12.75">
      <c r="A23" s="788" t="s">
        <v>306</v>
      </c>
      <c r="B23" s="306" t="s">
        <v>299</v>
      </c>
      <c r="C23" s="309"/>
      <c r="D23" s="309"/>
      <c r="E23" s="309"/>
      <c r="F23" s="309">
        <v>50000</v>
      </c>
      <c r="G23" s="309">
        <v>66800</v>
      </c>
      <c r="H23" s="309">
        <v>33333</v>
      </c>
      <c r="I23" s="309">
        <v>100000</v>
      </c>
      <c r="J23" s="307">
        <v>100000</v>
      </c>
      <c r="K23" s="309">
        <v>96667</v>
      </c>
      <c r="L23" s="310">
        <f t="shared" si="0"/>
        <v>446800</v>
      </c>
    </row>
    <row r="24" spans="1:12" ht="12.75">
      <c r="A24" s="789"/>
      <c r="B24" s="306" t="s">
        <v>300</v>
      </c>
      <c r="C24" s="309"/>
      <c r="D24" s="309"/>
      <c r="E24" s="309"/>
      <c r="F24" s="309">
        <v>521</v>
      </c>
      <c r="G24" s="309">
        <v>2072</v>
      </c>
      <c r="H24" s="309">
        <v>1518</v>
      </c>
      <c r="I24" s="309">
        <v>5246</v>
      </c>
      <c r="J24" s="307">
        <v>16620</v>
      </c>
      <c r="K24" s="309">
        <v>13692</v>
      </c>
      <c r="L24" s="310">
        <f t="shared" si="0"/>
        <v>39669</v>
      </c>
    </row>
    <row r="25" spans="1:12" ht="12.75">
      <c r="A25" s="790" t="s">
        <v>307</v>
      </c>
      <c r="B25" s="306" t="s">
        <v>299</v>
      </c>
      <c r="C25" s="309"/>
      <c r="D25" s="309"/>
      <c r="E25" s="309"/>
      <c r="F25" s="309"/>
      <c r="G25" s="309">
        <v>32200</v>
      </c>
      <c r="H25" s="309">
        <v>25003</v>
      </c>
      <c r="I25" s="309">
        <v>100000</v>
      </c>
      <c r="J25" s="307">
        <v>100000</v>
      </c>
      <c r="K25" s="309">
        <v>96667</v>
      </c>
      <c r="L25" s="310">
        <f t="shared" si="0"/>
        <v>353870</v>
      </c>
    </row>
    <row r="26" spans="1:12" ht="12.75">
      <c r="A26" s="790"/>
      <c r="B26" s="306" t="s">
        <v>300</v>
      </c>
      <c r="C26" s="309"/>
      <c r="D26" s="309"/>
      <c r="E26" s="309"/>
      <c r="F26" s="309"/>
      <c r="G26" s="309">
        <v>331</v>
      </c>
      <c r="H26" s="309">
        <v>583</v>
      </c>
      <c r="I26" s="309">
        <v>2013</v>
      </c>
      <c r="J26" s="307">
        <v>11297</v>
      </c>
      <c r="K26" s="309">
        <v>10561</v>
      </c>
      <c r="L26" s="310">
        <f t="shared" si="0"/>
        <v>24785</v>
      </c>
    </row>
    <row r="27" spans="1:12" ht="12.75">
      <c r="A27" s="788" t="s">
        <v>308</v>
      </c>
      <c r="B27" s="306" t="s">
        <v>299</v>
      </c>
      <c r="C27" s="309"/>
      <c r="D27" s="309"/>
      <c r="E27" s="309"/>
      <c r="F27" s="309"/>
      <c r="G27" s="309"/>
      <c r="H27" s="309"/>
      <c r="I27" s="309"/>
      <c r="J27" s="307">
        <v>100000</v>
      </c>
      <c r="K27" s="309">
        <v>96667</v>
      </c>
      <c r="L27" s="310">
        <f t="shared" si="0"/>
        <v>196667</v>
      </c>
    </row>
    <row r="28" spans="1:12" ht="12.75">
      <c r="A28" s="789"/>
      <c r="B28" s="306" t="s">
        <v>300</v>
      </c>
      <c r="C28" s="309"/>
      <c r="D28" s="309"/>
      <c r="E28" s="309"/>
      <c r="F28" s="309"/>
      <c r="G28" s="309"/>
      <c r="H28" s="309"/>
      <c r="I28" s="309"/>
      <c r="J28" s="307">
        <v>5997</v>
      </c>
      <c r="K28" s="309">
        <v>7453</v>
      </c>
      <c r="L28" s="310">
        <f t="shared" si="0"/>
        <v>13450</v>
      </c>
    </row>
    <row r="29" spans="1:12" ht="12.75">
      <c r="A29" s="788" t="s">
        <v>309</v>
      </c>
      <c r="B29" s="306" t="s">
        <v>299</v>
      </c>
      <c r="C29" s="309"/>
      <c r="D29" s="309"/>
      <c r="E29" s="309"/>
      <c r="F29" s="309"/>
      <c r="G29" s="309"/>
      <c r="H29" s="309"/>
      <c r="I29" s="309"/>
      <c r="J29" s="307">
        <v>50000</v>
      </c>
      <c r="K29" s="309">
        <v>96667</v>
      </c>
      <c r="L29" s="310">
        <f t="shared" si="0"/>
        <v>146667</v>
      </c>
    </row>
    <row r="30" spans="1:12" ht="12.75">
      <c r="A30" s="789"/>
      <c r="B30" s="306" t="s">
        <v>300</v>
      </c>
      <c r="C30" s="309"/>
      <c r="D30" s="309"/>
      <c r="E30" s="309"/>
      <c r="F30" s="309"/>
      <c r="G30" s="309"/>
      <c r="H30" s="309"/>
      <c r="I30" s="309"/>
      <c r="J30" s="307">
        <v>988</v>
      </c>
      <c r="K30" s="309">
        <v>4298</v>
      </c>
      <c r="L30" s="310">
        <f t="shared" si="0"/>
        <v>5286</v>
      </c>
    </row>
    <row r="31" spans="1:12" ht="12.75">
      <c r="A31" s="790" t="s">
        <v>310</v>
      </c>
      <c r="B31" s="306" t="s">
        <v>299</v>
      </c>
      <c r="C31" s="309"/>
      <c r="D31" s="309"/>
      <c r="E31" s="309"/>
      <c r="F31" s="309"/>
      <c r="G31" s="309"/>
      <c r="H31" s="309"/>
      <c r="I31" s="309"/>
      <c r="J31" s="309"/>
      <c r="K31" s="309">
        <v>48331</v>
      </c>
      <c r="L31" s="310">
        <f t="shared" si="0"/>
        <v>48331</v>
      </c>
    </row>
    <row r="32" spans="1:12" ht="12.75">
      <c r="A32" s="789"/>
      <c r="B32" s="306" t="s">
        <v>300</v>
      </c>
      <c r="C32" s="309"/>
      <c r="D32" s="309"/>
      <c r="E32" s="309"/>
      <c r="F32" s="309"/>
      <c r="G32" s="309"/>
      <c r="H32" s="309"/>
      <c r="I32" s="309"/>
      <c r="J32" s="309"/>
      <c r="K32" s="309">
        <v>1167</v>
      </c>
      <c r="L32" s="310">
        <f t="shared" si="0"/>
        <v>1167</v>
      </c>
    </row>
    <row r="33" spans="1:9" ht="15.75">
      <c r="A33" s="311"/>
      <c r="B33" s="311"/>
      <c r="C33" s="311"/>
      <c r="D33" s="311"/>
      <c r="E33" s="311"/>
      <c r="F33" s="311"/>
      <c r="G33" s="311"/>
      <c r="H33" s="602"/>
      <c r="I33" s="311"/>
    </row>
    <row r="34" spans="1:11" ht="12.75">
      <c r="A34" s="344" t="s">
        <v>348</v>
      </c>
      <c r="F34" s="312"/>
      <c r="G34" s="312"/>
      <c r="H34" s="312"/>
      <c r="I34" s="312"/>
      <c r="J34" s="312"/>
      <c r="K34" s="312"/>
    </row>
    <row r="35" spans="1:11" ht="12.75">
      <c r="A35" s="345"/>
      <c r="B35" s="346"/>
      <c r="C35" s="346"/>
      <c r="D35" s="346"/>
      <c r="E35" s="346"/>
      <c r="F35" s="347"/>
      <c r="G35" s="347"/>
      <c r="H35" s="312"/>
      <c r="I35" s="312"/>
      <c r="J35" s="312"/>
      <c r="K35" s="312"/>
    </row>
    <row r="36" spans="1:8" ht="12.75">
      <c r="A36" s="784" t="s">
        <v>349</v>
      </c>
      <c r="B36" s="783"/>
      <c r="C36" s="351" t="s">
        <v>298</v>
      </c>
      <c r="D36" s="352" t="s">
        <v>301</v>
      </c>
      <c r="E36" s="351" t="s">
        <v>302</v>
      </c>
      <c r="F36" s="352" t="s">
        <v>303</v>
      </c>
      <c r="G36" s="351" t="s">
        <v>304</v>
      </c>
      <c r="H36" s="351" t="s">
        <v>305</v>
      </c>
    </row>
    <row r="37" spans="1:8" ht="12.75">
      <c r="A37" s="781" t="s">
        <v>364</v>
      </c>
      <c r="B37" s="783"/>
      <c r="C37" s="309">
        <v>1479</v>
      </c>
      <c r="D37" s="357">
        <v>1479</v>
      </c>
      <c r="E37" s="309">
        <v>1479</v>
      </c>
      <c r="F37" s="357">
        <v>1479</v>
      </c>
      <c r="G37" s="309">
        <v>739</v>
      </c>
      <c r="H37" s="309"/>
    </row>
    <row r="38" spans="1:8" ht="12.75">
      <c r="A38" s="781" t="s">
        <v>343</v>
      </c>
      <c r="B38" s="782"/>
      <c r="C38" s="309">
        <v>9931</v>
      </c>
      <c r="D38" s="362">
        <v>9931</v>
      </c>
      <c r="E38" s="309">
        <v>9931</v>
      </c>
      <c r="F38" s="357">
        <v>2483</v>
      </c>
      <c r="G38" s="309"/>
      <c r="H38" s="309"/>
    </row>
    <row r="39" spans="1:8" ht="12.75">
      <c r="A39" s="588" t="s">
        <v>608</v>
      </c>
      <c r="B39" s="589"/>
      <c r="C39" s="309">
        <v>6063</v>
      </c>
      <c r="D39" s="362">
        <v>12127</v>
      </c>
      <c r="E39" s="309">
        <v>12127</v>
      </c>
      <c r="F39" s="357">
        <v>12127</v>
      </c>
      <c r="G39" s="309">
        <v>12126</v>
      </c>
      <c r="H39" s="309">
        <v>6063</v>
      </c>
    </row>
    <row r="40" spans="1:8" ht="12.75">
      <c r="A40" s="781" t="s">
        <v>342</v>
      </c>
      <c r="B40" s="782"/>
      <c r="C40" s="309">
        <v>3520</v>
      </c>
      <c r="D40" s="362">
        <v>3520</v>
      </c>
      <c r="E40" s="309">
        <v>1760</v>
      </c>
      <c r="F40" s="363"/>
      <c r="G40" s="309"/>
      <c r="H40" s="309"/>
    </row>
    <row r="41" spans="1:8" ht="12.75">
      <c r="A41" s="781" t="s">
        <v>712</v>
      </c>
      <c r="B41" s="782"/>
      <c r="C41" s="309">
        <v>7329</v>
      </c>
      <c r="D41" s="362">
        <v>29314</v>
      </c>
      <c r="E41" s="309">
        <v>29314</v>
      </c>
      <c r="F41" s="363">
        <v>29314</v>
      </c>
      <c r="G41" s="309">
        <v>29314</v>
      </c>
      <c r="H41" s="309">
        <v>21987</v>
      </c>
    </row>
    <row r="43" ht="12.75">
      <c r="A43" s="344" t="s">
        <v>344</v>
      </c>
    </row>
    <row r="44" spans="1:7" ht="12.75">
      <c r="A44" s="303"/>
      <c r="B44" s="303"/>
      <c r="C44" s="303"/>
      <c r="D44" s="303"/>
      <c r="E44" s="303"/>
      <c r="F44" s="303"/>
      <c r="G44" s="303"/>
    </row>
    <row r="45" spans="1:7" ht="12.75">
      <c r="A45" s="784" t="s">
        <v>349</v>
      </c>
      <c r="B45" s="783"/>
      <c r="C45" s="353" t="s">
        <v>298</v>
      </c>
      <c r="D45" s="352" t="s">
        <v>301</v>
      </c>
      <c r="E45" s="353" t="s">
        <v>302</v>
      </c>
      <c r="F45" s="352" t="s">
        <v>303</v>
      </c>
      <c r="G45" s="353" t="s">
        <v>304</v>
      </c>
    </row>
    <row r="46" spans="1:7" ht="12.75">
      <c r="A46" s="781" t="s">
        <v>390</v>
      </c>
      <c r="B46" s="783"/>
      <c r="C46" s="309">
        <v>578494</v>
      </c>
      <c r="D46" s="357">
        <v>208906</v>
      </c>
      <c r="E46" s="348"/>
      <c r="F46" s="350"/>
      <c r="G46" s="348"/>
    </row>
    <row r="47" spans="1:7" ht="12.75">
      <c r="A47" s="781" t="s">
        <v>408</v>
      </c>
      <c r="B47" s="782"/>
      <c r="C47" s="309">
        <v>75900</v>
      </c>
      <c r="D47" s="362">
        <v>177100</v>
      </c>
      <c r="E47" s="348"/>
      <c r="F47" s="350"/>
      <c r="G47" s="348"/>
    </row>
    <row r="48" spans="1:7" ht="12.75">
      <c r="A48" s="781" t="s">
        <v>409</v>
      </c>
      <c r="B48" s="782"/>
      <c r="C48" s="309">
        <v>94500</v>
      </c>
      <c r="D48" s="362">
        <v>220500</v>
      </c>
      <c r="E48" s="348"/>
      <c r="F48" s="350"/>
      <c r="G48" s="348"/>
    </row>
    <row r="49" spans="1:7" ht="12.75">
      <c r="A49" s="781" t="s">
        <v>601</v>
      </c>
      <c r="B49" s="782"/>
      <c r="C49" s="309">
        <v>202000</v>
      </c>
      <c r="D49" s="362">
        <v>299000</v>
      </c>
      <c r="E49" s="348"/>
      <c r="F49" s="350"/>
      <c r="G49" s="348"/>
    </row>
    <row r="50" spans="1:7" ht="12.75">
      <c r="A50" s="371"/>
      <c r="B50" s="371"/>
      <c r="C50" s="372"/>
      <c r="D50" s="372"/>
      <c r="E50" s="356"/>
      <c r="F50" s="356"/>
      <c r="G50" s="356"/>
    </row>
    <row r="52" ht="12.75">
      <c r="A52" s="344" t="s">
        <v>350</v>
      </c>
    </row>
    <row r="53" spans="3:7" ht="12.75">
      <c r="C53" s="303"/>
      <c r="D53" s="303"/>
      <c r="E53" s="303"/>
      <c r="F53" s="354"/>
      <c r="G53" s="354"/>
    </row>
    <row r="54" spans="1:7" ht="12.75">
      <c r="A54" s="784" t="s">
        <v>172</v>
      </c>
      <c r="B54" s="783"/>
      <c r="C54" s="353" t="s">
        <v>298</v>
      </c>
      <c r="D54" s="352" t="s">
        <v>301</v>
      </c>
      <c r="E54" s="353" t="s">
        <v>302</v>
      </c>
      <c r="F54" s="355"/>
      <c r="G54" s="355"/>
    </row>
    <row r="55" spans="1:7" ht="12.75">
      <c r="A55" s="781" t="s">
        <v>379</v>
      </c>
      <c r="B55" s="783"/>
      <c r="C55" s="309">
        <v>204418</v>
      </c>
      <c r="D55" s="357">
        <v>5500</v>
      </c>
      <c r="E55" s="348"/>
      <c r="F55" s="356"/>
      <c r="G55" s="356"/>
    </row>
    <row r="56" spans="1:7" ht="12.75">
      <c r="A56" s="781"/>
      <c r="B56" s="782"/>
      <c r="C56" s="348"/>
      <c r="D56" s="349"/>
      <c r="E56" s="348"/>
      <c r="F56" s="356"/>
      <c r="G56" s="356"/>
    </row>
    <row r="57" spans="6:7" ht="12.75">
      <c r="F57" s="354"/>
      <c r="G57" s="354"/>
    </row>
    <row r="58" ht="12.75">
      <c r="A58" s="344" t="s">
        <v>351</v>
      </c>
    </row>
    <row r="59" spans="3:7" ht="12.75">
      <c r="C59" s="303"/>
      <c r="D59" s="303"/>
      <c r="E59" s="303"/>
      <c r="F59" s="303"/>
      <c r="G59" s="303"/>
    </row>
    <row r="60" spans="1:7" ht="12.75">
      <c r="A60" s="784" t="s">
        <v>172</v>
      </c>
      <c r="B60" s="783"/>
      <c r="C60" s="353" t="s">
        <v>298</v>
      </c>
      <c r="D60" s="352" t="s">
        <v>301</v>
      </c>
      <c r="E60" s="353" t="s">
        <v>302</v>
      </c>
      <c r="F60" s="353" t="s">
        <v>303</v>
      </c>
      <c r="G60" s="353" t="s">
        <v>304</v>
      </c>
    </row>
    <row r="61" spans="1:7" ht="12.75">
      <c r="A61" s="781" t="s">
        <v>200</v>
      </c>
      <c r="B61" s="783"/>
      <c r="C61" s="309">
        <v>20000</v>
      </c>
      <c r="D61" s="357">
        <v>20000</v>
      </c>
      <c r="E61" s="309"/>
      <c r="F61" s="309"/>
      <c r="G61" s="309"/>
    </row>
    <row r="62" spans="1:7" ht="12.75">
      <c r="A62" s="781" t="s">
        <v>380</v>
      </c>
      <c r="B62" s="782"/>
      <c r="C62" s="309">
        <v>2500</v>
      </c>
      <c r="D62" s="362">
        <v>2500</v>
      </c>
      <c r="E62" s="309"/>
      <c r="F62" s="309"/>
      <c r="G62" s="309"/>
    </row>
    <row r="63" spans="1:7" ht="12.75">
      <c r="A63" s="781" t="s">
        <v>381</v>
      </c>
      <c r="B63" s="782"/>
      <c r="C63" s="309">
        <v>500</v>
      </c>
      <c r="D63" s="362">
        <v>500</v>
      </c>
      <c r="E63" s="309">
        <v>500</v>
      </c>
      <c r="F63" s="309"/>
      <c r="G63" s="309"/>
    </row>
    <row r="64" spans="1:7" ht="12.75">
      <c r="A64" s="781" t="s">
        <v>17</v>
      </c>
      <c r="B64" s="782"/>
      <c r="C64" s="309">
        <v>5000</v>
      </c>
      <c r="D64" s="362">
        <v>5000</v>
      </c>
      <c r="E64" s="309"/>
      <c r="F64" s="309"/>
      <c r="G64" s="309"/>
    </row>
    <row r="65" spans="1:7" ht="12.75">
      <c r="A65" s="781" t="s">
        <v>382</v>
      </c>
      <c r="B65" s="782"/>
      <c r="C65" s="309">
        <v>3000</v>
      </c>
      <c r="D65" s="362">
        <v>3000</v>
      </c>
      <c r="E65" s="309"/>
      <c r="F65" s="309"/>
      <c r="G65" s="309"/>
    </row>
    <row r="66" spans="1:7" ht="12.75">
      <c r="A66" s="781" t="s">
        <v>383</v>
      </c>
      <c r="B66" s="782"/>
      <c r="C66" s="309">
        <v>3000</v>
      </c>
      <c r="D66" s="362">
        <v>3000</v>
      </c>
      <c r="E66" s="309"/>
      <c r="F66" s="309"/>
      <c r="G66" s="309"/>
    </row>
    <row r="67" spans="1:7" ht="12.75">
      <c r="A67" s="781" t="s">
        <v>658</v>
      </c>
      <c r="B67" s="782"/>
      <c r="C67" s="309">
        <v>1500</v>
      </c>
      <c r="D67" s="362">
        <v>1500</v>
      </c>
      <c r="E67" s="309">
        <v>1500</v>
      </c>
      <c r="F67" s="309">
        <v>1500</v>
      </c>
      <c r="G67" s="309">
        <v>1500</v>
      </c>
    </row>
    <row r="68" spans="1:7" ht="12.75">
      <c r="A68" s="781" t="s">
        <v>151</v>
      </c>
      <c r="B68" s="782"/>
      <c r="C68" s="309">
        <v>150000</v>
      </c>
      <c r="D68" s="362">
        <v>150000</v>
      </c>
      <c r="E68" s="309"/>
      <c r="F68" s="309"/>
      <c r="G68" s="309"/>
    </row>
    <row r="69" spans="1:7" ht="12.75">
      <c r="A69" s="781" t="s">
        <v>2</v>
      </c>
      <c r="B69" s="782"/>
      <c r="C69" s="309">
        <v>223938</v>
      </c>
      <c r="D69" s="362">
        <v>178105</v>
      </c>
      <c r="E69" s="309">
        <v>178105</v>
      </c>
      <c r="F69" s="309">
        <v>178105</v>
      </c>
      <c r="G69" s="309"/>
    </row>
    <row r="70" spans="1:7" ht="12.75">
      <c r="A70" s="781" t="s">
        <v>715</v>
      </c>
      <c r="B70" s="782"/>
      <c r="C70" s="309">
        <v>6292</v>
      </c>
      <c r="D70" s="362">
        <v>9063</v>
      </c>
      <c r="E70" s="309"/>
      <c r="F70" s="309"/>
      <c r="G70" s="309"/>
    </row>
    <row r="71" spans="1:7" ht="12.75">
      <c r="A71" s="781" t="s">
        <v>3</v>
      </c>
      <c r="B71" s="782"/>
      <c r="C71" s="309">
        <v>1488</v>
      </c>
      <c r="D71" s="362">
        <v>4463</v>
      </c>
      <c r="E71" s="309">
        <v>4463</v>
      </c>
      <c r="F71" s="309"/>
      <c r="G71" s="309"/>
    </row>
    <row r="72" spans="1:7" ht="12.75">
      <c r="A72" s="781" t="s">
        <v>4</v>
      </c>
      <c r="B72" s="782"/>
      <c r="C72" s="309">
        <v>1197</v>
      </c>
      <c r="D72" s="362">
        <v>3592</v>
      </c>
      <c r="E72" s="309">
        <v>3592</v>
      </c>
      <c r="F72" s="309"/>
      <c r="G72" s="309"/>
    </row>
    <row r="73" spans="1:7" ht="12.75">
      <c r="A73" s="781" t="s">
        <v>5</v>
      </c>
      <c r="B73" s="782"/>
      <c r="C73" s="309">
        <v>1524</v>
      </c>
      <c r="D73" s="362">
        <v>4572</v>
      </c>
      <c r="E73" s="309">
        <v>4572</v>
      </c>
      <c r="F73" s="309"/>
      <c r="G73" s="309"/>
    </row>
    <row r="74" spans="1:7" ht="12.75">
      <c r="A74" s="781" t="s">
        <v>6</v>
      </c>
      <c r="B74" s="782"/>
      <c r="C74" s="309">
        <v>3447</v>
      </c>
      <c r="D74" s="362">
        <v>10341</v>
      </c>
      <c r="E74" s="309">
        <v>10341</v>
      </c>
      <c r="F74" s="309"/>
      <c r="G74" s="309"/>
    </row>
  </sheetData>
  <sheetProtection/>
  <mergeCells count="54">
    <mergeCell ref="A72:B72"/>
    <mergeCell ref="A73:B73"/>
    <mergeCell ref="A74:B74"/>
    <mergeCell ref="A69:B69"/>
    <mergeCell ref="A70:B70"/>
    <mergeCell ref="A71:B71"/>
    <mergeCell ref="A68:B68"/>
    <mergeCell ref="A67:B67"/>
    <mergeCell ref="A2:L2"/>
    <mergeCell ref="A4:L4"/>
    <mergeCell ref="A6:E6"/>
    <mergeCell ref="A38:B38"/>
    <mergeCell ref="A37:B37"/>
    <mergeCell ref="A36:B36"/>
    <mergeCell ref="A11:A12"/>
    <mergeCell ref="A13:A14"/>
    <mergeCell ref="A27:A28"/>
    <mergeCell ref="A29:A30"/>
    <mergeCell ref="A31:A32"/>
    <mergeCell ref="A21:A22"/>
    <mergeCell ref="A23:A24"/>
    <mergeCell ref="A25:A26"/>
    <mergeCell ref="L8:L10"/>
    <mergeCell ref="A8:A10"/>
    <mergeCell ref="B8:B10"/>
    <mergeCell ref="A19:A20"/>
    <mergeCell ref="F8:F10"/>
    <mergeCell ref="A17:A18"/>
    <mergeCell ref="A15:A16"/>
    <mergeCell ref="A40:B40"/>
    <mergeCell ref="A46:B46"/>
    <mergeCell ref="A47:B47"/>
    <mergeCell ref="A45:B45"/>
    <mergeCell ref="A41:B41"/>
    <mergeCell ref="A66:B66"/>
    <mergeCell ref="K8:K10"/>
    <mergeCell ref="G8:G10"/>
    <mergeCell ref="H8:H10"/>
    <mergeCell ref="I8:I10"/>
    <mergeCell ref="J8:J10"/>
    <mergeCell ref="C8:C10"/>
    <mergeCell ref="D8:D10"/>
    <mergeCell ref="E8:E10"/>
    <mergeCell ref="A65:B65"/>
    <mergeCell ref="A49:B49"/>
    <mergeCell ref="A48:B48"/>
    <mergeCell ref="A63:B63"/>
    <mergeCell ref="A64:B64"/>
    <mergeCell ref="A61:B61"/>
    <mergeCell ref="A62:B62"/>
    <mergeCell ref="A54:B54"/>
    <mergeCell ref="A55:B55"/>
    <mergeCell ref="A56:B56"/>
    <mergeCell ref="A60:B60"/>
  </mergeCells>
  <printOptions/>
  <pageMargins left="0.3937007874015748" right="0.3937007874015748" top="0.5905511811023623" bottom="0.5905511811023623" header="0.5118110236220472" footer="0.5118110236220472"/>
  <pageSetup firstPageNumber="54" useFirstPageNumber="1" horizontalDpi="200" verticalDpi="200" orientation="landscape" paperSize="9" scale="98" r:id="rId1"/>
  <headerFooter alignWithMargins="0">
    <oddFooter>&amp;C&amp;P.oldal</oddFooter>
  </headerFooter>
  <rowBreaks count="1" manualBreakCount="1">
    <brk id="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31">
      <selection activeCell="K41" sqref="K41"/>
    </sheetView>
  </sheetViews>
  <sheetFormatPr defaultColWidth="9.00390625" defaultRowHeight="12.75"/>
  <cols>
    <col min="1" max="1" width="6.75390625" style="313" customWidth="1"/>
    <col min="2" max="2" width="10.125" style="313" customWidth="1"/>
    <col min="3" max="3" width="35.00390625" style="313" customWidth="1"/>
    <col min="4" max="4" width="10.625" style="313" customWidth="1"/>
    <col min="5" max="7" width="9.125" style="313" customWidth="1"/>
    <col min="8" max="8" width="11.875" style="313" customWidth="1"/>
    <col min="9" max="9" width="11.375" style="313" customWidth="1"/>
    <col min="10" max="11" width="11.25390625" style="313" customWidth="1"/>
    <col min="12" max="16384" width="9.125" style="313" customWidth="1"/>
  </cols>
  <sheetData>
    <row r="1" spans="1:9" ht="12.75">
      <c r="A1" s="810" t="s">
        <v>319</v>
      </c>
      <c r="B1" s="810"/>
      <c r="C1" s="810"/>
      <c r="D1" s="810"/>
      <c r="E1" s="810"/>
      <c r="F1" s="810"/>
      <c r="G1" s="810"/>
      <c r="H1" s="810"/>
      <c r="I1" s="810"/>
    </row>
    <row r="2" ht="16.5" customHeight="1"/>
    <row r="3" spans="1:9" ht="14.25">
      <c r="A3" s="811" t="s">
        <v>352</v>
      </c>
      <c r="B3" s="811"/>
      <c r="C3" s="811"/>
      <c r="D3" s="811"/>
      <c r="E3" s="811"/>
      <c r="F3" s="811"/>
      <c r="G3" s="811"/>
      <c r="H3" s="811"/>
      <c r="I3" s="811"/>
    </row>
    <row r="4" spans="1:9" ht="14.25">
      <c r="A4" s="314"/>
      <c r="B4" s="314"/>
      <c r="C4" s="314"/>
      <c r="D4" s="314"/>
      <c r="E4" s="314"/>
      <c r="F4" s="314"/>
      <c r="G4" s="314"/>
      <c r="H4" s="314"/>
      <c r="I4" s="314"/>
    </row>
    <row r="5" spans="1:9" ht="9.75" customHeight="1">
      <c r="A5" s="314"/>
      <c r="B5" s="314"/>
      <c r="C5" s="314"/>
      <c r="D5" s="314"/>
      <c r="E5" s="314"/>
      <c r="F5" s="314"/>
      <c r="G5" s="314"/>
      <c r="H5" s="314"/>
      <c r="I5" s="314"/>
    </row>
    <row r="6" spans="4:10" ht="12.75">
      <c r="D6" s="315"/>
      <c r="E6" s="315"/>
      <c r="F6" s="315"/>
      <c r="G6" s="315"/>
      <c r="H6" s="315"/>
      <c r="I6" s="316"/>
      <c r="J6" s="316" t="s">
        <v>218</v>
      </c>
    </row>
    <row r="7" spans="1:11" ht="24.75" customHeight="1">
      <c r="A7" s="814" t="s">
        <v>256</v>
      </c>
      <c r="B7" s="816" t="s">
        <v>172</v>
      </c>
      <c r="C7" s="817"/>
      <c r="D7" s="816" t="s">
        <v>320</v>
      </c>
      <c r="E7" s="820"/>
      <c r="F7" s="820"/>
      <c r="G7" s="820"/>
      <c r="H7" s="817"/>
      <c r="I7" s="812" t="s">
        <v>630</v>
      </c>
      <c r="J7" s="812" t="s">
        <v>668</v>
      </c>
      <c r="K7" s="812" t="s">
        <v>705</v>
      </c>
    </row>
    <row r="8" spans="1:11" ht="25.5" customHeight="1">
      <c r="A8" s="815"/>
      <c r="B8" s="818"/>
      <c r="C8" s="819"/>
      <c r="D8" s="818"/>
      <c r="E8" s="821"/>
      <c r="F8" s="821"/>
      <c r="G8" s="821"/>
      <c r="H8" s="819"/>
      <c r="I8" s="813"/>
      <c r="J8" s="813"/>
      <c r="K8" s="813"/>
    </row>
    <row r="9" spans="1:11" ht="13.5" customHeight="1">
      <c r="A9" s="808" t="s">
        <v>173</v>
      </c>
      <c r="B9" s="801" t="s">
        <v>327</v>
      </c>
      <c r="C9" s="802"/>
      <c r="D9" s="808" t="s">
        <v>321</v>
      </c>
      <c r="E9" s="317" t="s">
        <v>491</v>
      </c>
      <c r="F9" s="318"/>
      <c r="G9" s="318"/>
      <c r="H9" s="319"/>
      <c r="I9" s="320"/>
      <c r="J9" s="320"/>
      <c r="K9" s="320"/>
    </row>
    <row r="10" spans="1:11" ht="13.5" customHeight="1">
      <c r="A10" s="797"/>
      <c r="B10" s="801"/>
      <c r="C10" s="802"/>
      <c r="D10" s="807"/>
      <c r="E10" s="321" t="s">
        <v>609</v>
      </c>
      <c r="F10" s="322"/>
      <c r="G10" s="322"/>
      <c r="H10" s="323"/>
      <c r="I10" s="324">
        <v>199938</v>
      </c>
      <c r="J10" s="324">
        <v>199938</v>
      </c>
      <c r="K10" s="324">
        <v>199938</v>
      </c>
    </row>
    <row r="11" spans="1:11" ht="13.5" customHeight="1">
      <c r="A11" s="797"/>
      <c r="B11" s="803"/>
      <c r="C11" s="804"/>
      <c r="D11" s="808" t="s">
        <v>322</v>
      </c>
      <c r="E11" s="317" t="s">
        <v>323</v>
      </c>
      <c r="F11" s="318"/>
      <c r="G11" s="318"/>
      <c r="H11" s="319"/>
      <c r="I11" s="320"/>
      <c r="J11" s="320">
        <v>546</v>
      </c>
      <c r="K11" s="320">
        <v>546</v>
      </c>
    </row>
    <row r="12" spans="1:11" ht="13.5" customHeight="1">
      <c r="A12" s="797"/>
      <c r="B12" s="803"/>
      <c r="C12" s="804"/>
      <c r="D12" s="809"/>
      <c r="E12" s="325" t="s">
        <v>621</v>
      </c>
      <c r="F12" s="326"/>
      <c r="G12" s="326"/>
      <c r="H12" s="327"/>
      <c r="I12" s="328"/>
      <c r="J12" s="328">
        <v>429</v>
      </c>
      <c r="K12" s="328">
        <v>429</v>
      </c>
    </row>
    <row r="13" spans="1:11" ht="13.5" customHeight="1">
      <c r="A13" s="797"/>
      <c r="B13" s="803"/>
      <c r="C13" s="804"/>
      <c r="D13" s="809"/>
      <c r="E13" s="325" t="s">
        <v>324</v>
      </c>
      <c r="F13" s="326"/>
      <c r="G13" s="326"/>
      <c r="H13" s="327"/>
      <c r="I13" s="328">
        <v>204418</v>
      </c>
      <c r="J13" s="328">
        <v>204418</v>
      </c>
      <c r="K13" s="328">
        <v>200923</v>
      </c>
    </row>
    <row r="14" spans="1:11" ht="13.5" customHeight="1">
      <c r="A14" s="797"/>
      <c r="B14" s="803"/>
      <c r="C14" s="804"/>
      <c r="D14" s="809"/>
      <c r="E14" s="325" t="s">
        <v>329</v>
      </c>
      <c r="F14" s="326"/>
      <c r="G14" s="326"/>
      <c r="H14" s="327"/>
      <c r="I14" s="328"/>
      <c r="J14" s="328"/>
      <c r="K14" s="328"/>
    </row>
    <row r="15" spans="1:11" ht="13.5" customHeight="1">
      <c r="A15" s="797"/>
      <c r="B15" s="803"/>
      <c r="C15" s="804"/>
      <c r="D15" s="809"/>
      <c r="E15" s="325" t="s">
        <v>330</v>
      </c>
      <c r="F15" s="326"/>
      <c r="G15" s="326"/>
      <c r="H15" s="327"/>
      <c r="I15" s="328"/>
      <c r="J15" s="328"/>
      <c r="K15" s="328"/>
    </row>
    <row r="16" spans="1:11" ht="13.5" customHeight="1" thickBot="1">
      <c r="A16" s="841"/>
      <c r="B16" s="842"/>
      <c r="C16" s="843"/>
      <c r="D16" s="833"/>
      <c r="E16" s="329" t="s">
        <v>543</v>
      </c>
      <c r="F16" s="330"/>
      <c r="G16" s="330"/>
      <c r="H16" s="331"/>
      <c r="I16" s="332"/>
      <c r="J16" s="332"/>
      <c r="K16" s="332"/>
    </row>
    <row r="17" spans="1:11" ht="13.5" customHeight="1">
      <c r="A17" s="796" t="s">
        <v>174</v>
      </c>
      <c r="B17" s="799" t="s">
        <v>326</v>
      </c>
      <c r="C17" s="836"/>
      <c r="D17" s="796" t="s">
        <v>321</v>
      </c>
      <c r="E17" s="317" t="s">
        <v>491</v>
      </c>
      <c r="F17" s="333"/>
      <c r="G17" s="333"/>
      <c r="H17" s="334"/>
      <c r="I17" s="335"/>
      <c r="J17" s="335"/>
      <c r="K17" s="335"/>
    </row>
    <row r="18" spans="1:11" ht="13.5" customHeight="1">
      <c r="A18" s="834"/>
      <c r="B18" s="837"/>
      <c r="C18" s="838"/>
      <c r="D18" s="807"/>
      <c r="E18" s="321" t="s">
        <v>609</v>
      </c>
      <c r="F18" s="322"/>
      <c r="G18" s="322"/>
      <c r="H18" s="323"/>
      <c r="I18" s="324">
        <v>145835</v>
      </c>
      <c r="J18" s="324">
        <v>145835</v>
      </c>
      <c r="K18" s="324">
        <v>145835</v>
      </c>
    </row>
    <row r="19" spans="1:11" ht="13.5" customHeight="1">
      <c r="A19" s="834"/>
      <c r="B19" s="837"/>
      <c r="C19" s="838"/>
      <c r="D19" s="808" t="s">
        <v>322</v>
      </c>
      <c r="E19" s="317" t="s">
        <v>323</v>
      </c>
      <c r="F19" s="318"/>
      <c r="G19" s="318"/>
      <c r="H19" s="319"/>
      <c r="I19" s="320"/>
      <c r="J19" s="320"/>
      <c r="K19" s="320"/>
    </row>
    <row r="20" spans="1:11" ht="13.5" customHeight="1">
      <c r="A20" s="834"/>
      <c r="B20" s="837"/>
      <c r="C20" s="838"/>
      <c r="D20" s="809"/>
      <c r="E20" s="325" t="s">
        <v>621</v>
      </c>
      <c r="F20" s="326"/>
      <c r="G20" s="326"/>
      <c r="H20" s="327"/>
      <c r="I20" s="328"/>
      <c r="J20" s="328"/>
      <c r="K20" s="328"/>
    </row>
    <row r="21" spans="1:11" ht="13.5" customHeight="1">
      <c r="A21" s="834"/>
      <c r="B21" s="837"/>
      <c r="C21" s="838"/>
      <c r="D21" s="809"/>
      <c r="E21" s="325" t="s">
        <v>324</v>
      </c>
      <c r="F21" s="326"/>
      <c r="G21" s="326"/>
      <c r="H21" s="327"/>
      <c r="I21" s="328"/>
      <c r="J21" s="328"/>
      <c r="K21" s="328"/>
    </row>
    <row r="22" spans="1:11" ht="13.5" customHeight="1">
      <c r="A22" s="834"/>
      <c r="B22" s="837"/>
      <c r="C22" s="838"/>
      <c r="D22" s="809"/>
      <c r="E22" s="325" t="s">
        <v>329</v>
      </c>
      <c r="F22" s="326"/>
      <c r="G22" s="326"/>
      <c r="H22" s="327"/>
      <c r="I22" s="328"/>
      <c r="J22" s="328"/>
      <c r="K22" s="328"/>
    </row>
    <row r="23" spans="1:11" ht="13.5" customHeight="1">
      <c r="A23" s="834"/>
      <c r="B23" s="837"/>
      <c r="C23" s="838"/>
      <c r="D23" s="809"/>
      <c r="E23" s="325" t="s">
        <v>330</v>
      </c>
      <c r="F23" s="326"/>
      <c r="G23" s="326"/>
      <c r="H23" s="327"/>
      <c r="I23" s="328"/>
      <c r="J23" s="328"/>
      <c r="K23" s="328"/>
    </row>
    <row r="24" spans="1:11" ht="13.5" customHeight="1" thickBot="1">
      <c r="A24" s="835"/>
      <c r="B24" s="839"/>
      <c r="C24" s="840"/>
      <c r="D24" s="833"/>
      <c r="E24" s="329" t="s">
        <v>543</v>
      </c>
      <c r="F24" s="330"/>
      <c r="G24" s="330"/>
      <c r="H24" s="331"/>
      <c r="I24" s="332">
        <v>462663</v>
      </c>
      <c r="J24" s="332">
        <v>515059</v>
      </c>
      <c r="K24" s="332">
        <v>515059</v>
      </c>
    </row>
    <row r="25" spans="1:11" ht="13.5" customHeight="1">
      <c r="A25" s="796" t="s">
        <v>175</v>
      </c>
      <c r="B25" s="799" t="s">
        <v>407</v>
      </c>
      <c r="C25" s="800"/>
      <c r="D25" s="796" t="s">
        <v>321</v>
      </c>
      <c r="E25" s="317" t="s">
        <v>491</v>
      </c>
      <c r="F25" s="333"/>
      <c r="G25" s="333"/>
      <c r="H25" s="334"/>
      <c r="I25" s="335"/>
      <c r="J25" s="335"/>
      <c r="K25" s="335"/>
    </row>
    <row r="26" spans="1:11" ht="13.5" customHeight="1">
      <c r="A26" s="797"/>
      <c r="B26" s="801"/>
      <c r="C26" s="802"/>
      <c r="D26" s="807"/>
      <c r="E26" s="321" t="s">
        <v>609</v>
      </c>
      <c r="F26" s="322"/>
      <c r="G26" s="322"/>
      <c r="H26" s="323"/>
      <c r="I26" s="324">
        <v>17436</v>
      </c>
      <c r="J26" s="324">
        <v>17436</v>
      </c>
      <c r="K26" s="324">
        <v>102072</v>
      </c>
    </row>
    <row r="27" spans="1:11" ht="13.5" customHeight="1">
      <c r="A27" s="797"/>
      <c r="B27" s="803"/>
      <c r="C27" s="804"/>
      <c r="D27" s="808" t="s">
        <v>322</v>
      </c>
      <c r="E27" s="317" t="s">
        <v>323</v>
      </c>
      <c r="F27" s="318"/>
      <c r="G27" s="318"/>
      <c r="H27" s="319"/>
      <c r="I27" s="320"/>
      <c r="J27" s="320"/>
      <c r="K27" s="320"/>
    </row>
    <row r="28" spans="1:11" ht="13.5" customHeight="1">
      <c r="A28" s="797"/>
      <c r="B28" s="803"/>
      <c r="C28" s="804"/>
      <c r="D28" s="809"/>
      <c r="E28" s="325" t="s">
        <v>621</v>
      </c>
      <c r="F28" s="326"/>
      <c r="G28" s="326"/>
      <c r="H28" s="327"/>
      <c r="I28" s="328"/>
      <c r="J28" s="328"/>
      <c r="K28" s="328"/>
    </row>
    <row r="29" spans="1:11" ht="13.5" customHeight="1">
      <c r="A29" s="797"/>
      <c r="B29" s="803"/>
      <c r="C29" s="804"/>
      <c r="D29" s="809"/>
      <c r="E29" s="325" t="s">
        <v>324</v>
      </c>
      <c r="F29" s="326"/>
      <c r="G29" s="326"/>
      <c r="H29" s="327"/>
      <c r="I29" s="328"/>
      <c r="J29" s="328"/>
      <c r="K29" s="328"/>
    </row>
    <row r="30" spans="1:11" ht="13.5" customHeight="1">
      <c r="A30" s="797"/>
      <c r="B30" s="803"/>
      <c r="C30" s="804"/>
      <c r="D30" s="809"/>
      <c r="E30" s="325" t="s">
        <v>329</v>
      </c>
      <c r="F30" s="326"/>
      <c r="G30" s="326"/>
      <c r="H30" s="327"/>
      <c r="I30" s="328"/>
      <c r="J30" s="328"/>
      <c r="K30" s="328"/>
    </row>
    <row r="31" spans="1:11" ht="13.5" customHeight="1">
      <c r="A31" s="797"/>
      <c r="B31" s="803"/>
      <c r="C31" s="804"/>
      <c r="D31" s="809"/>
      <c r="E31" s="325" t="s">
        <v>330</v>
      </c>
      <c r="F31" s="326"/>
      <c r="G31" s="326"/>
      <c r="H31" s="327"/>
      <c r="I31" s="328"/>
      <c r="J31" s="328"/>
      <c r="K31" s="328"/>
    </row>
    <row r="32" spans="1:11" ht="13.5" customHeight="1" thickBot="1">
      <c r="A32" s="841"/>
      <c r="B32" s="842"/>
      <c r="C32" s="843"/>
      <c r="D32" s="833"/>
      <c r="E32" s="329" t="s">
        <v>543</v>
      </c>
      <c r="F32" s="330"/>
      <c r="G32" s="330"/>
      <c r="H32" s="331"/>
      <c r="I32" s="332">
        <v>149771</v>
      </c>
      <c r="J32" s="332">
        <v>149771</v>
      </c>
      <c r="K32" s="332">
        <v>199795</v>
      </c>
    </row>
    <row r="33" spans="1:11" ht="13.5" customHeight="1">
      <c r="A33" s="796" t="s">
        <v>176</v>
      </c>
      <c r="B33" s="799" t="s">
        <v>358</v>
      </c>
      <c r="C33" s="800"/>
      <c r="D33" s="796" t="s">
        <v>321</v>
      </c>
      <c r="E33" s="671" t="s">
        <v>491</v>
      </c>
      <c r="F33" s="333"/>
      <c r="G33" s="333"/>
      <c r="H33" s="334"/>
      <c r="I33" s="335"/>
      <c r="J33" s="335"/>
      <c r="K33" s="335"/>
    </row>
    <row r="34" spans="1:11" ht="13.5" customHeight="1">
      <c r="A34" s="797"/>
      <c r="B34" s="801"/>
      <c r="C34" s="802"/>
      <c r="D34" s="807"/>
      <c r="E34" s="321" t="s">
        <v>609</v>
      </c>
      <c r="F34" s="322"/>
      <c r="G34" s="322"/>
      <c r="H34" s="323"/>
      <c r="I34" s="324"/>
      <c r="J34" s="324"/>
      <c r="K34" s="324"/>
    </row>
    <row r="35" spans="1:11" ht="13.5" customHeight="1">
      <c r="A35" s="797"/>
      <c r="B35" s="803"/>
      <c r="C35" s="804"/>
      <c r="D35" s="808" t="s">
        <v>322</v>
      </c>
      <c r="E35" s="317" t="s">
        <v>323</v>
      </c>
      <c r="F35" s="318"/>
      <c r="G35" s="318"/>
      <c r="H35" s="319"/>
      <c r="I35" s="320"/>
      <c r="J35" s="320"/>
      <c r="K35" s="320"/>
    </row>
    <row r="36" spans="1:11" ht="13.5" customHeight="1">
      <c r="A36" s="797"/>
      <c r="B36" s="803"/>
      <c r="C36" s="804"/>
      <c r="D36" s="809"/>
      <c r="E36" s="325" t="s">
        <v>621</v>
      </c>
      <c r="F36" s="326"/>
      <c r="G36" s="326"/>
      <c r="H36" s="327"/>
      <c r="I36" s="328"/>
      <c r="J36" s="328"/>
      <c r="K36" s="328"/>
    </row>
    <row r="37" spans="1:11" ht="13.5" customHeight="1">
      <c r="A37" s="797"/>
      <c r="B37" s="803"/>
      <c r="C37" s="804"/>
      <c r="D37" s="809"/>
      <c r="E37" s="325" t="s">
        <v>324</v>
      </c>
      <c r="F37" s="326"/>
      <c r="G37" s="326"/>
      <c r="H37" s="327"/>
      <c r="I37" s="328"/>
      <c r="J37" s="328"/>
      <c r="K37" s="328"/>
    </row>
    <row r="38" spans="1:11" ht="13.5" customHeight="1">
      <c r="A38" s="797"/>
      <c r="B38" s="803"/>
      <c r="C38" s="804"/>
      <c r="D38" s="809"/>
      <c r="E38" s="325" t="s">
        <v>329</v>
      </c>
      <c r="F38" s="326"/>
      <c r="G38" s="326"/>
      <c r="H38" s="327"/>
      <c r="I38" s="328"/>
      <c r="J38" s="328"/>
      <c r="K38" s="328"/>
    </row>
    <row r="39" spans="1:11" ht="13.5" customHeight="1">
      <c r="A39" s="797"/>
      <c r="B39" s="803"/>
      <c r="C39" s="804"/>
      <c r="D39" s="809"/>
      <c r="E39" s="325" t="s">
        <v>330</v>
      </c>
      <c r="F39" s="326"/>
      <c r="G39" s="326"/>
      <c r="H39" s="327"/>
      <c r="I39" s="328"/>
      <c r="J39" s="328"/>
      <c r="K39" s="328"/>
    </row>
    <row r="40" spans="1:11" ht="13.5" customHeight="1">
      <c r="A40" s="798"/>
      <c r="B40" s="805"/>
      <c r="C40" s="806"/>
      <c r="D40" s="807"/>
      <c r="E40" s="321" t="s">
        <v>543</v>
      </c>
      <c r="F40" s="322"/>
      <c r="G40" s="322"/>
      <c r="H40" s="323"/>
      <c r="I40" s="324">
        <v>16649</v>
      </c>
      <c r="J40" s="324">
        <v>26737</v>
      </c>
      <c r="K40" s="324">
        <v>26737</v>
      </c>
    </row>
    <row r="41" spans="1:11" ht="13.5" customHeight="1">
      <c r="A41" s="808" t="s">
        <v>177</v>
      </c>
      <c r="B41" s="844" t="s">
        <v>659</v>
      </c>
      <c r="C41" s="845"/>
      <c r="D41" s="808" t="s">
        <v>321</v>
      </c>
      <c r="E41" s="317" t="s">
        <v>491</v>
      </c>
      <c r="F41" s="318"/>
      <c r="G41" s="318"/>
      <c r="H41" s="319"/>
      <c r="I41" s="320"/>
      <c r="J41" s="320"/>
      <c r="K41" s="320"/>
    </row>
    <row r="42" spans="1:11" ht="13.5" customHeight="1">
      <c r="A42" s="797"/>
      <c r="B42" s="801"/>
      <c r="C42" s="802"/>
      <c r="D42" s="807"/>
      <c r="E42" s="321" t="s">
        <v>609</v>
      </c>
      <c r="F42" s="322"/>
      <c r="G42" s="322"/>
      <c r="H42" s="323"/>
      <c r="I42" s="324"/>
      <c r="J42" s="324"/>
      <c r="K42" s="324"/>
    </row>
    <row r="43" spans="1:11" ht="13.5" customHeight="1">
      <c r="A43" s="797"/>
      <c r="B43" s="803"/>
      <c r="C43" s="804"/>
      <c r="D43" s="808" t="s">
        <v>322</v>
      </c>
      <c r="E43" s="317" t="s">
        <v>323</v>
      </c>
      <c r="F43" s="318"/>
      <c r="G43" s="318"/>
      <c r="H43" s="319"/>
      <c r="I43" s="320"/>
      <c r="J43" s="320"/>
      <c r="K43" s="320"/>
    </row>
    <row r="44" spans="1:11" ht="13.5" customHeight="1">
      <c r="A44" s="797"/>
      <c r="B44" s="803"/>
      <c r="C44" s="804"/>
      <c r="D44" s="809"/>
      <c r="E44" s="325" t="s">
        <v>621</v>
      </c>
      <c r="F44" s="326"/>
      <c r="G44" s="326"/>
      <c r="H44" s="327"/>
      <c r="I44" s="328"/>
      <c r="J44" s="328"/>
      <c r="K44" s="328"/>
    </row>
    <row r="45" spans="1:11" ht="13.5" customHeight="1">
      <c r="A45" s="797"/>
      <c r="B45" s="803"/>
      <c r="C45" s="804"/>
      <c r="D45" s="809"/>
      <c r="E45" s="325" t="s">
        <v>324</v>
      </c>
      <c r="F45" s="326"/>
      <c r="G45" s="326"/>
      <c r="H45" s="327"/>
      <c r="I45" s="328"/>
      <c r="J45" s="328"/>
      <c r="K45" s="328"/>
    </row>
    <row r="46" spans="1:11" ht="13.5" customHeight="1">
      <c r="A46" s="797"/>
      <c r="B46" s="803"/>
      <c r="C46" s="804"/>
      <c r="D46" s="809"/>
      <c r="E46" s="325" t="s">
        <v>329</v>
      </c>
      <c r="F46" s="326"/>
      <c r="G46" s="326"/>
      <c r="H46" s="327"/>
      <c r="I46" s="328"/>
      <c r="J46" s="328"/>
      <c r="K46" s="328"/>
    </row>
    <row r="47" spans="1:11" ht="13.5" customHeight="1">
      <c r="A47" s="797"/>
      <c r="B47" s="803"/>
      <c r="C47" s="804"/>
      <c r="D47" s="809"/>
      <c r="E47" s="325" t="s">
        <v>330</v>
      </c>
      <c r="F47" s="326"/>
      <c r="G47" s="326"/>
      <c r="H47" s="327"/>
      <c r="I47" s="328"/>
      <c r="J47" s="328"/>
      <c r="K47" s="328"/>
    </row>
    <row r="48" spans="1:11" ht="15.75" customHeight="1" thickBot="1">
      <c r="A48" s="841"/>
      <c r="B48" s="842"/>
      <c r="C48" s="843"/>
      <c r="D48" s="833"/>
      <c r="E48" s="329" t="s">
        <v>543</v>
      </c>
      <c r="F48" s="330"/>
      <c r="G48" s="330"/>
      <c r="H48" s="331"/>
      <c r="I48" s="332">
        <v>19410</v>
      </c>
      <c r="J48" s="332"/>
      <c r="K48" s="332"/>
    </row>
    <row r="49" spans="1:11" ht="13.5" customHeight="1">
      <c r="A49" s="822"/>
      <c r="B49" s="825" t="s">
        <v>209</v>
      </c>
      <c r="C49" s="826"/>
      <c r="D49" s="796" t="s">
        <v>321</v>
      </c>
      <c r="E49" s="317" t="s">
        <v>491</v>
      </c>
      <c r="F49" s="333"/>
      <c r="G49" s="333"/>
      <c r="H49" s="334"/>
      <c r="I49" s="336">
        <f>SUM(I9+I25)</f>
        <v>0</v>
      </c>
      <c r="J49" s="336">
        <f>SUM(J9+J25)</f>
        <v>0</v>
      </c>
      <c r="K49" s="336">
        <f>SUM(K9+K25)</f>
        <v>0</v>
      </c>
    </row>
    <row r="50" spans="1:11" ht="13.5" customHeight="1">
      <c r="A50" s="823"/>
      <c r="B50" s="827"/>
      <c r="C50" s="828"/>
      <c r="D50" s="807"/>
      <c r="E50" s="321" t="s">
        <v>609</v>
      </c>
      <c r="F50" s="322"/>
      <c r="G50" s="322"/>
      <c r="H50" s="323"/>
      <c r="I50" s="337">
        <f>SUM(I18+I34+I10+I26)</f>
        <v>363209</v>
      </c>
      <c r="J50" s="337">
        <f>SUM(J18+J34+J10+J26)</f>
        <v>363209</v>
      </c>
      <c r="K50" s="337">
        <f>SUM(K18+K34+K10+K26)</f>
        <v>447845</v>
      </c>
    </row>
    <row r="51" spans="1:11" ht="13.5" customHeight="1">
      <c r="A51" s="823"/>
      <c r="B51" s="829"/>
      <c r="C51" s="830"/>
      <c r="D51" s="808" t="s">
        <v>322</v>
      </c>
      <c r="E51" s="317" t="s">
        <v>323</v>
      </c>
      <c r="F51" s="318"/>
      <c r="G51" s="318"/>
      <c r="H51" s="319"/>
      <c r="I51" s="338">
        <f aca="true" t="shared" si="0" ref="I51:J53">SUM(I11+I27)</f>
        <v>0</v>
      </c>
      <c r="J51" s="338">
        <f t="shared" si="0"/>
        <v>546</v>
      </c>
      <c r="K51" s="338">
        <f>SUM(K11+K27)</f>
        <v>546</v>
      </c>
    </row>
    <row r="52" spans="1:11" ht="13.5" customHeight="1">
      <c r="A52" s="823"/>
      <c r="B52" s="829"/>
      <c r="C52" s="830"/>
      <c r="D52" s="809"/>
      <c r="E52" s="325" t="s">
        <v>621</v>
      </c>
      <c r="F52" s="326"/>
      <c r="G52" s="326"/>
      <c r="H52" s="327"/>
      <c r="I52" s="339">
        <f t="shared" si="0"/>
        <v>0</v>
      </c>
      <c r="J52" s="339">
        <f t="shared" si="0"/>
        <v>429</v>
      </c>
      <c r="K52" s="339">
        <f>SUM(K12+K28)</f>
        <v>429</v>
      </c>
    </row>
    <row r="53" spans="1:11" ht="13.5" customHeight="1">
      <c r="A53" s="823"/>
      <c r="B53" s="829"/>
      <c r="C53" s="830"/>
      <c r="D53" s="809"/>
      <c r="E53" s="325" t="s">
        <v>324</v>
      </c>
      <c r="F53" s="326"/>
      <c r="G53" s="326"/>
      <c r="H53" s="327"/>
      <c r="I53" s="339">
        <f t="shared" si="0"/>
        <v>204418</v>
      </c>
      <c r="J53" s="339">
        <f t="shared" si="0"/>
        <v>204418</v>
      </c>
      <c r="K53" s="339">
        <f>SUM(K13+K29)</f>
        <v>200923</v>
      </c>
    </row>
    <row r="54" spans="1:11" ht="13.5" customHeight="1">
      <c r="A54" s="823"/>
      <c r="B54" s="829"/>
      <c r="C54" s="830"/>
      <c r="D54" s="809"/>
      <c r="E54" s="325" t="s">
        <v>329</v>
      </c>
      <c r="F54" s="326"/>
      <c r="G54" s="326"/>
      <c r="H54" s="327"/>
      <c r="I54" s="328"/>
      <c r="J54" s="328"/>
      <c r="K54" s="328"/>
    </row>
    <row r="55" spans="1:11" ht="13.5" customHeight="1">
      <c r="A55" s="823"/>
      <c r="B55" s="829"/>
      <c r="C55" s="830"/>
      <c r="D55" s="809"/>
      <c r="E55" s="325" t="s">
        <v>330</v>
      </c>
      <c r="F55" s="326"/>
      <c r="G55" s="326"/>
      <c r="H55" s="327"/>
      <c r="I55" s="328"/>
      <c r="J55" s="328"/>
      <c r="K55" s="328"/>
    </row>
    <row r="56" spans="1:11" ht="13.5" customHeight="1" thickBot="1">
      <c r="A56" s="824"/>
      <c r="B56" s="831"/>
      <c r="C56" s="832"/>
      <c r="D56" s="833"/>
      <c r="E56" s="329" t="s">
        <v>543</v>
      </c>
      <c r="F56" s="330"/>
      <c r="G56" s="330"/>
      <c r="H56" s="331"/>
      <c r="I56" s="340">
        <f>SUM(I24+I32+I40+I16+I48)</f>
        <v>648493</v>
      </c>
      <c r="J56" s="340">
        <f>SUM(J24+J32+J40+J16+J48)</f>
        <v>691567</v>
      </c>
      <c r="K56" s="340">
        <f>SUM(K24+K32+K40+K16+K48)</f>
        <v>741591</v>
      </c>
    </row>
  </sheetData>
  <sheetProtection/>
  <mergeCells count="32">
    <mergeCell ref="K7:K8"/>
    <mergeCell ref="J7:J8"/>
    <mergeCell ref="A41:A48"/>
    <mergeCell ref="B41:C48"/>
    <mergeCell ref="D41:D42"/>
    <mergeCell ref="D43:D48"/>
    <mergeCell ref="A25:A32"/>
    <mergeCell ref="B25:C32"/>
    <mergeCell ref="D25:D26"/>
    <mergeCell ref="D27:D32"/>
    <mergeCell ref="D9:D10"/>
    <mergeCell ref="D11:D16"/>
    <mergeCell ref="A9:A16"/>
    <mergeCell ref="B9:C16"/>
    <mergeCell ref="D17:D18"/>
    <mergeCell ref="A17:A24"/>
    <mergeCell ref="B17:C24"/>
    <mergeCell ref="D19:D24"/>
    <mergeCell ref="A49:A56"/>
    <mergeCell ref="B49:C56"/>
    <mergeCell ref="D49:D50"/>
    <mergeCell ref="D51:D56"/>
    <mergeCell ref="A1:I1"/>
    <mergeCell ref="A3:I3"/>
    <mergeCell ref="I7:I8"/>
    <mergeCell ref="A7:A8"/>
    <mergeCell ref="B7:C8"/>
    <mergeCell ref="D7:H8"/>
    <mergeCell ref="A33:A40"/>
    <mergeCell ref="B33:C40"/>
    <mergeCell ref="D33:D34"/>
    <mergeCell ref="D35:D40"/>
  </mergeCells>
  <printOptions/>
  <pageMargins left="1.3779527559055118" right="1.3779527559055118" top="0.7" bottom="0" header="0.5118110236220472" footer="0.11811023622047245"/>
  <pageSetup firstPageNumber="56" useFirstPageNumber="1" horizontalDpi="600" verticalDpi="600" orientation="landscape" paperSize="9" scale="85" r:id="rId1"/>
  <headerFooter alignWithMargins="0">
    <oddFooter>&amp;C&amp;P. oldal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1"/>
  <sheetViews>
    <sheetView showZeros="0" zoomScalePageLayoutView="0" workbookViewId="0" topLeftCell="A229">
      <selection activeCell="E135" sqref="E135"/>
    </sheetView>
  </sheetViews>
  <sheetFormatPr defaultColWidth="9.00390625" defaultRowHeight="12.75"/>
  <cols>
    <col min="1" max="1" width="8.375" style="528" customWidth="1"/>
    <col min="2" max="2" width="68.75390625" style="431" customWidth="1"/>
    <col min="3" max="3" width="14.125" style="528" customWidth="1"/>
    <col min="4" max="5" width="12.75390625" style="431" customWidth="1"/>
    <col min="6" max="6" width="9.75390625" style="431" customWidth="1"/>
    <col min="7" max="16384" width="9.125" style="431" customWidth="1"/>
  </cols>
  <sheetData>
    <row r="1" spans="1:6" ht="12.75">
      <c r="A1" s="763" t="s">
        <v>217</v>
      </c>
      <c r="B1" s="763"/>
      <c r="C1" s="764"/>
      <c r="D1" s="764"/>
      <c r="E1" s="765"/>
      <c r="F1" s="765"/>
    </row>
    <row r="2" spans="1:6" ht="12.75">
      <c r="A2" s="763" t="s">
        <v>294</v>
      </c>
      <c r="B2" s="763"/>
      <c r="C2" s="764"/>
      <c r="D2" s="764"/>
      <c r="E2" s="765"/>
      <c r="F2" s="765"/>
    </row>
    <row r="3" spans="1:3" ht="12.75">
      <c r="A3" s="373"/>
      <c r="B3" s="374"/>
      <c r="C3" s="374"/>
    </row>
    <row r="4" spans="1:6" ht="9" customHeight="1">
      <c r="A4" s="373"/>
      <c r="B4" s="373"/>
      <c r="C4" s="432"/>
      <c r="F4" s="432" t="s">
        <v>218</v>
      </c>
    </row>
    <row r="5" spans="1:6" s="433" customFormat="1" ht="16.5" customHeight="1">
      <c r="A5" s="747" t="s">
        <v>238</v>
      </c>
      <c r="B5" s="745" t="s">
        <v>206</v>
      </c>
      <c r="C5" s="754" t="s">
        <v>630</v>
      </c>
      <c r="D5" s="754" t="s">
        <v>668</v>
      </c>
      <c r="E5" s="754" t="s">
        <v>705</v>
      </c>
      <c r="F5" s="754" t="s">
        <v>674</v>
      </c>
    </row>
    <row r="6" spans="1:6" s="433" customFormat="1" ht="18.75" customHeight="1">
      <c r="A6" s="746"/>
      <c r="B6" s="746"/>
      <c r="C6" s="755"/>
      <c r="D6" s="755"/>
      <c r="E6" s="755"/>
      <c r="F6" s="755"/>
    </row>
    <row r="7" spans="1:6" s="433" customFormat="1" ht="11.25" customHeight="1">
      <c r="A7" s="434" t="s">
        <v>173</v>
      </c>
      <c r="B7" s="435" t="s">
        <v>174</v>
      </c>
      <c r="C7" s="436" t="s">
        <v>175</v>
      </c>
      <c r="D7" s="436" t="s">
        <v>176</v>
      </c>
      <c r="E7" s="436" t="s">
        <v>177</v>
      </c>
      <c r="F7" s="436" t="s">
        <v>328</v>
      </c>
    </row>
    <row r="8" spans="1:6" s="439" customFormat="1" ht="12.75">
      <c r="A8" s="437"/>
      <c r="B8" s="438" t="s">
        <v>472</v>
      </c>
      <c r="C8" s="438"/>
      <c r="D8" s="438"/>
      <c r="E8" s="438"/>
      <c r="F8" s="438"/>
    </row>
    <row r="9" spans="1:6" ht="8.25" customHeight="1">
      <c r="A9" s="440"/>
      <c r="B9" s="441"/>
      <c r="C9" s="441"/>
      <c r="D9" s="441"/>
      <c r="E9" s="441"/>
      <c r="F9" s="441"/>
    </row>
    <row r="10" spans="1:6" s="433" customFormat="1" ht="12">
      <c r="A10" s="442">
        <v>1010</v>
      </c>
      <c r="B10" s="443" t="s">
        <v>413</v>
      </c>
      <c r="C10" s="442">
        <f>SUM(C11:C16)</f>
        <v>761696</v>
      </c>
      <c r="D10" s="442">
        <f>SUM(D11:D16)</f>
        <v>762476</v>
      </c>
      <c r="E10" s="442">
        <f>SUM(E11:E16)</f>
        <v>765023</v>
      </c>
      <c r="F10" s="616">
        <f>SUM(E10/D10)</f>
        <v>1.0033404330103506</v>
      </c>
    </row>
    <row r="11" spans="1:6" s="433" customFormat="1" ht="12">
      <c r="A11" s="444">
        <v>1011</v>
      </c>
      <c r="B11" s="445" t="s">
        <v>473</v>
      </c>
      <c r="C11" s="446">
        <v>1000</v>
      </c>
      <c r="D11" s="446">
        <v>1000</v>
      </c>
      <c r="E11" s="446">
        <v>1000</v>
      </c>
      <c r="F11" s="617">
        <f aca="true" t="shared" si="0" ref="F11:F69">SUM(E11/D11)</f>
        <v>1</v>
      </c>
    </row>
    <row r="12" spans="1:6" s="433" customFormat="1" ht="12">
      <c r="A12" s="444">
        <v>1012</v>
      </c>
      <c r="B12" s="445" t="s">
        <v>205</v>
      </c>
      <c r="C12" s="446">
        <v>6500</v>
      </c>
      <c r="D12" s="446">
        <v>6500</v>
      </c>
      <c r="E12" s="446">
        <v>6500</v>
      </c>
      <c r="F12" s="617">
        <f t="shared" si="0"/>
        <v>1</v>
      </c>
    </row>
    <row r="13" spans="1:6" s="433" customFormat="1" ht="12">
      <c r="A13" s="444">
        <v>1013</v>
      </c>
      <c r="B13" s="445" t="s">
        <v>474</v>
      </c>
      <c r="C13" s="446">
        <v>30643</v>
      </c>
      <c r="D13" s="446">
        <v>30643</v>
      </c>
      <c r="E13" s="446">
        <v>30643</v>
      </c>
      <c r="F13" s="617">
        <f t="shared" si="0"/>
        <v>1</v>
      </c>
    </row>
    <row r="14" spans="1:6" s="433" customFormat="1" ht="12">
      <c r="A14" s="444">
        <v>1014</v>
      </c>
      <c r="B14" s="445" t="s">
        <v>571</v>
      </c>
      <c r="C14" s="444">
        <v>130000</v>
      </c>
      <c r="D14" s="444">
        <v>130000</v>
      </c>
      <c r="E14" s="444">
        <v>130000</v>
      </c>
      <c r="F14" s="617">
        <f t="shared" si="0"/>
        <v>1</v>
      </c>
    </row>
    <row r="15" spans="1:6" s="433" customFormat="1" ht="12">
      <c r="A15" s="444">
        <v>1015</v>
      </c>
      <c r="B15" s="445" t="s">
        <v>572</v>
      </c>
      <c r="C15" s="444">
        <v>583253</v>
      </c>
      <c r="D15" s="444">
        <v>583253</v>
      </c>
      <c r="E15" s="444">
        <v>583253</v>
      </c>
      <c r="F15" s="617">
        <f t="shared" si="0"/>
        <v>1</v>
      </c>
    </row>
    <row r="16" spans="1:6" s="433" customFormat="1" ht="12">
      <c r="A16" s="444">
        <v>1016</v>
      </c>
      <c r="B16" s="445" t="s">
        <v>475</v>
      </c>
      <c r="C16" s="446">
        <v>10300</v>
      </c>
      <c r="D16" s="446">
        <v>11080</v>
      </c>
      <c r="E16" s="446">
        <v>13627</v>
      </c>
      <c r="F16" s="617">
        <f t="shared" si="0"/>
        <v>1.2298736462093862</v>
      </c>
    </row>
    <row r="17" spans="1:6" s="433" customFormat="1" ht="12">
      <c r="A17" s="447">
        <v>1020</v>
      </c>
      <c r="B17" s="443" t="s">
        <v>332</v>
      </c>
      <c r="C17" s="442">
        <f>SUM(C18:C20)</f>
        <v>222209</v>
      </c>
      <c r="D17" s="442">
        <f>SUM(D18:D20)</f>
        <v>222209</v>
      </c>
      <c r="E17" s="442">
        <f>SUM(E18:E20)</f>
        <v>224709</v>
      </c>
      <c r="F17" s="616">
        <f t="shared" si="0"/>
        <v>1.0112506694148302</v>
      </c>
    </row>
    <row r="18" spans="1:6" s="433" customFormat="1" ht="12">
      <c r="A18" s="444">
        <v>1021</v>
      </c>
      <c r="B18" s="448" t="s">
        <v>333</v>
      </c>
      <c r="C18" s="449">
        <v>4000</v>
      </c>
      <c r="D18" s="449">
        <v>4000</v>
      </c>
      <c r="E18" s="449">
        <v>6500</v>
      </c>
      <c r="F18" s="617">
        <f t="shared" si="0"/>
        <v>1.625</v>
      </c>
    </row>
    <row r="19" spans="1:6" s="433" customFormat="1" ht="12">
      <c r="A19" s="444">
        <v>1022</v>
      </c>
      <c r="B19" s="450" t="s">
        <v>606</v>
      </c>
      <c r="C19" s="446">
        <v>190600</v>
      </c>
      <c r="D19" s="446">
        <v>190600</v>
      </c>
      <c r="E19" s="446">
        <v>190600</v>
      </c>
      <c r="F19" s="617">
        <f t="shared" si="0"/>
        <v>1</v>
      </c>
    </row>
    <row r="20" spans="1:6" s="433" customFormat="1" ht="12">
      <c r="A20" s="444">
        <v>1023</v>
      </c>
      <c r="B20" s="445" t="s">
        <v>366</v>
      </c>
      <c r="C20" s="444">
        <v>27609</v>
      </c>
      <c r="D20" s="444">
        <v>27609</v>
      </c>
      <c r="E20" s="444">
        <v>27609</v>
      </c>
      <c r="F20" s="617">
        <f t="shared" si="0"/>
        <v>1</v>
      </c>
    </row>
    <row r="21" spans="1:6" s="433" customFormat="1" ht="12">
      <c r="A21" s="447">
        <v>1030</v>
      </c>
      <c r="B21" s="451" t="s">
        <v>632</v>
      </c>
      <c r="C21" s="452">
        <f>SUM(C22:C22)</f>
        <v>15000</v>
      </c>
      <c r="D21" s="452">
        <f>SUM(D22:D23)</f>
        <v>18270</v>
      </c>
      <c r="E21" s="452">
        <f>SUM(E22:E23)</f>
        <v>31031</v>
      </c>
      <c r="F21" s="617">
        <f t="shared" si="0"/>
        <v>1.6984674329501916</v>
      </c>
    </row>
    <row r="22" spans="1:6" s="433" customFormat="1" ht="12">
      <c r="A22" s="444">
        <v>1031</v>
      </c>
      <c r="B22" s="450" t="s">
        <v>211</v>
      </c>
      <c r="C22" s="446">
        <v>15000</v>
      </c>
      <c r="D22" s="446">
        <v>15000</v>
      </c>
      <c r="E22" s="446">
        <v>15000</v>
      </c>
      <c r="F22" s="617">
        <f t="shared" si="0"/>
        <v>1</v>
      </c>
    </row>
    <row r="23" spans="1:6" s="433" customFormat="1" ht="12">
      <c r="A23" s="633">
        <v>1037</v>
      </c>
      <c r="B23" s="448" t="s">
        <v>633</v>
      </c>
      <c r="C23" s="449"/>
      <c r="D23" s="449">
        <v>3270</v>
      </c>
      <c r="E23" s="449">
        <v>16031</v>
      </c>
      <c r="F23" s="617">
        <f t="shared" si="0"/>
        <v>4.902446483180428</v>
      </c>
    </row>
    <row r="24" spans="1:6" s="433" customFormat="1" ht="12">
      <c r="A24" s="453">
        <v>1040</v>
      </c>
      <c r="B24" s="454" t="s">
        <v>415</v>
      </c>
      <c r="C24" s="453">
        <f>SUM(C25:C29)</f>
        <v>1064086</v>
      </c>
      <c r="D24" s="453">
        <f>SUM(D25:D29)</f>
        <v>1064086</v>
      </c>
      <c r="E24" s="453">
        <f>SUM(E25:E29)</f>
        <v>1064086</v>
      </c>
      <c r="F24" s="616">
        <f t="shared" si="0"/>
        <v>1</v>
      </c>
    </row>
    <row r="25" spans="1:6" s="433" customFormat="1" ht="12">
      <c r="A25" s="446">
        <v>1041</v>
      </c>
      <c r="B25" s="441" t="s">
        <v>334</v>
      </c>
      <c r="C25" s="440">
        <v>193320</v>
      </c>
      <c r="D25" s="440">
        <v>193320</v>
      </c>
      <c r="E25" s="440">
        <v>193320</v>
      </c>
      <c r="F25" s="618">
        <f t="shared" si="0"/>
        <v>1</v>
      </c>
    </row>
    <row r="26" spans="1:6" s="433" customFormat="1" ht="12">
      <c r="A26" s="449">
        <v>1042</v>
      </c>
      <c r="B26" s="455" t="s">
        <v>335</v>
      </c>
      <c r="C26" s="440">
        <v>333350</v>
      </c>
      <c r="D26" s="440">
        <v>333350</v>
      </c>
      <c r="E26" s="440">
        <v>333350</v>
      </c>
      <c r="F26" s="618">
        <f t="shared" si="0"/>
        <v>1</v>
      </c>
    </row>
    <row r="27" spans="1:6" s="433" customFormat="1" ht="12">
      <c r="A27" s="446">
        <v>1043</v>
      </c>
      <c r="B27" s="441" t="s">
        <v>367</v>
      </c>
      <c r="C27" s="440">
        <v>364200</v>
      </c>
      <c r="D27" s="440">
        <v>364200</v>
      </c>
      <c r="E27" s="440">
        <v>364200</v>
      </c>
      <c r="F27" s="618">
        <f t="shared" si="0"/>
        <v>1</v>
      </c>
    </row>
    <row r="28" spans="1:6" s="433" customFormat="1" ht="12">
      <c r="A28" s="449">
        <v>1044</v>
      </c>
      <c r="B28" s="455" t="s">
        <v>377</v>
      </c>
      <c r="C28" s="456">
        <v>164933</v>
      </c>
      <c r="D28" s="456">
        <v>164933</v>
      </c>
      <c r="E28" s="456">
        <v>164933</v>
      </c>
      <c r="F28" s="618">
        <f t="shared" si="0"/>
        <v>1</v>
      </c>
    </row>
    <row r="29" spans="1:6" s="433" customFormat="1" ht="12">
      <c r="A29" s="449">
        <v>1045</v>
      </c>
      <c r="B29" s="455" t="s">
        <v>368</v>
      </c>
      <c r="C29" s="456">
        <v>8283</v>
      </c>
      <c r="D29" s="456">
        <v>8283</v>
      </c>
      <c r="E29" s="456">
        <v>8283</v>
      </c>
      <c r="F29" s="616">
        <f t="shared" si="0"/>
        <v>1</v>
      </c>
    </row>
    <row r="30" spans="1:6" s="433" customFormat="1" ht="12">
      <c r="A30" s="453">
        <v>1050</v>
      </c>
      <c r="B30" s="454" t="s">
        <v>416</v>
      </c>
      <c r="C30" s="453">
        <f>SUM(C31:C31)</f>
        <v>30000</v>
      </c>
      <c r="D30" s="453">
        <f>SUM(D31:D31)</f>
        <v>30000</v>
      </c>
      <c r="E30" s="453">
        <f>SUM(E31:E31)</f>
        <v>30000</v>
      </c>
      <c r="F30" s="616">
        <f t="shared" si="0"/>
        <v>1</v>
      </c>
    </row>
    <row r="31" spans="1:6" s="433" customFormat="1" ht="12.75" thickBot="1">
      <c r="A31" s="446">
        <v>1051</v>
      </c>
      <c r="B31" s="457" t="s">
        <v>336</v>
      </c>
      <c r="C31" s="461">
        <v>30000</v>
      </c>
      <c r="D31" s="461">
        <v>30000</v>
      </c>
      <c r="E31" s="461">
        <v>30000</v>
      </c>
      <c r="F31" s="622">
        <f t="shared" si="0"/>
        <v>1</v>
      </c>
    </row>
    <row r="32" spans="1:6" s="433" customFormat="1" ht="12.75" thickBot="1">
      <c r="A32" s="458"/>
      <c r="B32" s="459" t="s">
        <v>417</v>
      </c>
      <c r="C32" s="460">
        <f>SUM(C30+C24+C17+C10+C21)</f>
        <v>2092991</v>
      </c>
      <c r="D32" s="460">
        <f>SUM(D30+D24+D17+D10+D21)</f>
        <v>2097041</v>
      </c>
      <c r="E32" s="460">
        <f>SUM(E30+E24+E17+E10+E21)</f>
        <v>2114849</v>
      </c>
      <c r="F32" s="623">
        <f t="shared" si="0"/>
        <v>1.008491965583887</v>
      </c>
    </row>
    <row r="33" spans="1:6" s="433" customFormat="1" ht="12">
      <c r="A33" s="453"/>
      <c r="B33" s="454"/>
      <c r="C33" s="453"/>
      <c r="D33" s="453"/>
      <c r="E33" s="453"/>
      <c r="F33" s="619"/>
    </row>
    <row r="34" spans="1:6" s="433" customFormat="1" ht="12">
      <c r="A34" s="442">
        <v>1060</v>
      </c>
      <c r="B34" s="443" t="s">
        <v>476</v>
      </c>
      <c r="C34" s="442">
        <f>SUM(C35:C40)</f>
        <v>6231843</v>
      </c>
      <c r="D34" s="442">
        <f>SUM(D35:D40)</f>
        <v>6231843</v>
      </c>
      <c r="E34" s="442">
        <f>SUM(E35:E40)</f>
        <v>6231843</v>
      </c>
      <c r="F34" s="616">
        <f t="shared" si="0"/>
        <v>1</v>
      </c>
    </row>
    <row r="35" spans="1:6" s="433" customFormat="1" ht="12">
      <c r="A35" s="461">
        <v>1061</v>
      </c>
      <c r="B35" s="457" t="s">
        <v>197</v>
      </c>
      <c r="C35" s="461">
        <v>2350000</v>
      </c>
      <c r="D35" s="461">
        <v>2350000</v>
      </c>
      <c r="E35" s="461">
        <v>2350000</v>
      </c>
      <c r="F35" s="618">
        <f t="shared" si="0"/>
        <v>1</v>
      </c>
    </row>
    <row r="36" spans="1:6" s="433" customFormat="1" ht="12">
      <c r="A36" s="461">
        <v>1062</v>
      </c>
      <c r="B36" s="457" t="s">
        <v>281</v>
      </c>
      <c r="C36" s="461">
        <v>250000</v>
      </c>
      <c r="D36" s="461">
        <v>250000</v>
      </c>
      <c r="E36" s="461">
        <v>250000</v>
      </c>
      <c r="F36" s="618">
        <f t="shared" si="0"/>
        <v>1</v>
      </c>
    </row>
    <row r="37" spans="1:6" s="433" customFormat="1" ht="12">
      <c r="A37" s="456">
        <v>1063</v>
      </c>
      <c r="B37" s="455" t="s">
        <v>212</v>
      </c>
      <c r="C37" s="456">
        <v>55000</v>
      </c>
      <c r="D37" s="456">
        <v>55000</v>
      </c>
      <c r="E37" s="456">
        <v>55000</v>
      </c>
      <c r="F37" s="618">
        <f t="shared" si="0"/>
        <v>1</v>
      </c>
    </row>
    <row r="38" spans="1:6" s="433" customFormat="1" ht="12">
      <c r="A38" s="456">
        <v>1064</v>
      </c>
      <c r="B38" s="455" t="s">
        <v>72</v>
      </c>
      <c r="C38" s="456"/>
      <c r="D38" s="456"/>
      <c r="E38" s="456"/>
      <c r="F38" s="618"/>
    </row>
    <row r="39" spans="1:6" s="433" customFormat="1" ht="12">
      <c r="A39" s="456">
        <v>1065</v>
      </c>
      <c r="B39" s="441" t="s">
        <v>222</v>
      </c>
      <c r="C39" s="440">
        <v>3576843</v>
      </c>
      <c r="D39" s="440">
        <v>3576843</v>
      </c>
      <c r="E39" s="440">
        <v>3576843</v>
      </c>
      <c r="F39" s="618">
        <f t="shared" si="0"/>
        <v>1</v>
      </c>
    </row>
    <row r="40" spans="1:6" s="433" customFormat="1" ht="12">
      <c r="A40" s="456">
        <v>1066</v>
      </c>
      <c r="B40" s="441" t="s">
        <v>192</v>
      </c>
      <c r="C40" s="440"/>
      <c r="D40" s="440"/>
      <c r="E40" s="440"/>
      <c r="F40" s="618"/>
    </row>
    <row r="41" spans="1:6" s="433" customFormat="1" ht="12">
      <c r="A41" s="452">
        <v>1070</v>
      </c>
      <c r="B41" s="451" t="s">
        <v>340</v>
      </c>
      <c r="C41" s="452">
        <f>SUM(C42:C43)</f>
        <v>636680</v>
      </c>
      <c r="D41" s="452">
        <f>SUM(D42:D43)</f>
        <v>636680</v>
      </c>
      <c r="E41" s="452">
        <f>SUM(E42:E43)</f>
        <v>636680</v>
      </c>
      <c r="F41" s="616">
        <f t="shared" si="0"/>
        <v>1</v>
      </c>
    </row>
    <row r="42" spans="1:6" s="433" customFormat="1" ht="12">
      <c r="A42" s="440">
        <v>1071</v>
      </c>
      <c r="B42" s="441" t="s">
        <v>477</v>
      </c>
      <c r="C42" s="440">
        <v>206680</v>
      </c>
      <c r="D42" s="440">
        <v>206680</v>
      </c>
      <c r="E42" s="440">
        <v>206680</v>
      </c>
      <c r="F42" s="618">
        <f t="shared" si="0"/>
        <v>1</v>
      </c>
    </row>
    <row r="43" spans="1:6" s="433" customFormat="1" ht="12">
      <c r="A43" s="440">
        <v>1072</v>
      </c>
      <c r="B43" s="441" t="s">
        <v>219</v>
      </c>
      <c r="C43" s="440">
        <v>430000</v>
      </c>
      <c r="D43" s="440">
        <v>430000</v>
      </c>
      <c r="E43" s="440">
        <v>430000</v>
      </c>
      <c r="F43" s="618">
        <f t="shared" si="0"/>
        <v>1</v>
      </c>
    </row>
    <row r="44" spans="1:6" s="433" customFormat="1" ht="12">
      <c r="A44" s="447">
        <v>1080</v>
      </c>
      <c r="B44" s="464" t="s">
        <v>550</v>
      </c>
      <c r="C44" s="447">
        <f>SUM(C45:C48)</f>
        <v>1021000</v>
      </c>
      <c r="D44" s="447">
        <f>SUM(D45:D48)</f>
        <v>1021000</v>
      </c>
      <c r="E44" s="447">
        <f>SUM(E45:E48)</f>
        <v>1021000</v>
      </c>
      <c r="F44" s="616">
        <f t="shared" si="0"/>
        <v>1</v>
      </c>
    </row>
    <row r="45" spans="1:6" s="433" customFormat="1" ht="12">
      <c r="A45" s="440">
        <v>1081</v>
      </c>
      <c r="B45" s="457" t="s">
        <v>565</v>
      </c>
      <c r="C45" s="461">
        <v>557000</v>
      </c>
      <c r="D45" s="461">
        <v>557000</v>
      </c>
      <c r="E45" s="461">
        <v>552017</v>
      </c>
      <c r="F45" s="618">
        <f t="shared" si="0"/>
        <v>0.9910538599640933</v>
      </c>
    </row>
    <row r="46" spans="1:6" s="433" customFormat="1" ht="12">
      <c r="A46" s="440">
        <v>1082</v>
      </c>
      <c r="B46" s="457" t="s">
        <v>566</v>
      </c>
      <c r="C46" s="461">
        <v>454000</v>
      </c>
      <c r="D46" s="461">
        <v>454000</v>
      </c>
      <c r="E46" s="461">
        <v>454000</v>
      </c>
      <c r="F46" s="618">
        <f t="shared" si="0"/>
        <v>1</v>
      </c>
    </row>
    <row r="47" spans="1:6" s="433" customFormat="1" ht="12">
      <c r="A47" s="440">
        <v>1083</v>
      </c>
      <c r="B47" s="457" t="s">
        <v>567</v>
      </c>
      <c r="C47" s="444"/>
      <c r="D47" s="444"/>
      <c r="E47" s="461">
        <v>4983</v>
      </c>
      <c r="F47" s="618"/>
    </row>
    <row r="48" spans="1:6" s="433" customFormat="1" ht="12">
      <c r="A48" s="440">
        <v>1084</v>
      </c>
      <c r="B48" s="457" t="s">
        <v>568</v>
      </c>
      <c r="C48" s="461">
        <v>10000</v>
      </c>
      <c r="D48" s="461">
        <v>10000</v>
      </c>
      <c r="E48" s="461">
        <v>10000</v>
      </c>
      <c r="F48" s="618">
        <f t="shared" si="0"/>
        <v>1</v>
      </c>
    </row>
    <row r="49" spans="1:6" s="433" customFormat="1" ht="12">
      <c r="A49" s="447">
        <v>1090</v>
      </c>
      <c r="B49" s="443" t="s">
        <v>478</v>
      </c>
      <c r="C49" s="442">
        <f>SUM(C50:C56)</f>
        <v>381042</v>
      </c>
      <c r="D49" s="442">
        <f>SUM(D50:D56)</f>
        <v>381042</v>
      </c>
      <c r="E49" s="442">
        <f>SUM(E50:E56)</f>
        <v>377434</v>
      </c>
      <c r="F49" s="616">
        <f t="shared" si="0"/>
        <v>0.9905312275287239</v>
      </c>
    </row>
    <row r="50" spans="1:6" s="433" customFormat="1" ht="12">
      <c r="A50" s="440">
        <v>1091</v>
      </c>
      <c r="B50" s="441" t="s">
        <v>67</v>
      </c>
      <c r="C50" s="440">
        <v>4000</v>
      </c>
      <c r="D50" s="440">
        <v>4000</v>
      </c>
      <c r="E50" s="440">
        <v>4000</v>
      </c>
      <c r="F50" s="618">
        <f t="shared" si="0"/>
        <v>1</v>
      </c>
    </row>
    <row r="51" spans="1:6" s="433" customFormat="1" ht="12" hidden="1">
      <c r="A51" s="440">
        <v>1092</v>
      </c>
      <c r="B51" s="441" t="s">
        <v>214</v>
      </c>
      <c r="C51" s="461"/>
      <c r="D51" s="461"/>
      <c r="E51" s="461"/>
      <c r="F51" s="618"/>
    </row>
    <row r="52" spans="1:6" s="433" customFormat="1" ht="12">
      <c r="A52" s="440">
        <v>1093</v>
      </c>
      <c r="B52" s="457" t="s">
        <v>479</v>
      </c>
      <c r="C52" s="461">
        <v>20000</v>
      </c>
      <c r="D52" s="461">
        <v>20000</v>
      </c>
      <c r="E52" s="461">
        <v>12392</v>
      </c>
      <c r="F52" s="618">
        <f t="shared" si="0"/>
        <v>0.6196</v>
      </c>
    </row>
    <row r="53" spans="1:6" s="433" customFormat="1" ht="12">
      <c r="A53" s="440">
        <v>1094</v>
      </c>
      <c r="B53" s="457" t="s">
        <v>480</v>
      </c>
      <c r="C53" s="461">
        <v>1000</v>
      </c>
      <c r="D53" s="461">
        <v>1000</v>
      </c>
      <c r="E53" s="461">
        <v>1000</v>
      </c>
      <c r="F53" s="618">
        <f t="shared" si="0"/>
        <v>1</v>
      </c>
    </row>
    <row r="54" spans="1:6" s="433" customFormat="1" ht="12">
      <c r="A54" s="440">
        <v>1095</v>
      </c>
      <c r="B54" s="463" t="s">
        <v>481</v>
      </c>
      <c r="C54" s="461">
        <v>278042</v>
      </c>
      <c r="D54" s="461">
        <v>278042</v>
      </c>
      <c r="E54" s="461">
        <v>278042</v>
      </c>
      <c r="F54" s="618">
        <f t="shared" si="0"/>
        <v>1</v>
      </c>
    </row>
    <row r="55" spans="1:6" s="433" customFormat="1" ht="12">
      <c r="A55" s="440">
        <v>1096</v>
      </c>
      <c r="B55" s="457" t="s">
        <v>482</v>
      </c>
      <c r="C55" s="461">
        <v>3000</v>
      </c>
      <c r="D55" s="461">
        <v>3000</v>
      </c>
      <c r="E55" s="461">
        <v>7000</v>
      </c>
      <c r="F55" s="618">
        <f t="shared" si="0"/>
        <v>2.3333333333333335</v>
      </c>
    </row>
    <row r="56" spans="1:6" s="433" customFormat="1" ht="12">
      <c r="A56" s="440">
        <v>1097</v>
      </c>
      <c r="B56" s="457" t="s">
        <v>483</v>
      </c>
      <c r="C56" s="461">
        <v>75000</v>
      </c>
      <c r="D56" s="461">
        <v>75000</v>
      </c>
      <c r="E56" s="461">
        <v>75000</v>
      </c>
      <c r="F56" s="618">
        <f t="shared" si="0"/>
        <v>1</v>
      </c>
    </row>
    <row r="57" spans="1:6" s="433" customFormat="1" ht="12">
      <c r="A57" s="447">
        <v>1110</v>
      </c>
      <c r="B57" s="464" t="s">
        <v>484</v>
      </c>
      <c r="C57" s="447">
        <f>SUM(C58)</f>
        <v>8428</v>
      </c>
      <c r="D57" s="447">
        <f>SUM(D58)</f>
        <v>8428</v>
      </c>
      <c r="E57" s="447">
        <f>SUM(E58)</f>
        <v>8428</v>
      </c>
      <c r="F57" s="616">
        <f t="shared" si="0"/>
        <v>1</v>
      </c>
    </row>
    <row r="58" spans="1:6" s="433" customFormat="1" ht="12.75" thickBot="1">
      <c r="A58" s="465">
        <v>1111</v>
      </c>
      <c r="B58" s="466" t="s">
        <v>485</v>
      </c>
      <c r="C58" s="467">
        <v>8428</v>
      </c>
      <c r="D58" s="467">
        <v>8428</v>
      </c>
      <c r="E58" s="467">
        <v>8428</v>
      </c>
      <c r="F58" s="622">
        <f t="shared" si="0"/>
        <v>1</v>
      </c>
    </row>
    <row r="59" spans="1:6" s="433" customFormat="1" ht="12.75" thickBot="1">
      <c r="A59" s="460"/>
      <c r="B59" s="459" t="s">
        <v>575</v>
      </c>
      <c r="C59" s="460">
        <f>SUM(C49+C41+C34+C57+C44)</f>
        <v>8278993</v>
      </c>
      <c r="D59" s="460">
        <f>SUM(D49+D41+D34+D57+D44)</f>
        <v>8278993</v>
      </c>
      <c r="E59" s="460">
        <f>SUM(E49+E41+E34+E57+E44)</f>
        <v>8275385</v>
      </c>
      <c r="F59" s="623">
        <f t="shared" si="0"/>
        <v>0.9995641982062311</v>
      </c>
    </row>
    <row r="60" spans="1:6" s="433" customFormat="1" ht="8.25" customHeight="1">
      <c r="A60" s="444"/>
      <c r="B60" s="468"/>
      <c r="C60" s="444"/>
      <c r="D60" s="444"/>
      <c r="E60" s="444"/>
      <c r="F60" s="619"/>
    </row>
    <row r="61" spans="1:6" s="433" customFormat="1" ht="12">
      <c r="A61" s="461">
        <v>1121</v>
      </c>
      <c r="B61" s="463" t="s">
        <v>562</v>
      </c>
      <c r="C61" s="461">
        <v>1869870</v>
      </c>
      <c r="D61" s="461">
        <v>1869870</v>
      </c>
      <c r="E61" s="461">
        <v>1869870</v>
      </c>
      <c r="F61" s="618">
        <f t="shared" si="0"/>
        <v>1</v>
      </c>
    </row>
    <row r="62" spans="1:6" s="433" customFormat="1" ht="12">
      <c r="A62" s="587">
        <v>1122</v>
      </c>
      <c r="B62" s="463" t="s">
        <v>563</v>
      </c>
      <c r="C62" s="587">
        <v>161205</v>
      </c>
      <c r="D62" s="587">
        <v>208305</v>
      </c>
      <c r="E62" s="587">
        <v>208305</v>
      </c>
      <c r="F62" s="618">
        <f t="shared" si="0"/>
        <v>1</v>
      </c>
    </row>
    <row r="63" spans="1:6" s="433" customFormat="1" ht="12">
      <c r="A63" s="461">
        <v>1123</v>
      </c>
      <c r="B63" s="457" t="s">
        <v>487</v>
      </c>
      <c r="C63" s="444"/>
      <c r="D63" s="444"/>
      <c r="E63" s="444"/>
      <c r="F63" s="618"/>
    </row>
    <row r="64" spans="1:6" s="433" customFormat="1" ht="12.75" thickBot="1">
      <c r="A64" s="501">
        <v>1124</v>
      </c>
      <c r="B64" s="526" t="s">
        <v>634</v>
      </c>
      <c r="C64" s="634"/>
      <c r="D64" s="501">
        <v>153938</v>
      </c>
      <c r="E64" s="501">
        <v>409995</v>
      </c>
      <c r="F64" s="622">
        <f t="shared" si="0"/>
        <v>2.6633774636541983</v>
      </c>
    </row>
    <row r="65" spans="1:6" s="433" customFormat="1" ht="12.75" thickBot="1">
      <c r="A65" s="471"/>
      <c r="B65" s="472" t="s">
        <v>488</v>
      </c>
      <c r="C65" s="473">
        <f>SUM(C61:C63)</f>
        <v>2031075</v>
      </c>
      <c r="D65" s="473">
        <f>SUM(D61:D64)</f>
        <v>2232113</v>
      </c>
      <c r="E65" s="473">
        <f>SUM(E61:E64)</f>
        <v>2488170</v>
      </c>
      <c r="F65" s="623">
        <f t="shared" si="0"/>
        <v>1.114715070428782</v>
      </c>
    </row>
    <row r="66" spans="1:6" s="433" customFormat="1" ht="7.5" customHeight="1">
      <c r="A66" s="453"/>
      <c r="B66" s="454"/>
      <c r="C66" s="453"/>
      <c r="D66" s="453"/>
      <c r="E66" s="453"/>
      <c r="F66" s="619"/>
    </row>
    <row r="67" spans="1:6" s="433" customFormat="1" ht="12">
      <c r="A67" s="461">
        <v>1131</v>
      </c>
      <c r="B67" s="463" t="s">
        <v>489</v>
      </c>
      <c r="C67" s="461">
        <v>1400</v>
      </c>
      <c r="D67" s="461">
        <v>9386</v>
      </c>
      <c r="E67" s="461">
        <v>21437</v>
      </c>
      <c r="F67" s="618">
        <f t="shared" si="0"/>
        <v>2.28393351800554</v>
      </c>
    </row>
    <row r="68" spans="1:6" s="475" customFormat="1" ht="12.75" thickBot="1">
      <c r="A68" s="469">
        <v>1132</v>
      </c>
      <c r="B68" s="470" t="s">
        <v>490</v>
      </c>
      <c r="C68" s="474"/>
      <c r="D68" s="474"/>
      <c r="E68" s="469">
        <v>2112</v>
      </c>
      <c r="F68" s="620"/>
    </row>
    <row r="69" spans="1:6" s="475" customFormat="1" ht="12.75" thickBot="1">
      <c r="A69" s="476"/>
      <c r="B69" s="477" t="s">
        <v>491</v>
      </c>
      <c r="C69" s="502">
        <f>SUM(C67:C68)</f>
        <v>1400</v>
      </c>
      <c r="D69" s="502">
        <f>SUM(D67:D68)</f>
        <v>9386</v>
      </c>
      <c r="E69" s="502">
        <f>SUM(E67:E68)</f>
        <v>23549</v>
      </c>
      <c r="F69" s="623">
        <f t="shared" si="0"/>
        <v>2.5089494992542085</v>
      </c>
    </row>
    <row r="70" spans="1:6" s="475" customFormat="1" ht="8.25" customHeight="1" thickBot="1">
      <c r="A70" s="476"/>
      <c r="B70" s="477"/>
      <c r="C70" s="476"/>
      <c r="D70" s="476"/>
      <c r="E70" s="476"/>
      <c r="F70" s="623"/>
    </row>
    <row r="71" spans="1:6" s="475" customFormat="1" ht="12.75" thickBot="1">
      <c r="A71" s="476"/>
      <c r="B71" s="477" t="s">
        <v>522</v>
      </c>
      <c r="C71" s="476"/>
      <c r="D71" s="476"/>
      <c r="E71" s="476"/>
      <c r="F71" s="621"/>
    </row>
    <row r="72" spans="1:6" s="475" customFormat="1" ht="7.5" customHeight="1" thickBot="1">
      <c r="A72" s="476"/>
      <c r="B72" s="477"/>
      <c r="C72" s="476"/>
      <c r="D72" s="476"/>
      <c r="E72" s="476"/>
      <c r="F72" s="621"/>
    </row>
    <row r="73" spans="1:6" s="475" customFormat="1" ht="12.75" thickBot="1">
      <c r="A73" s="476"/>
      <c r="B73" s="477" t="s">
        <v>523</v>
      </c>
      <c r="C73" s="476"/>
      <c r="D73" s="476"/>
      <c r="E73" s="476"/>
      <c r="F73" s="623"/>
    </row>
    <row r="74" spans="1:6" s="475" customFormat="1" ht="8.25" customHeight="1" thickBot="1">
      <c r="A74" s="458"/>
      <c r="B74" s="478"/>
      <c r="C74" s="458"/>
      <c r="D74" s="458"/>
      <c r="E74" s="458"/>
      <c r="F74" s="623"/>
    </row>
    <row r="75" spans="1:6" s="475" customFormat="1" ht="15" customHeight="1" thickBot="1">
      <c r="A75" s="458"/>
      <c r="B75" s="489" t="s">
        <v>492</v>
      </c>
      <c r="C75" s="532">
        <f>SUM(C65+C69+C59+C32+C71+C73)</f>
        <v>12404459</v>
      </c>
      <c r="D75" s="532">
        <f>SUM(D65+D69+D59+D32+D71+D73)</f>
        <v>12617533</v>
      </c>
      <c r="E75" s="532">
        <f>SUM(E65+E69+E59+E32+E71+E73)</f>
        <v>12901953</v>
      </c>
      <c r="F75" s="623">
        <f aca="true" t="shared" si="1" ref="F75:F142">SUM(E75/D75)</f>
        <v>1.022541648989545</v>
      </c>
    </row>
    <row r="76" spans="1:6" s="475" customFormat="1" ht="8.25" customHeight="1">
      <c r="A76" s="449"/>
      <c r="B76" s="463"/>
      <c r="C76" s="449"/>
      <c r="D76" s="449"/>
      <c r="E76" s="449"/>
      <c r="F76" s="619"/>
    </row>
    <row r="77" spans="1:6" s="475" customFormat="1" ht="12">
      <c r="A77" s="453">
        <v>1140</v>
      </c>
      <c r="B77" s="454" t="s">
        <v>493</v>
      </c>
      <c r="C77" s="453">
        <f>SUM(C78+C81)</f>
        <v>1160000</v>
      </c>
      <c r="D77" s="453">
        <f>SUM(D78+D81)</f>
        <v>1160000</v>
      </c>
      <c r="E77" s="453">
        <f>SUM(E78+E81+E82)</f>
        <v>1160039</v>
      </c>
      <c r="F77" s="616">
        <f t="shared" si="1"/>
        <v>1.0000336206896552</v>
      </c>
    </row>
    <row r="78" spans="1:6" s="475" customFormat="1" ht="12">
      <c r="A78" s="440">
        <v>1141</v>
      </c>
      <c r="B78" s="441" t="s">
        <v>224</v>
      </c>
      <c r="C78" s="440">
        <f>SUM(C79:C80)</f>
        <v>790000</v>
      </c>
      <c r="D78" s="440">
        <f>SUM(D79:D80)</f>
        <v>790000</v>
      </c>
      <c r="E78" s="440">
        <f>SUM(E79:E80)</f>
        <v>790000</v>
      </c>
      <c r="F78" s="618">
        <f t="shared" si="1"/>
        <v>1</v>
      </c>
    </row>
    <row r="79" spans="1:6" s="475" customFormat="1" ht="12">
      <c r="A79" s="479">
        <v>1142</v>
      </c>
      <c r="B79" s="450" t="s">
        <v>337</v>
      </c>
      <c r="C79" s="446">
        <v>150000</v>
      </c>
      <c r="D79" s="446">
        <v>150000</v>
      </c>
      <c r="E79" s="446">
        <v>150000</v>
      </c>
      <c r="F79" s="617">
        <f t="shared" si="1"/>
        <v>1</v>
      </c>
    </row>
    <row r="80" spans="1:6" s="475" customFormat="1" ht="12">
      <c r="A80" s="479">
        <v>1143</v>
      </c>
      <c r="B80" s="450" t="s">
        <v>338</v>
      </c>
      <c r="C80" s="444">
        <v>640000</v>
      </c>
      <c r="D80" s="444">
        <v>640000</v>
      </c>
      <c r="E80" s="444">
        <v>640000</v>
      </c>
      <c r="F80" s="617">
        <f t="shared" si="1"/>
        <v>1</v>
      </c>
    </row>
    <row r="81" spans="1:6" s="475" customFormat="1" ht="12">
      <c r="A81" s="440">
        <v>1144</v>
      </c>
      <c r="B81" s="441" t="s">
        <v>225</v>
      </c>
      <c r="C81" s="440">
        <v>370000</v>
      </c>
      <c r="D81" s="440">
        <v>370000</v>
      </c>
      <c r="E81" s="440">
        <v>370000</v>
      </c>
      <c r="F81" s="618">
        <f t="shared" si="1"/>
        <v>1</v>
      </c>
    </row>
    <row r="82" spans="1:6" s="475" customFormat="1" ht="12">
      <c r="A82" s="440">
        <v>1145</v>
      </c>
      <c r="B82" s="441" t="s">
        <v>670</v>
      </c>
      <c r="C82" s="440"/>
      <c r="D82" s="440"/>
      <c r="E82" s="440">
        <v>39</v>
      </c>
      <c r="F82" s="616"/>
    </row>
    <row r="83" spans="1:6" s="475" customFormat="1" ht="12">
      <c r="A83" s="442">
        <v>1150</v>
      </c>
      <c r="B83" s="443" t="s">
        <v>570</v>
      </c>
      <c r="C83" s="442">
        <f>SUM(C84:C84)</f>
        <v>250000</v>
      </c>
      <c r="D83" s="442">
        <f>SUM(D84:D84)</f>
        <v>250000</v>
      </c>
      <c r="E83" s="442">
        <f>SUM(E84:E84)</f>
        <v>250000</v>
      </c>
      <c r="F83" s="616">
        <f t="shared" si="1"/>
        <v>1</v>
      </c>
    </row>
    <row r="84" spans="1:6" s="475" customFormat="1" ht="12.75" thickBot="1">
      <c r="A84" s="440">
        <v>1151</v>
      </c>
      <c r="B84" s="441" t="s">
        <v>264</v>
      </c>
      <c r="C84" s="461">
        <v>250000</v>
      </c>
      <c r="D84" s="461">
        <v>250000</v>
      </c>
      <c r="E84" s="461">
        <v>250000</v>
      </c>
      <c r="F84" s="622">
        <f t="shared" si="1"/>
        <v>1</v>
      </c>
    </row>
    <row r="85" spans="1:6" s="475" customFormat="1" ht="12.75" thickBot="1">
      <c r="A85" s="460"/>
      <c r="B85" s="459" t="s">
        <v>494</v>
      </c>
      <c r="C85" s="460">
        <f>SUM(C77+C83)</f>
        <v>1410000</v>
      </c>
      <c r="D85" s="460">
        <f>SUM(D77+D83)</f>
        <v>1410000</v>
      </c>
      <c r="E85" s="460">
        <f>SUM(E77+E83)</f>
        <v>1410039</v>
      </c>
      <c r="F85" s="623">
        <f t="shared" si="1"/>
        <v>1.0000276595744682</v>
      </c>
    </row>
    <row r="86" spans="1:6" ht="9" customHeight="1">
      <c r="A86" s="456"/>
      <c r="B86" s="455"/>
      <c r="C86" s="440"/>
      <c r="D86" s="440"/>
      <c r="E86" s="440"/>
      <c r="F86" s="619"/>
    </row>
    <row r="87" spans="1:6" ht="12" customHeight="1">
      <c r="A87" s="452">
        <v>1160</v>
      </c>
      <c r="B87" s="480" t="s">
        <v>495</v>
      </c>
      <c r="C87" s="447">
        <f>SUM(C88:C90)</f>
        <v>363209</v>
      </c>
      <c r="D87" s="447">
        <f>SUM(D88:D90)</f>
        <v>363209</v>
      </c>
      <c r="E87" s="447">
        <f>SUM(E88:E90)</f>
        <v>447845</v>
      </c>
      <c r="F87" s="616">
        <f t="shared" si="1"/>
        <v>1.2330228601163518</v>
      </c>
    </row>
    <row r="88" spans="1:6" ht="12" customHeight="1">
      <c r="A88" s="456">
        <v>1161</v>
      </c>
      <c r="B88" s="481" t="s">
        <v>80</v>
      </c>
      <c r="C88" s="461">
        <v>199938</v>
      </c>
      <c r="D88" s="461">
        <v>199938</v>
      </c>
      <c r="E88" s="461">
        <v>199938</v>
      </c>
      <c r="F88" s="618">
        <f t="shared" si="1"/>
        <v>1</v>
      </c>
    </row>
    <row r="89" spans="1:6" ht="12" customHeight="1">
      <c r="A89" s="456">
        <v>1162</v>
      </c>
      <c r="B89" s="481" t="s">
        <v>277</v>
      </c>
      <c r="C89" s="461">
        <v>145835</v>
      </c>
      <c r="D89" s="461">
        <v>145835</v>
      </c>
      <c r="E89" s="461">
        <v>145835</v>
      </c>
      <c r="F89" s="616">
        <f t="shared" si="1"/>
        <v>1</v>
      </c>
    </row>
    <row r="90" spans="1:6" ht="12" customHeight="1">
      <c r="A90" s="456">
        <v>1163</v>
      </c>
      <c r="B90" s="457" t="s">
        <v>400</v>
      </c>
      <c r="C90" s="461">
        <v>17436</v>
      </c>
      <c r="D90" s="461">
        <v>17436</v>
      </c>
      <c r="E90" s="461">
        <v>102072</v>
      </c>
      <c r="F90" s="616">
        <f t="shared" si="1"/>
        <v>5.854094975911907</v>
      </c>
    </row>
    <row r="91" spans="1:6" ht="12" customHeight="1">
      <c r="A91" s="452">
        <v>1170</v>
      </c>
      <c r="B91" s="482" t="s">
        <v>496</v>
      </c>
      <c r="C91" s="447">
        <f>SUM(C92)</f>
        <v>60000</v>
      </c>
      <c r="D91" s="447">
        <f>SUM(D92:D93)</f>
        <v>68817</v>
      </c>
      <c r="E91" s="447">
        <f>SUM(E92:E93)</f>
        <v>68817</v>
      </c>
      <c r="F91" s="616">
        <f t="shared" si="1"/>
        <v>1</v>
      </c>
    </row>
    <row r="92" spans="1:6" ht="12" customHeight="1">
      <c r="A92" s="456">
        <v>1171</v>
      </c>
      <c r="B92" s="457" t="s">
        <v>18</v>
      </c>
      <c r="C92" s="461">
        <v>60000</v>
      </c>
      <c r="D92" s="461">
        <v>60000</v>
      </c>
      <c r="E92" s="461">
        <v>60000</v>
      </c>
      <c r="F92" s="618">
        <f t="shared" si="1"/>
        <v>1</v>
      </c>
    </row>
    <row r="93" spans="1:6" ht="12" customHeight="1">
      <c r="A93" s="456">
        <v>1172</v>
      </c>
      <c r="B93" s="481" t="s">
        <v>661</v>
      </c>
      <c r="C93" s="461"/>
      <c r="D93" s="461">
        <v>8817</v>
      </c>
      <c r="E93" s="461">
        <v>8817</v>
      </c>
      <c r="F93" s="618">
        <f t="shared" si="1"/>
        <v>1</v>
      </c>
    </row>
    <row r="94" spans="1:6" ht="12" customHeight="1">
      <c r="A94" s="452">
        <v>1180</v>
      </c>
      <c r="B94" s="480" t="s">
        <v>497</v>
      </c>
      <c r="C94" s="447">
        <f>SUM(C95:C96)</f>
        <v>877793</v>
      </c>
      <c r="D94" s="447">
        <f>SUM(D95:D96)</f>
        <v>877793</v>
      </c>
      <c r="E94" s="447">
        <f>SUM(E95:E96)</f>
        <v>842793</v>
      </c>
      <c r="F94" s="616">
        <f t="shared" si="1"/>
        <v>0.9601272737422148</v>
      </c>
    </row>
    <row r="95" spans="1:6" ht="12" customHeight="1">
      <c r="A95" s="456">
        <v>1181</v>
      </c>
      <c r="B95" s="481" t="s">
        <v>279</v>
      </c>
      <c r="C95" s="461">
        <v>64031</v>
      </c>
      <c r="D95" s="461">
        <v>64031</v>
      </c>
      <c r="E95" s="461">
        <v>64031</v>
      </c>
      <c r="F95" s="616">
        <f t="shared" si="1"/>
        <v>1</v>
      </c>
    </row>
    <row r="96" spans="1:6" ht="12" customHeight="1" thickBot="1">
      <c r="A96" s="483">
        <v>1182</v>
      </c>
      <c r="B96" s="484" t="s">
        <v>194</v>
      </c>
      <c r="C96" s="469">
        <v>813762</v>
      </c>
      <c r="D96" s="469">
        <v>813762</v>
      </c>
      <c r="E96" s="469">
        <v>778762</v>
      </c>
      <c r="F96" s="622">
        <f t="shared" si="1"/>
        <v>0.9569898815624224</v>
      </c>
    </row>
    <row r="97" spans="1:6" ht="12" customHeight="1" thickBot="1">
      <c r="A97" s="485"/>
      <c r="B97" s="472" t="s">
        <v>498</v>
      </c>
      <c r="C97" s="473">
        <f>SUM(C87+C91+C94)</f>
        <v>1301002</v>
      </c>
      <c r="D97" s="473">
        <f>SUM(D87+D91+D94)</f>
        <v>1309819</v>
      </c>
      <c r="E97" s="473">
        <f>SUM(E87+E91+E94)</f>
        <v>1359455</v>
      </c>
      <c r="F97" s="623">
        <f t="shared" si="1"/>
        <v>1.037895312253067</v>
      </c>
    </row>
    <row r="98" spans="1:6" ht="9" customHeight="1">
      <c r="A98" s="456"/>
      <c r="B98" s="455"/>
      <c r="C98" s="456"/>
      <c r="D98" s="456"/>
      <c r="E98" s="456"/>
      <c r="F98" s="619"/>
    </row>
    <row r="99" spans="1:6" ht="12" customHeight="1" thickBot="1">
      <c r="A99" s="469">
        <v>1191</v>
      </c>
      <c r="B99" s="470" t="s">
        <v>237</v>
      </c>
      <c r="C99" s="486"/>
      <c r="D99" s="486"/>
      <c r="E99" s="486">
        <v>1158</v>
      </c>
      <c r="F99" s="620"/>
    </row>
    <row r="100" spans="1:6" s="433" customFormat="1" ht="12.75" thickBot="1">
      <c r="A100" s="460"/>
      <c r="B100" s="726" t="s">
        <v>499</v>
      </c>
      <c r="C100" s="460">
        <f>SUM(C99)</f>
        <v>0</v>
      </c>
      <c r="D100" s="729">
        <f>SUM(D99)</f>
        <v>0</v>
      </c>
      <c r="E100" s="460">
        <f>SUM(E99)</f>
        <v>1158</v>
      </c>
      <c r="F100" s="623"/>
    </row>
    <row r="101" spans="1:6" s="433" customFormat="1" ht="9.75" customHeight="1">
      <c r="A101" s="663"/>
      <c r="B101" s="661"/>
      <c r="C101" s="663"/>
      <c r="D101" s="663"/>
      <c r="E101" s="663"/>
      <c r="F101" s="735"/>
    </row>
    <row r="102" spans="1:6" s="433" customFormat="1" ht="12">
      <c r="A102" s="462"/>
      <c r="B102" s="733" t="s">
        <v>573</v>
      </c>
      <c r="C102" s="453"/>
      <c r="D102" s="734"/>
      <c r="E102" s="453"/>
      <c r="F102" s="619"/>
    </row>
    <row r="103" spans="1:6" s="433" customFormat="1" ht="9" customHeight="1">
      <c r="A103" s="520"/>
      <c r="B103" s="731"/>
      <c r="C103" s="520"/>
      <c r="D103" s="732"/>
      <c r="E103" s="520"/>
      <c r="F103" s="619"/>
    </row>
    <row r="104" spans="1:6" ht="13.5" thickBot="1">
      <c r="A104" s="483"/>
      <c r="B104" s="727" t="s">
        <v>500</v>
      </c>
      <c r="C104" s="510">
        <f>SUM(C100+C97+C85)</f>
        <v>2711002</v>
      </c>
      <c r="D104" s="730">
        <f>SUM(D100+D97+D85)</f>
        <v>2719819</v>
      </c>
      <c r="E104" s="510">
        <f>SUM(E100+E97+E85)</f>
        <v>2770652</v>
      </c>
      <c r="F104" s="620">
        <f t="shared" si="1"/>
        <v>1.01868984664053</v>
      </c>
    </row>
    <row r="105" spans="1:6" ht="12">
      <c r="A105" s="490"/>
      <c r="B105" s="728" t="s">
        <v>525</v>
      </c>
      <c r="C105" s="500"/>
      <c r="D105" s="725"/>
      <c r="E105" s="500"/>
      <c r="F105" s="619"/>
    </row>
    <row r="106" spans="1:6" ht="12">
      <c r="A106" s="461">
        <v>1201</v>
      </c>
      <c r="B106" s="723" t="s">
        <v>402</v>
      </c>
      <c r="C106" s="442"/>
      <c r="D106" s="442"/>
      <c r="E106" s="461">
        <v>69</v>
      </c>
      <c r="F106" s="616"/>
    </row>
    <row r="107" spans="1:6" ht="12">
      <c r="A107" s="440">
        <v>1202</v>
      </c>
      <c r="B107" s="723" t="s">
        <v>403</v>
      </c>
      <c r="C107" s="461">
        <v>40000</v>
      </c>
      <c r="D107" s="461">
        <v>40000</v>
      </c>
      <c r="E107" s="461">
        <v>40000</v>
      </c>
      <c r="F107" s="618">
        <f t="shared" si="1"/>
        <v>1</v>
      </c>
    </row>
    <row r="108" spans="1:6" ht="12.75" thickBot="1">
      <c r="A108" s="508">
        <v>1203</v>
      </c>
      <c r="B108" s="724" t="s">
        <v>698</v>
      </c>
      <c r="C108" s="501"/>
      <c r="D108" s="501"/>
      <c r="E108" s="501">
        <v>25000</v>
      </c>
      <c r="F108" s="629"/>
    </row>
    <row r="109" spans="1:6" ht="12.75" thickBot="1">
      <c r="A109" s="487"/>
      <c r="B109" s="488" t="s">
        <v>524</v>
      </c>
      <c r="C109" s="487">
        <f>SUM(C106:C107)</f>
        <v>40000</v>
      </c>
      <c r="D109" s="487">
        <f>SUM(D106:D107)</f>
        <v>40000</v>
      </c>
      <c r="E109" s="487">
        <f>SUM(E106:E108)</f>
        <v>65069</v>
      </c>
      <c r="F109" s="623">
        <f t="shared" si="1"/>
        <v>1.626725</v>
      </c>
    </row>
    <row r="110" spans="1:6" ht="9.75" customHeight="1">
      <c r="A110" s="456"/>
      <c r="B110" s="491"/>
      <c r="C110" s="492"/>
      <c r="D110" s="492"/>
      <c r="E110" s="492"/>
      <c r="F110" s="619"/>
    </row>
    <row r="111" spans="1:6" ht="12">
      <c r="A111" s="440">
        <v>1211</v>
      </c>
      <c r="B111" s="445" t="s">
        <v>404</v>
      </c>
      <c r="C111" s="461"/>
      <c r="D111" s="461">
        <v>160502</v>
      </c>
      <c r="E111" s="461">
        <v>160502</v>
      </c>
      <c r="F111" s="618">
        <f t="shared" si="1"/>
        <v>1</v>
      </c>
    </row>
    <row r="112" spans="1:6" ht="12">
      <c r="A112" s="456">
        <v>1212</v>
      </c>
      <c r="B112" s="445" t="s">
        <v>405</v>
      </c>
      <c r="C112" s="461">
        <v>400000</v>
      </c>
      <c r="D112" s="461">
        <v>611836</v>
      </c>
      <c r="E112" s="461">
        <v>611836</v>
      </c>
      <c r="F112" s="618">
        <f t="shared" si="1"/>
        <v>1</v>
      </c>
    </row>
    <row r="113" spans="1:6" ht="12.75">
      <c r="A113" s="456"/>
      <c r="B113" s="493" t="s">
        <v>501</v>
      </c>
      <c r="C113" s="447">
        <f>SUM(C111:C112)</f>
        <v>400000</v>
      </c>
      <c r="D113" s="447">
        <f>SUM(D111:D112)</f>
        <v>772338</v>
      </c>
      <c r="E113" s="447">
        <f>SUM(E111:E112)</f>
        <v>772338</v>
      </c>
      <c r="F113" s="616">
        <f t="shared" si="1"/>
        <v>1</v>
      </c>
    </row>
    <row r="114" spans="1:6" ht="9" customHeight="1">
      <c r="A114" s="456"/>
      <c r="B114" s="494"/>
      <c r="C114" s="452"/>
      <c r="D114" s="452"/>
      <c r="E114" s="452"/>
      <c r="F114" s="616"/>
    </row>
    <row r="115" spans="1:6" ht="12">
      <c r="A115" s="456">
        <v>1221</v>
      </c>
      <c r="B115" s="463" t="s">
        <v>502</v>
      </c>
      <c r="C115" s="462">
        <v>870000</v>
      </c>
      <c r="D115" s="462">
        <v>870000</v>
      </c>
      <c r="E115" s="462">
        <v>870000</v>
      </c>
      <c r="F115" s="616">
        <f t="shared" si="1"/>
        <v>1</v>
      </c>
    </row>
    <row r="116" spans="1:6" ht="12">
      <c r="A116" s="456">
        <v>1222</v>
      </c>
      <c r="B116" s="457" t="s">
        <v>401</v>
      </c>
      <c r="C116" s="447"/>
      <c r="D116" s="447"/>
      <c r="E116" s="447"/>
      <c r="F116" s="616"/>
    </row>
    <row r="117" spans="1:6" ht="12.75">
      <c r="A117" s="456"/>
      <c r="B117" s="493" t="s">
        <v>503</v>
      </c>
      <c r="C117" s="447">
        <f>SUM(C115:C116)</f>
        <v>870000</v>
      </c>
      <c r="D117" s="447">
        <f>SUM(D115:D116)</f>
        <v>870000</v>
      </c>
      <c r="E117" s="447">
        <f>SUM(E115:E116)</f>
        <v>870000</v>
      </c>
      <c r="F117" s="616">
        <f t="shared" si="1"/>
        <v>1</v>
      </c>
    </row>
    <row r="118" spans="1:6" ht="9.75" customHeight="1" thickBot="1">
      <c r="A118" s="465"/>
      <c r="B118" s="491"/>
      <c r="C118" s="492"/>
      <c r="D118" s="492"/>
      <c r="E118" s="492"/>
      <c r="F118" s="620"/>
    </row>
    <row r="119" spans="1:6" s="433" customFormat="1" ht="13.5" thickBot="1">
      <c r="A119" s="495"/>
      <c r="B119" s="496" t="s">
        <v>504</v>
      </c>
      <c r="C119" s="497">
        <f>SUM(C117+C113+C104+C75+C109)</f>
        <v>16425461</v>
      </c>
      <c r="D119" s="497">
        <f>SUM(D117+D113+D104+D75+D109)</f>
        <v>17019690</v>
      </c>
      <c r="E119" s="497">
        <f>SUM(E117+E113+E104+E75+E109)</f>
        <v>17380012</v>
      </c>
      <c r="F119" s="623">
        <f t="shared" si="1"/>
        <v>1.0211708908916672</v>
      </c>
    </row>
    <row r="120" spans="1:6" s="433" customFormat="1" ht="8.25" customHeight="1">
      <c r="A120" s="498"/>
      <c r="B120" s="499"/>
      <c r="C120" s="500"/>
      <c r="D120" s="500"/>
      <c r="E120" s="500"/>
      <c r="F120" s="619"/>
    </row>
    <row r="121" spans="1:6" s="433" customFormat="1" ht="12.75">
      <c r="A121" s="461"/>
      <c r="B121" s="438" t="s">
        <v>339</v>
      </c>
      <c r="C121" s="447"/>
      <c r="D121" s="447"/>
      <c r="E121" s="447"/>
      <c r="F121" s="616"/>
    </row>
    <row r="122" spans="1:6" s="433" customFormat="1" ht="9" customHeight="1">
      <c r="A122" s="467"/>
      <c r="B122" s="438"/>
      <c r="C122" s="492"/>
      <c r="D122" s="492"/>
      <c r="E122" s="492"/>
      <c r="F122" s="616"/>
    </row>
    <row r="123" spans="1:6" s="433" customFormat="1" ht="12">
      <c r="A123" s="461">
        <v>1230</v>
      </c>
      <c r="B123" s="457" t="s">
        <v>413</v>
      </c>
      <c r="C123" s="442">
        <f>SUM(C124)</f>
        <v>7700</v>
      </c>
      <c r="D123" s="442">
        <f>SUM(D124)</f>
        <v>7700</v>
      </c>
      <c r="E123" s="442">
        <f>SUM(E124:E125)</f>
        <v>7700</v>
      </c>
      <c r="F123" s="616">
        <f t="shared" si="1"/>
        <v>1</v>
      </c>
    </row>
    <row r="124" spans="1:6" s="433" customFormat="1" ht="12">
      <c r="A124" s="446">
        <v>1231</v>
      </c>
      <c r="B124" s="450" t="s">
        <v>505</v>
      </c>
      <c r="C124" s="446">
        <v>7700</v>
      </c>
      <c r="D124" s="446">
        <v>7700</v>
      </c>
      <c r="E124" s="446">
        <v>3200</v>
      </c>
      <c r="F124" s="618">
        <f t="shared" si="1"/>
        <v>0.4155844155844156</v>
      </c>
    </row>
    <row r="125" spans="1:6" s="433" customFormat="1" ht="12">
      <c r="A125" s="446">
        <v>1232</v>
      </c>
      <c r="B125" s="450" t="s">
        <v>673</v>
      </c>
      <c r="C125" s="446"/>
      <c r="D125" s="446"/>
      <c r="E125" s="446">
        <v>4500</v>
      </c>
      <c r="F125" s="618"/>
    </row>
    <row r="126" spans="1:6" s="433" customFormat="1" ht="12">
      <c r="A126" s="461">
        <v>1240</v>
      </c>
      <c r="B126" s="457" t="s">
        <v>506</v>
      </c>
      <c r="C126" s="461">
        <v>4000</v>
      </c>
      <c r="D126" s="461">
        <v>4000</v>
      </c>
      <c r="E126" s="461">
        <v>1365</v>
      </c>
      <c r="F126" s="618">
        <f t="shared" si="1"/>
        <v>0.34125</v>
      </c>
    </row>
    <row r="127" spans="1:6" s="433" customFormat="1" ht="12">
      <c r="A127" s="461">
        <v>1250</v>
      </c>
      <c r="B127" s="457" t="s">
        <v>332</v>
      </c>
      <c r="C127" s="461">
        <v>3500</v>
      </c>
      <c r="D127" s="461">
        <v>3500</v>
      </c>
      <c r="E127" s="461">
        <v>3500</v>
      </c>
      <c r="F127" s="618">
        <f t="shared" si="1"/>
        <v>1</v>
      </c>
    </row>
    <row r="128" spans="1:6" s="433" customFormat="1" ht="12">
      <c r="A128" s="462">
        <v>1251</v>
      </c>
      <c r="B128" s="463" t="s">
        <v>713</v>
      </c>
      <c r="C128" s="462"/>
      <c r="D128" s="462"/>
      <c r="E128" s="462">
        <v>800</v>
      </c>
      <c r="F128" s="618"/>
    </row>
    <row r="129" spans="1:6" s="433" customFormat="1" ht="12">
      <c r="A129" s="462">
        <v>1260</v>
      </c>
      <c r="B129" s="463" t="s">
        <v>415</v>
      </c>
      <c r="C129" s="462"/>
      <c r="D129" s="462"/>
      <c r="E129" s="462">
        <v>1800</v>
      </c>
      <c r="F129" s="616"/>
    </row>
    <row r="130" spans="1:6" s="433" customFormat="1" ht="12.75" thickBot="1">
      <c r="A130" s="469">
        <v>1270</v>
      </c>
      <c r="B130" s="470" t="s">
        <v>507</v>
      </c>
      <c r="C130" s="469"/>
      <c r="D130" s="469"/>
      <c r="E130" s="469">
        <v>35</v>
      </c>
      <c r="F130" s="620"/>
    </row>
    <row r="131" spans="1:6" s="433" customFormat="1" ht="12.75" thickBot="1">
      <c r="A131" s="501"/>
      <c r="B131" s="488" t="s">
        <v>417</v>
      </c>
      <c r="C131" s="502">
        <f>SUM(C123+C126+C127)</f>
        <v>15200</v>
      </c>
      <c r="D131" s="502">
        <f>SUM(D123+D126+D127)</f>
        <v>15200</v>
      </c>
      <c r="E131" s="502">
        <f>SUM(E123+E126+E127+E128+E129+E130)</f>
        <v>15200</v>
      </c>
      <c r="F131" s="623"/>
    </row>
    <row r="132" spans="1:6" s="433" customFormat="1" ht="9" customHeight="1">
      <c r="A132" s="462"/>
      <c r="B132" s="463"/>
      <c r="C132" s="462"/>
      <c r="D132" s="462"/>
      <c r="E132" s="462"/>
      <c r="F132" s="619"/>
    </row>
    <row r="133" spans="1:6" s="433" customFormat="1" ht="12">
      <c r="A133" s="462">
        <v>1281</v>
      </c>
      <c r="B133" s="463" t="s">
        <v>486</v>
      </c>
      <c r="C133" s="462"/>
      <c r="D133" s="462"/>
      <c r="E133" s="462"/>
      <c r="F133" s="616"/>
    </row>
    <row r="134" spans="1:6" s="433" customFormat="1" ht="12.75" thickBot="1">
      <c r="A134" s="469">
        <v>1282</v>
      </c>
      <c r="B134" s="470" t="s">
        <v>487</v>
      </c>
      <c r="C134" s="469">
        <v>2142894</v>
      </c>
      <c r="D134" s="469">
        <f>SUM('3a.m.'!D92+'4.mell.'!D99+'5.mell. '!D39-'1b.mell '!D131-'1b.mell '!D143-'1b.mell '!D147)</f>
        <v>2173667</v>
      </c>
      <c r="E134" s="469">
        <f>SUM('3a.m.'!E92+'4.mell.'!E99+'5.mell. '!E39-E131)</f>
        <v>2270305</v>
      </c>
      <c r="F134" s="622">
        <f t="shared" si="1"/>
        <v>1.0444585118143672</v>
      </c>
    </row>
    <row r="135" spans="1:6" s="433" customFormat="1" ht="12.75" thickBot="1">
      <c r="A135" s="503"/>
      <c r="B135" s="472" t="s">
        <v>508</v>
      </c>
      <c r="C135" s="473">
        <f>SUM(C134)</f>
        <v>2142894</v>
      </c>
      <c r="D135" s="473">
        <f>SUM(D134)</f>
        <v>2173667</v>
      </c>
      <c r="E135" s="473">
        <f>SUM(E134)</f>
        <v>2270305</v>
      </c>
      <c r="F135" s="623">
        <f t="shared" si="1"/>
        <v>1.0444585118143672</v>
      </c>
    </row>
    <row r="136" spans="1:6" s="433" customFormat="1" ht="9" customHeight="1" thickBot="1">
      <c r="A136" s="504"/>
      <c r="B136" s="505"/>
      <c r="C136" s="504"/>
      <c r="D136" s="504"/>
      <c r="E136" s="504"/>
      <c r="F136" s="623"/>
    </row>
    <row r="137" spans="1:6" s="433" customFormat="1" ht="13.5" thickBot="1">
      <c r="A137" s="504"/>
      <c r="B137" s="506" t="s">
        <v>422</v>
      </c>
      <c r="C137" s="507">
        <f>SUM(C135+C131)</f>
        <v>2158094</v>
      </c>
      <c r="D137" s="507">
        <f>SUM(D135+D131)</f>
        <v>2188867</v>
      </c>
      <c r="E137" s="507">
        <f>SUM(E135+E131)</f>
        <v>2285505</v>
      </c>
      <c r="F137" s="623">
        <f t="shared" si="1"/>
        <v>1.0441497815993388</v>
      </c>
    </row>
    <row r="138" spans="1:6" s="433" customFormat="1" ht="9" customHeight="1" thickBot="1">
      <c r="A138" s="485"/>
      <c r="B138" s="459"/>
      <c r="C138" s="473"/>
      <c r="D138" s="473"/>
      <c r="E138" s="473"/>
      <c r="F138" s="623"/>
    </row>
    <row r="139" spans="1:6" s="433" customFormat="1" ht="13.5" thickBot="1">
      <c r="A139" s="485"/>
      <c r="B139" s="489" t="s">
        <v>500</v>
      </c>
      <c r="C139" s="473"/>
      <c r="D139" s="473"/>
      <c r="E139" s="473"/>
      <c r="F139" s="623"/>
    </row>
    <row r="140" spans="1:6" s="433" customFormat="1" ht="9" customHeight="1">
      <c r="A140" s="490"/>
      <c r="B140" s="534"/>
      <c r="C140" s="500"/>
      <c r="D140" s="500"/>
      <c r="E140" s="500"/>
      <c r="F140" s="619"/>
    </row>
    <row r="141" spans="1:6" s="433" customFormat="1" ht="12">
      <c r="A141" s="465"/>
      <c r="B141" s="533" t="s">
        <v>525</v>
      </c>
      <c r="C141" s="492"/>
      <c r="D141" s="492"/>
      <c r="E141" s="492"/>
      <c r="F141" s="616"/>
    </row>
    <row r="142" spans="1:6" s="433" customFormat="1" ht="12.75" thickBot="1">
      <c r="A142" s="483">
        <v>1291</v>
      </c>
      <c r="B142" s="484" t="s">
        <v>509</v>
      </c>
      <c r="C142" s="469">
        <v>25000</v>
      </c>
      <c r="D142" s="469">
        <v>25000</v>
      </c>
      <c r="E142" s="469"/>
      <c r="F142" s="622">
        <f t="shared" si="1"/>
        <v>0</v>
      </c>
    </row>
    <row r="143" spans="1:6" s="433" customFormat="1" ht="12.75" thickBot="1">
      <c r="A143" s="508"/>
      <c r="B143" s="488" t="s">
        <v>245</v>
      </c>
      <c r="C143" s="502">
        <f>SUM(C142)</f>
        <v>25000</v>
      </c>
      <c r="D143" s="502">
        <f>SUM(D142)</f>
        <v>25000</v>
      </c>
      <c r="E143" s="502">
        <f>SUM(E142)</f>
        <v>0</v>
      </c>
      <c r="F143" s="623">
        <f>SUM(E143/D143)</f>
        <v>0</v>
      </c>
    </row>
    <row r="144" spans="1:6" s="433" customFormat="1" ht="8.25" customHeight="1">
      <c r="A144" s="465"/>
      <c r="B144" s="482"/>
      <c r="C144" s="492"/>
      <c r="D144" s="492"/>
      <c r="E144" s="492"/>
      <c r="F144" s="619"/>
    </row>
    <row r="145" spans="1:6" s="433" customFormat="1" ht="12">
      <c r="A145" s="440">
        <v>1292</v>
      </c>
      <c r="B145" s="445" t="s">
        <v>404</v>
      </c>
      <c r="C145" s="447"/>
      <c r="D145" s="461">
        <v>65854</v>
      </c>
      <c r="E145" s="461">
        <v>65854</v>
      </c>
      <c r="F145" s="618">
        <f>SUM(E145/D145)</f>
        <v>1</v>
      </c>
    </row>
    <row r="146" spans="1:6" s="433" customFormat="1" ht="12">
      <c r="A146" s="456">
        <v>1293</v>
      </c>
      <c r="B146" s="445" t="s">
        <v>405</v>
      </c>
      <c r="C146" s="447"/>
      <c r="D146" s="461">
        <v>19490</v>
      </c>
      <c r="E146" s="461">
        <v>19490</v>
      </c>
      <c r="F146" s="618">
        <f>SUM(E146/D146)</f>
        <v>1</v>
      </c>
    </row>
    <row r="147" spans="1:6" s="433" customFormat="1" ht="12.75">
      <c r="A147" s="456"/>
      <c r="B147" s="493" t="s">
        <v>656</v>
      </c>
      <c r="C147" s="447"/>
      <c r="D147" s="447">
        <f>SUM(D145:D146)</f>
        <v>85344</v>
      </c>
      <c r="E147" s="447">
        <f>SUM(E145:E146)</f>
        <v>85344</v>
      </c>
      <c r="F147" s="624">
        <f>SUM(E147/D147)</f>
        <v>1</v>
      </c>
    </row>
    <row r="148" spans="1:6" s="433" customFormat="1" ht="6.75" customHeight="1">
      <c r="A148" s="440"/>
      <c r="B148" s="493"/>
      <c r="C148" s="689"/>
      <c r="D148" s="689"/>
      <c r="E148" s="689"/>
      <c r="F148" s="690"/>
    </row>
    <row r="149" spans="1:6" s="433" customFormat="1" ht="12.75">
      <c r="A149" s="447">
        <v>1295</v>
      </c>
      <c r="B149" s="493" t="s">
        <v>684</v>
      </c>
      <c r="C149" s="447"/>
      <c r="D149" s="689"/>
      <c r="E149" s="689"/>
      <c r="F149" s="690"/>
    </row>
    <row r="150" spans="1:6" s="433" customFormat="1" ht="9" customHeight="1" thickBot="1">
      <c r="A150" s="465"/>
      <c r="B150" s="491"/>
      <c r="C150" s="502"/>
      <c r="D150" s="510"/>
      <c r="E150" s="510"/>
      <c r="F150" s="620"/>
    </row>
    <row r="151" spans="1:6" s="433" customFormat="1" ht="13.5" thickBot="1">
      <c r="A151" s="495"/>
      <c r="B151" s="496" t="s">
        <v>510</v>
      </c>
      <c r="C151" s="497">
        <f>SUM(C139+C137+C143)</f>
        <v>2183094</v>
      </c>
      <c r="D151" s="497">
        <f>SUM(D139+D137+D143+D147)</f>
        <v>2299211</v>
      </c>
      <c r="E151" s="497">
        <f>SUM(E139+E137+E143+E147)</f>
        <v>2370849</v>
      </c>
      <c r="F151" s="623">
        <f>SUM(E151/D151)</f>
        <v>1.0311576449486368</v>
      </c>
    </row>
    <row r="152" spans="1:6" s="433" customFormat="1" ht="9" customHeight="1">
      <c r="A152" s="590"/>
      <c r="B152" s="591"/>
      <c r="C152" s="592"/>
      <c r="D152" s="592"/>
      <c r="E152" s="592"/>
      <c r="F152" s="735"/>
    </row>
    <row r="153" spans="1:6" s="433" customFormat="1" ht="12.75">
      <c r="A153" s="461"/>
      <c r="B153" s="438" t="s">
        <v>363</v>
      </c>
      <c r="C153" s="447"/>
      <c r="D153" s="447"/>
      <c r="E153" s="447"/>
      <c r="F153" s="616"/>
    </row>
    <row r="154" spans="1:6" s="433" customFormat="1" ht="9" customHeight="1">
      <c r="A154" s="461"/>
      <c r="B154" s="438"/>
      <c r="C154" s="447"/>
      <c r="D154" s="447"/>
      <c r="E154" s="447"/>
      <c r="F154" s="616"/>
    </row>
    <row r="155" spans="1:6" s="433" customFormat="1" ht="13.5" thickBot="1">
      <c r="A155" s="469">
        <v>1301</v>
      </c>
      <c r="B155" s="509" t="s">
        <v>511</v>
      </c>
      <c r="C155" s="510"/>
      <c r="D155" s="510"/>
      <c r="E155" s="510"/>
      <c r="F155" s="620"/>
    </row>
    <row r="156" spans="1:6" s="433" customFormat="1" ht="12.75" thickBot="1">
      <c r="A156" s="503"/>
      <c r="B156" s="459" t="s">
        <v>417</v>
      </c>
      <c r="C156" s="473"/>
      <c r="D156" s="473"/>
      <c r="E156" s="473"/>
      <c r="F156" s="623"/>
    </row>
    <row r="157" spans="1:6" s="433" customFormat="1" ht="9" customHeight="1">
      <c r="A157" s="590"/>
      <c r="B157" s="666"/>
      <c r="C157" s="592"/>
      <c r="D157" s="592"/>
      <c r="E157" s="592"/>
      <c r="F157" s="619"/>
    </row>
    <row r="158" spans="1:6" s="433" customFormat="1" ht="9" customHeight="1">
      <c r="A158" s="667"/>
      <c r="B158" s="668"/>
      <c r="C158" s="662"/>
      <c r="D158" s="662"/>
      <c r="E158" s="662"/>
      <c r="F158" s="616"/>
    </row>
    <row r="159" spans="1:6" s="433" customFormat="1" ht="13.5" thickBot="1">
      <c r="A159" s="469">
        <v>1311</v>
      </c>
      <c r="B159" s="509" t="s">
        <v>487</v>
      </c>
      <c r="C159" s="469">
        <v>226527</v>
      </c>
      <c r="D159" s="469">
        <f>SUM('3b.m.'!D14)</f>
        <v>227462</v>
      </c>
      <c r="E159" s="469">
        <v>228093</v>
      </c>
      <c r="F159" s="622">
        <f>SUM(E159/D159)</f>
        <v>1.0027740897380661</v>
      </c>
    </row>
    <row r="160" spans="1:6" s="433" customFormat="1" ht="13.5" thickBot="1">
      <c r="A160" s="503"/>
      <c r="B160" s="489" t="s">
        <v>488</v>
      </c>
      <c r="C160" s="473">
        <f aca="true" t="shared" si="2" ref="C160:E161">SUM(C159)</f>
        <v>226527</v>
      </c>
      <c r="D160" s="473">
        <f t="shared" si="2"/>
        <v>227462</v>
      </c>
      <c r="E160" s="473">
        <f t="shared" si="2"/>
        <v>228093</v>
      </c>
      <c r="F160" s="623">
        <f>SUM(E160/D160)</f>
        <v>1.0027740897380661</v>
      </c>
    </row>
    <row r="161" spans="1:6" s="433" customFormat="1" ht="13.5" thickBot="1">
      <c r="A161" s="503"/>
      <c r="B161" s="489" t="s">
        <v>422</v>
      </c>
      <c r="C161" s="473">
        <f t="shared" si="2"/>
        <v>226527</v>
      </c>
      <c r="D161" s="473">
        <f t="shared" si="2"/>
        <v>227462</v>
      </c>
      <c r="E161" s="473">
        <f t="shared" si="2"/>
        <v>228093</v>
      </c>
      <c r="F161" s="623">
        <f>SUM(E161/D161)</f>
        <v>1.0027740897380661</v>
      </c>
    </row>
    <row r="162" spans="1:6" s="433" customFormat="1" ht="10.5" customHeight="1">
      <c r="A162" s="498"/>
      <c r="B162" s="534"/>
      <c r="C162" s="500"/>
      <c r="D162" s="500"/>
      <c r="E162" s="500"/>
      <c r="F162" s="619"/>
    </row>
    <row r="163" spans="1:6" s="433" customFormat="1" ht="12">
      <c r="A163" s="456">
        <v>1312</v>
      </c>
      <c r="B163" s="468" t="s">
        <v>404</v>
      </c>
      <c r="C163" s="447"/>
      <c r="D163" s="461">
        <v>3050</v>
      </c>
      <c r="E163" s="461">
        <v>3050</v>
      </c>
      <c r="F163" s="618">
        <f>SUM(E163/D163)</f>
        <v>1</v>
      </c>
    </row>
    <row r="164" spans="1:6" s="433" customFormat="1" ht="12">
      <c r="A164" s="456">
        <v>1312</v>
      </c>
      <c r="B164" s="445" t="s">
        <v>405</v>
      </c>
      <c r="C164" s="447"/>
      <c r="D164" s="447"/>
      <c r="E164" s="447"/>
      <c r="F164" s="616"/>
    </row>
    <row r="165" spans="1:6" s="433" customFormat="1" ht="12.75">
      <c r="A165" s="456"/>
      <c r="B165" s="493" t="s">
        <v>656</v>
      </c>
      <c r="C165" s="447"/>
      <c r="D165" s="447">
        <f>SUM(D163:D164)</f>
        <v>3050</v>
      </c>
      <c r="E165" s="447">
        <f>SUM(E163:E164)</f>
        <v>3050</v>
      </c>
      <c r="F165" s="616">
        <f>SUM(E165/D165)</f>
        <v>1</v>
      </c>
    </row>
    <row r="166" spans="1:6" s="433" customFormat="1" ht="9" customHeight="1" thickBot="1">
      <c r="A166" s="462"/>
      <c r="B166" s="511"/>
      <c r="C166" s="510"/>
      <c r="D166" s="510"/>
      <c r="E166" s="510"/>
      <c r="F166" s="620"/>
    </row>
    <row r="167" spans="1:6" s="433" customFormat="1" ht="13.5" thickBot="1">
      <c r="A167" s="495"/>
      <c r="B167" s="496" t="s">
        <v>512</v>
      </c>
      <c r="C167" s="497">
        <f>SUM(C161)</f>
        <v>226527</v>
      </c>
      <c r="D167" s="497">
        <f>SUM(D161+D165)</f>
        <v>230512</v>
      </c>
      <c r="E167" s="497">
        <f>SUM(E161+E165)</f>
        <v>231143</v>
      </c>
      <c r="F167" s="623">
        <f>SUM(E167/D167)</f>
        <v>1.002737384604706</v>
      </c>
    </row>
    <row r="168" spans="1:6" s="515" customFormat="1" ht="9" customHeight="1">
      <c r="A168" s="512"/>
      <c r="B168" s="513"/>
      <c r="C168" s="514"/>
      <c r="D168" s="514"/>
      <c r="E168" s="514"/>
      <c r="F168" s="619"/>
    </row>
    <row r="169" spans="1:6" s="515" customFormat="1" ht="12.75">
      <c r="A169" s="516"/>
      <c r="B169" s="438" t="s">
        <v>341</v>
      </c>
      <c r="C169" s="517"/>
      <c r="D169" s="517"/>
      <c r="E169" s="517"/>
      <c r="F169" s="616"/>
    </row>
    <row r="170" spans="1:6" s="515" customFormat="1" ht="9" customHeight="1">
      <c r="A170" s="516"/>
      <c r="B170" s="438"/>
      <c r="C170" s="517"/>
      <c r="D170" s="517"/>
      <c r="E170" s="517"/>
      <c r="F170" s="616"/>
    </row>
    <row r="171" spans="1:6" s="433" customFormat="1" ht="12">
      <c r="A171" s="461">
        <v>1330</v>
      </c>
      <c r="B171" s="457" t="s">
        <v>413</v>
      </c>
      <c r="C171" s="518">
        <f>SUM('2.mell'!C1020)</f>
        <v>62720</v>
      </c>
      <c r="D171" s="518">
        <f>SUM('2.mell'!D1020)</f>
        <v>62720</v>
      </c>
      <c r="E171" s="518">
        <f>SUM('2.mell'!E1020)</f>
        <v>49989</v>
      </c>
      <c r="F171" s="618">
        <f>SUM(E171/D171)</f>
        <v>0.7970184948979592</v>
      </c>
    </row>
    <row r="172" spans="1:6" s="433" customFormat="1" ht="12">
      <c r="A172" s="461">
        <v>1335</v>
      </c>
      <c r="B172" s="457" t="s">
        <v>332</v>
      </c>
      <c r="C172" s="518">
        <f>SUM('2.mell'!C1021)</f>
        <v>36108</v>
      </c>
      <c r="D172" s="518">
        <f>SUM('2.mell'!D1021)</f>
        <v>36108</v>
      </c>
      <c r="E172" s="518">
        <f>SUM('2.mell'!E1021)</f>
        <v>37331</v>
      </c>
      <c r="F172" s="618">
        <f>SUM(E172/D172)</f>
        <v>1.033870610391049</v>
      </c>
    </row>
    <row r="173" spans="1:6" s="433" customFormat="1" ht="12">
      <c r="A173" s="461">
        <v>1340</v>
      </c>
      <c r="B173" s="457" t="s">
        <v>414</v>
      </c>
      <c r="C173" s="518">
        <f>SUM('2.mell'!C1022)</f>
        <v>35332</v>
      </c>
      <c r="D173" s="518">
        <f>SUM('2.mell'!D1022)</f>
        <v>35332</v>
      </c>
      <c r="E173" s="518">
        <f>SUM('2.mell'!E1022)</f>
        <v>60373</v>
      </c>
      <c r="F173" s="618">
        <f>SUM(E173/D173)</f>
        <v>1.70873429186007</v>
      </c>
    </row>
    <row r="174" spans="1:6" s="433" customFormat="1" ht="12">
      <c r="A174" s="461">
        <v>1350</v>
      </c>
      <c r="B174" s="457" t="s">
        <v>513</v>
      </c>
      <c r="C174" s="518">
        <f>SUM('2.mell'!C1023)</f>
        <v>262093</v>
      </c>
      <c r="D174" s="518">
        <f>SUM('2.mell'!D1023)</f>
        <v>262093</v>
      </c>
      <c r="E174" s="518">
        <f>SUM('2.mell'!E1023)</f>
        <v>258695</v>
      </c>
      <c r="F174" s="618">
        <f>SUM(E174/D174)</f>
        <v>0.987035136382887</v>
      </c>
    </row>
    <row r="175" spans="1:6" s="433" customFormat="1" ht="12">
      <c r="A175" s="461">
        <v>1370</v>
      </c>
      <c r="B175" s="457" t="s">
        <v>415</v>
      </c>
      <c r="C175" s="518">
        <f>SUM('2.mell'!C1024)</f>
        <v>76523</v>
      </c>
      <c r="D175" s="518">
        <f>SUM('2.mell'!D1024)</f>
        <v>76523</v>
      </c>
      <c r="E175" s="518">
        <f>SUM('2.mell'!E1024)</f>
        <v>81491</v>
      </c>
      <c r="F175" s="618">
        <f>SUM(E175/D175)</f>
        <v>1.06492165754087</v>
      </c>
    </row>
    <row r="176" spans="1:6" s="433" customFormat="1" ht="12.75" thickBot="1">
      <c r="A176" s="469">
        <v>1380</v>
      </c>
      <c r="B176" s="470" t="s">
        <v>416</v>
      </c>
      <c r="C176" s="518">
        <f>SUM('2.mell'!C1025)</f>
        <v>0</v>
      </c>
      <c r="D176" s="518">
        <f>SUM('2.mell'!D1025)</f>
        <v>0</v>
      </c>
      <c r="E176" s="518">
        <f>SUM('2.mell'!E1025)</f>
        <v>0</v>
      </c>
      <c r="F176" s="620"/>
    </row>
    <row r="177" spans="1:6" s="433" customFormat="1" ht="12.75" thickBot="1">
      <c r="A177" s="487"/>
      <c r="B177" s="488" t="s">
        <v>193</v>
      </c>
      <c r="C177" s="519">
        <f>SUM(C171:C176)</f>
        <v>472776</v>
      </c>
      <c r="D177" s="519">
        <f>SUM(D171:D176)</f>
        <v>472776</v>
      </c>
      <c r="E177" s="519">
        <f>SUM(E171:E176)</f>
        <v>487879</v>
      </c>
      <c r="F177" s="623">
        <f>SUM(E177/D177)</f>
        <v>1.0319453610166336</v>
      </c>
    </row>
    <row r="178" spans="1:6" s="433" customFormat="1" ht="9" customHeight="1">
      <c r="A178" s="520"/>
      <c r="B178" s="482"/>
      <c r="C178" s="517"/>
      <c r="D178" s="517"/>
      <c r="E178" s="517"/>
      <c r="F178" s="619"/>
    </row>
    <row r="179" spans="1:6" s="433" customFormat="1" ht="12">
      <c r="A179" s="461">
        <v>1411</v>
      </c>
      <c r="B179" s="441" t="s">
        <v>487</v>
      </c>
      <c r="C179" s="518">
        <f>SUM('2.mell'!C1027)</f>
        <v>4515830</v>
      </c>
      <c r="D179" s="518">
        <f>SUM('2.mell'!D1027)</f>
        <v>4588642</v>
      </c>
      <c r="E179" s="518">
        <f>SUM('2.mell'!E1027)</f>
        <v>4678868</v>
      </c>
      <c r="F179" s="618">
        <f>SUM(E179/D179)</f>
        <v>1.0196628980861875</v>
      </c>
    </row>
    <row r="180" spans="1:6" s="433" customFormat="1" ht="12">
      <c r="A180" s="461">
        <v>1412</v>
      </c>
      <c r="B180" s="521" t="s">
        <v>418</v>
      </c>
      <c r="C180" s="518">
        <f>SUM('2.mell'!C1028)</f>
        <v>229992</v>
      </c>
      <c r="D180" s="518">
        <f>SUM('2.mell'!D1028)</f>
        <v>229992</v>
      </c>
      <c r="E180" s="518">
        <f>SUM('2.mell'!E1028)</f>
        <v>229992</v>
      </c>
      <c r="F180" s="618">
        <f>SUM(E180/D180)</f>
        <v>1</v>
      </c>
    </row>
    <row r="181" spans="1:6" s="433" customFormat="1" ht="12.75" thickBot="1">
      <c r="A181" s="469">
        <v>1413</v>
      </c>
      <c r="B181" s="522" t="s">
        <v>419</v>
      </c>
      <c r="C181" s="518">
        <f>SUM('2.mell'!C1029)</f>
        <v>47100</v>
      </c>
      <c r="D181" s="518">
        <f>SUM('2.mell'!D1029)</f>
        <v>47100</v>
      </c>
      <c r="E181" s="518">
        <f>SUM('2.mell'!E1029)</f>
        <v>47100</v>
      </c>
      <c r="F181" s="622">
        <f>SUM(E181/D181)</f>
        <v>1</v>
      </c>
    </row>
    <row r="182" spans="1:6" s="433" customFormat="1" ht="12.75" thickBot="1">
      <c r="A182" s="487"/>
      <c r="B182" s="459" t="s">
        <v>514</v>
      </c>
      <c r="C182" s="519">
        <f>SUM(C179:C181)</f>
        <v>4792922</v>
      </c>
      <c r="D182" s="519">
        <f>SUM(D179:D181)</f>
        <v>4865734</v>
      </c>
      <c r="E182" s="519">
        <f>SUM(E179:E181)</f>
        <v>4955960</v>
      </c>
      <c r="F182" s="623">
        <f>SUM(E182/D182)</f>
        <v>1.018543142720091</v>
      </c>
    </row>
    <row r="183" spans="1:6" s="433" customFormat="1" ht="9" customHeight="1" thickBot="1">
      <c r="A183" s="460"/>
      <c r="B183" s="459"/>
      <c r="C183" s="519"/>
      <c r="D183" s="519"/>
      <c r="E183" s="519"/>
      <c r="F183" s="623"/>
    </row>
    <row r="184" spans="1:6" s="433" customFormat="1" ht="12.75" thickBot="1">
      <c r="A184" s="460">
        <v>1420</v>
      </c>
      <c r="B184" s="459" t="s">
        <v>515</v>
      </c>
      <c r="C184" s="519"/>
      <c r="D184" s="519"/>
      <c r="E184" s="519">
        <f>SUM('2.mell'!E1031)</f>
        <v>17419</v>
      </c>
      <c r="F184" s="623"/>
    </row>
    <row r="185" spans="1:6" s="433" customFormat="1" ht="9" customHeight="1" thickBot="1">
      <c r="A185" s="460"/>
      <c r="B185" s="459"/>
      <c r="C185" s="519"/>
      <c r="D185" s="519"/>
      <c r="E185" s="519"/>
      <c r="F185" s="623"/>
    </row>
    <row r="186" spans="1:6" s="433" customFormat="1" ht="12.75" customHeight="1" thickBot="1">
      <c r="A186" s="460">
        <v>1421</v>
      </c>
      <c r="B186" s="235" t="s">
        <v>680</v>
      </c>
      <c r="C186" s="519"/>
      <c r="D186" s="519"/>
      <c r="E186" s="519">
        <f>SUM('2.mell'!E1032)</f>
        <v>4566</v>
      </c>
      <c r="F186" s="623"/>
    </row>
    <row r="187" spans="1:6" s="433" customFormat="1" ht="9" customHeight="1" thickBot="1">
      <c r="A187" s="460"/>
      <c r="B187" s="459"/>
      <c r="C187" s="519"/>
      <c r="D187" s="519"/>
      <c r="E187" s="519"/>
      <c r="F187" s="623"/>
    </row>
    <row r="188" spans="1:6" s="433" customFormat="1" ht="12.75" thickBot="1">
      <c r="A188" s="460">
        <v>1422</v>
      </c>
      <c r="B188" s="459" t="s">
        <v>523</v>
      </c>
      <c r="C188" s="519"/>
      <c r="D188" s="519"/>
      <c r="E188" s="519"/>
      <c r="F188" s="623"/>
    </row>
    <row r="189" spans="1:6" s="433" customFormat="1" ht="9" customHeight="1" thickBot="1">
      <c r="A189" s="460"/>
      <c r="B189" s="459"/>
      <c r="C189" s="519"/>
      <c r="D189" s="519"/>
      <c r="E189" s="519"/>
      <c r="F189" s="623"/>
    </row>
    <row r="190" spans="1:6" s="433" customFormat="1" ht="13.5" thickBot="1">
      <c r="A190" s="460">
        <v>1423</v>
      </c>
      <c r="B190" s="496" t="s">
        <v>422</v>
      </c>
      <c r="C190" s="519">
        <f>SUM(C182+C184+C177)</f>
        <v>5265698</v>
      </c>
      <c r="D190" s="519">
        <f>SUM(D182+D184+D177)</f>
        <v>5338510</v>
      </c>
      <c r="E190" s="519">
        <f>SUM(E182+E184+E177+E186)</f>
        <v>5465824</v>
      </c>
      <c r="F190" s="623">
        <f>SUM(E190/D190)</f>
        <v>1.023848227314363</v>
      </c>
    </row>
    <row r="191" spans="1:6" s="433" customFormat="1" ht="9" customHeight="1" thickBot="1">
      <c r="A191" s="460"/>
      <c r="B191" s="459"/>
      <c r="C191" s="519"/>
      <c r="D191" s="519"/>
      <c r="E191" s="519"/>
      <c r="F191" s="623"/>
    </row>
    <row r="192" spans="1:6" s="433" customFormat="1" ht="12" customHeight="1">
      <c r="A192" s="498">
        <v>1424</v>
      </c>
      <c r="B192" s="703" t="s">
        <v>709</v>
      </c>
      <c r="C192" s="712"/>
      <c r="D192" s="712"/>
      <c r="E192" s="715">
        <f>SUM('2.mell'!E1035)</f>
        <v>2911</v>
      </c>
      <c r="F192" s="713"/>
    </row>
    <row r="193" spans="1:6" s="433" customFormat="1" ht="12" customHeight="1" thickBot="1">
      <c r="A193" s="501">
        <v>1425</v>
      </c>
      <c r="B193" s="714" t="s">
        <v>708</v>
      </c>
      <c r="C193" s="525"/>
      <c r="D193" s="525"/>
      <c r="E193" s="716">
        <f>SUM('2.mell'!E1036)</f>
        <v>5348</v>
      </c>
      <c r="F193" s="621"/>
    </row>
    <row r="194" spans="1:6" s="433" customFormat="1" ht="9" customHeight="1" thickBot="1">
      <c r="A194" s="460"/>
      <c r="B194" s="459"/>
      <c r="C194" s="519"/>
      <c r="D194" s="519"/>
      <c r="E194" s="519"/>
      <c r="F194" s="623"/>
    </row>
    <row r="195" spans="1:6" s="433" customFormat="1" ht="12.75" thickBot="1">
      <c r="A195" s="460">
        <v>1426</v>
      </c>
      <c r="B195" s="459" t="s">
        <v>435</v>
      </c>
      <c r="C195" s="519"/>
      <c r="D195" s="519"/>
      <c r="E195" s="519">
        <f>SUM('2.mell'!E1037)</f>
        <v>8259</v>
      </c>
      <c r="F195" s="623"/>
    </row>
    <row r="196" spans="1:6" s="433" customFormat="1" ht="9" customHeight="1">
      <c r="A196" s="663"/>
      <c r="B196" s="661"/>
      <c r="C196" s="664"/>
      <c r="D196" s="664"/>
      <c r="E196" s="664"/>
      <c r="F196" s="619"/>
    </row>
    <row r="197" spans="1:6" s="433" customFormat="1" ht="12">
      <c r="A197" s="461">
        <v>1441</v>
      </c>
      <c r="B197" s="445" t="s">
        <v>404</v>
      </c>
      <c r="C197" s="665"/>
      <c r="D197" s="518">
        <f>SUM('2.mell'!D1038)</f>
        <v>157925</v>
      </c>
      <c r="E197" s="518">
        <f>SUM('2.mell'!E1038)</f>
        <v>157925</v>
      </c>
      <c r="F197" s="618">
        <f>SUM(E197/D197)</f>
        <v>1</v>
      </c>
    </row>
    <row r="198" spans="1:6" s="433" customFormat="1" ht="12.75" thickBot="1">
      <c r="A198" s="501">
        <v>1442</v>
      </c>
      <c r="B198" s="524" t="s">
        <v>405</v>
      </c>
      <c r="C198" s="525"/>
      <c r="D198" s="649">
        <f>SUM('2.mell'!D1039)</f>
        <v>977</v>
      </c>
      <c r="E198" s="649">
        <f>SUM('2.mell'!E1039)</f>
        <v>977</v>
      </c>
      <c r="F198" s="622">
        <f>SUM(E198/D198)</f>
        <v>1</v>
      </c>
    </row>
    <row r="199" spans="1:6" s="433" customFormat="1" ht="13.5" thickBot="1">
      <c r="A199" s="460"/>
      <c r="B199" s="489" t="s">
        <v>574</v>
      </c>
      <c r="C199" s="525"/>
      <c r="D199" s="525">
        <f>SUM(D197:D198)</f>
        <v>158902</v>
      </c>
      <c r="E199" s="525">
        <f>SUM(E197:E198)</f>
        <v>158902</v>
      </c>
      <c r="F199" s="623">
        <f>SUM(E199/D199)</f>
        <v>1</v>
      </c>
    </row>
    <row r="200" spans="1:6" s="433" customFormat="1" ht="9.75" customHeight="1" thickBot="1">
      <c r="A200" s="460"/>
      <c r="B200" s="688"/>
      <c r="C200" s="525"/>
      <c r="D200" s="525"/>
      <c r="E200" s="525"/>
      <c r="F200" s="623"/>
    </row>
    <row r="201" spans="1:6" s="433" customFormat="1" ht="12.75" thickBot="1">
      <c r="A201" s="460"/>
      <c r="B201" s="680" t="s">
        <v>678</v>
      </c>
      <c r="C201" s="525"/>
      <c r="D201" s="525"/>
      <c r="E201" s="525"/>
      <c r="F201" s="623"/>
    </row>
    <row r="202" spans="1:6" s="433" customFormat="1" ht="10.5" customHeight="1">
      <c r="A202" s="663"/>
      <c r="B202" s="736"/>
      <c r="C202" s="664"/>
      <c r="D202" s="664"/>
      <c r="E202" s="664"/>
      <c r="F202" s="735"/>
    </row>
    <row r="203" spans="1:6" s="433" customFormat="1" ht="9" customHeight="1">
      <c r="A203" s="732"/>
      <c r="B203" s="731"/>
      <c r="C203" s="737"/>
      <c r="D203" s="737"/>
      <c r="E203" s="737"/>
      <c r="F203" s="738"/>
    </row>
    <row r="204" spans="1:6" s="515" customFormat="1" ht="13.5" thickBot="1">
      <c r="A204" s="739"/>
      <c r="B204" s="740" t="s">
        <v>516</v>
      </c>
      <c r="C204" s="741">
        <f>SUM(C190+C195+C199)</f>
        <v>5265698</v>
      </c>
      <c r="D204" s="741">
        <f>SUM(D190+D195+D199)</f>
        <v>5497412</v>
      </c>
      <c r="E204" s="741">
        <f>SUM(E190+E195+E199)</f>
        <v>5632985</v>
      </c>
      <c r="F204" s="620">
        <f>SUM(E204/D204)</f>
        <v>1.0246612405983033</v>
      </c>
    </row>
    <row r="205" spans="1:6" s="515" customFormat="1" ht="9" customHeight="1">
      <c r="A205" s="512"/>
      <c r="B205" s="659"/>
      <c r="C205" s="660"/>
      <c r="D205" s="660"/>
      <c r="E205" s="660"/>
      <c r="F205" s="619"/>
    </row>
    <row r="206" spans="1:6" s="515" customFormat="1" ht="12.75">
      <c r="A206" s="516"/>
      <c r="B206" s="438" t="s">
        <v>517</v>
      </c>
      <c r="C206" s="442"/>
      <c r="D206" s="442"/>
      <c r="E206" s="442"/>
      <c r="F206" s="616"/>
    </row>
    <row r="207" spans="1:6" ht="6.75" customHeight="1">
      <c r="A207" s="440"/>
      <c r="B207" s="441"/>
      <c r="C207" s="442"/>
      <c r="D207" s="442"/>
      <c r="E207" s="442"/>
      <c r="F207" s="616"/>
    </row>
    <row r="208" spans="1:6" s="433" customFormat="1" ht="12">
      <c r="A208" s="461">
        <v>1511</v>
      </c>
      <c r="B208" s="457" t="s">
        <v>413</v>
      </c>
      <c r="C208" s="461">
        <f>SUM(C171+C123+C10)</f>
        <v>832116</v>
      </c>
      <c r="D208" s="461">
        <f>SUM(D171+D123+D10)</f>
        <v>832896</v>
      </c>
      <c r="E208" s="461">
        <f>SUM(E171+E123+E10)</f>
        <v>822712</v>
      </c>
      <c r="F208" s="618">
        <f aca="true" t="shared" si="3" ref="F208:F216">SUM(E208/D208)</f>
        <v>0.9877727831566006</v>
      </c>
    </row>
    <row r="209" spans="1:6" s="433" customFormat="1" ht="12">
      <c r="A209" s="461">
        <v>1512</v>
      </c>
      <c r="B209" s="457" t="s">
        <v>332</v>
      </c>
      <c r="C209" s="461">
        <f>SUM(C172+C127+C17)</f>
        <v>261817</v>
      </c>
      <c r="D209" s="461">
        <f>SUM(D172+D127+D17)</f>
        <v>261817</v>
      </c>
      <c r="E209" s="461">
        <f>SUM(E172+E127+E17)</f>
        <v>265540</v>
      </c>
      <c r="F209" s="618">
        <f t="shared" si="3"/>
        <v>1.014219855853516</v>
      </c>
    </row>
    <row r="210" spans="1:6" s="433" customFormat="1" ht="12">
      <c r="A210" s="461">
        <v>1513</v>
      </c>
      <c r="B210" s="457" t="s">
        <v>414</v>
      </c>
      <c r="C210" s="461">
        <f>SUM(C173+C126+C21)</f>
        <v>54332</v>
      </c>
      <c r="D210" s="461">
        <f>SUM(D173+D126+D21)</f>
        <v>57602</v>
      </c>
      <c r="E210" s="461">
        <f>SUM(E173+E126+E21)</f>
        <v>92769</v>
      </c>
      <c r="F210" s="618">
        <f t="shared" si="3"/>
        <v>1.610516995937641</v>
      </c>
    </row>
    <row r="211" spans="1:6" s="433" customFormat="1" ht="12">
      <c r="A211" s="461">
        <v>1514</v>
      </c>
      <c r="B211" s="457" t="s">
        <v>713</v>
      </c>
      <c r="C211" s="461">
        <f>SUM(C174)</f>
        <v>262093</v>
      </c>
      <c r="D211" s="461">
        <f>SUM(D174)</f>
        <v>262093</v>
      </c>
      <c r="E211" s="461">
        <f>SUM(E174+E128)</f>
        <v>259495</v>
      </c>
      <c r="F211" s="618">
        <f t="shared" si="3"/>
        <v>0.9900874880290584</v>
      </c>
    </row>
    <row r="212" spans="1:6" s="433" customFormat="1" ht="12">
      <c r="A212" s="461">
        <v>1516</v>
      </c>
      <c r="B212" s="457" t="s">
        <v>415</v>
      </c>
      <c r="C212" s="461">
        <f>SUM(C175+C129+C24)</f>
        <v>1140609</v>
      </c>
      <c r="D212" s="461">
        <f>SUM(D175+D129+D24)</f>
        <v>1140609</v>
      </c>
      <c r="E212" s="461">
        <f>SUM(E175+E129+E24)</f>
        <v>1147377</v>
      </c>
      <c r="F212" s="618">
        <f t="shared" si="3"/>
        <v>1.005933672275074</v>
      </c>
    </row>
    <row r="213" spans="1:6" s="433" customFormat="1" ht="12.75" thickBot="1">
      <c r="A213" s="467">
        <v>1517</v>
      </c>
      <c r="B213" s="470" t="s">
        <v>416</v>
      </c>
      <c r="C213" s="501">
        <f>SUM(C176+C130+C30)</f>
        <v>30000</v>
      </c>
      <c r="D213" s="501">
        <f>SUM(D176+D130+D30)</f>
        <v>30000</v>
      </c>
      <c r="E213" s="501">
        <f>SUM(E176+E130+E30)</f>
        <v>30035</v>
      </c>
      <c r="F213" s="622">
        <f t="shared" si="3"/>
        <v>1.0011666666666668</v>
      </c>
    </row>
    <row r="214" spans="1:6" s="433" customFormat="1" ht="12.75" thickBot="1">
      <c r="A214" s="460">
        <v>1510</v>
      </c>
      <c r="B214" s="459" t="s">
        <v>193</v>
      </c>
      <c r="C214" s="460">
        <f>SUM(C208:C213)</f>
        <v>2580967</v>
      </c>
      <c r="D214" s="460">
        <f>SUM(D208:D213)</f>
        <v>2585017</v>
      </c>
      <c r="E214" s="460">
        <f>SUM(E208:E213)</f>
        <v>2617928</v>
      </c>
      <c r="F214" s="621">
        <f t="shared" si="3"/>
        <v>1.0127314443193216</v>
      </c>
    </row>
    <row r="215" spans="1:6" s="433" customFormat="1" ht="12">
      <c r="A215" s="462">
        <v>1521</v>
      </c>
      <c r="B215" s="463" t="s">
        <v>476</v>
      </c>
      <c r="C215" s="462">
        <f>SUM(C34)</f>
        <v>6231843</v>
      </c>
      <c r="D215" s="462">
        <f>SUM(D34)</f>
        <v>6231843</v>
      </c>
      <c r="E215" s="462">
        <f>SUM(E34)</f>
        <v>6231843</v>
      </c>
      <c r="F215" s="628">
        <f t="shared" si="3"/>
        <v>1</v>
      </c>
    </row>
    <row r="216" spans="1:6" s="433" customFormat="1" ht="12">
      <c r="A216" s="461">
        <v>1522</v>
      </c>
      <c r="B216" s="457" t="s">
        <v>340</v>
      </c>
      <c r="C216" s="461">
        <f>SUM(C41)</f>
        <v>636680</v>
      </c>
      <c r="D216" s="461">
        <f>SUM(D41)</f>
        <v>636680</v>
      </c>
      <c r="E216" s="461">
        <f>SUM(E41)</f>
        <v>636680</v>
      </c>
      <c r="F216" s="618">
        <f t="shared" si="3"/>
        <v>1</v>
      </c>
    </row>
    <row r="217" spans="1:6" s="433" customFormat="1" ht="12">
      <c r="A217" s="461">
        <v>1523</v>
      </c>
      <c r="B217" s="457" t="s">
        <v>478</v>
      </c>
      <c r="C217" s="461">
        <f>SUM(C49)</f>
        <v>381042</v>
      </c>
      <c r="D217" s="461">
        <f>SUM(D49)</f>
        <v>381042</v>
      </c>
      <c r="E217" s="461">
        <f>SUM(E49)</f>
        <v>377434</v>
      </c>
      <c r="F217" s="618">
        <f aca="true" t="shared" si="4" ref="F217:F248">SUM(E217/D217)</f>
        <v>0.9905312275287239</v>
      </c>
    </row>
    <row r="218" spans="1:6" s="433" customFormat="1" ht="12">
      <c r="A218" s="462">
        <v>1524</v>
      </c>
      <c r="B218" s="457" t="s">
        <v>550</v>
      </c>
      <c r="C218" s="461">
        <f>SUM(C44)</f>
        <v>1021000</v>
      </c>
      <c r="D218" s="461">
        <f>SUM(D44)</f>
        <v>1021000</v>
      </c>
      <c r="E218" s="461">
        <f>SUM(E44)</f>
        <v>1021000</v>
      </c>
      <c r="F218" s="618">
        <f t="shared" si="4"/>
        <v>1</v>
      </c>
    </row>
    <row r="219" spans="1:6" s="433" customFormat="1" ht="12.75" thickBot="1">
      <c r="A219" s="501">
        <v>1525</v>
      </c>
      <c r="B219" s="526" t="s">
        <v>484</v>
      </c>
      <c r="C219" s="501">
        <f>SUM(C57)</f>
        <v>8428</v>
      </c>
      <c r="D219" s="501">
        <f>SUM(D57)</f>
        <v>8428</v>
      </c>
      <c r="E219" s="501">
        <f>SUM(E57)</f>
        <v>8428</v>
      </c>
      <c r="F219" s="622">
        <f t="shared" si="4"/>
        <v>1</v>
      </c>
    </row>
    <row r="220" spans="1:6" s="433" customFormat="1" ht="12.75" thickBot="1">
      <c r="A220" s="460">
        <v>1520</v>
      </c>
      <c r="B220" s="459" t="s">
        <v>575</v>
      </c>
      <c r="C220" s="460">
        <f>SUM(C215:C219)</f>
        <v>8278993</v>
      </c>
      <c r="D220" s="460">
        <f>SUM(D215:D219)</f>
        <v>8278993</v>
      </c>
      <c r="E220" s="460">
        <f>SUM(E215:E219)</f>
        <v>8275385</v>
      </c>
      <c r="F220" s="623">
        <f t="shared" si="4"/>
        <v>0.9995641982062311</v>
      </c>
    </row>
    <row r="221" spans="1:6" s="433" customFormat="1" ht="12.75" thickBot="1">
      <c r="A221" s="503">
        <v>1531</v>
      </c>
      <c r="B221" s="478" t="s">
        <v>486</v>
      </c>
      <c r="C221" s="503">
        <f>SUM(C61+C62)</f>
        <v>2031075</v>
      </c>
      <c r="D221" s="503">
        <f>SUM(D61+D62+D63+D64)</f>
        <v>2232113</v>
      </c>
      <c r="E221" s="503">
        <f>SUM(E61+E62+E63+E64)</f>
        <v>2488170</v>
      </c>
      <c r="F221" s="628">
        <f t="shared" si="4"/>
        <v>1.114715070428782</v>
      </c>
    </row>
    <row r="222" spans="1:6" s="433" customFormat="1" ht="12.75" thickBot="1">
      <c r="A222" s="460">
        <v>1530</v>
      </c>
      <c r="B222" s="488" t="s">
        <v>488</v>
      </c>
      <c r="C222" s="460">
        <f>SUM(C221)</f>
        <v>2031075</v>
      </c>
      <c r="D222" s="460">
        <f>SUM(D221)</f>
        <v>2232113</v>
      </c>
      <c r="E222" s="460">
        <f>SUM(E221)</f>
        <v>2488170</v>
      </c>
      <c r="F222" s="620">
        <f t="shared" si="4"/>
        <v>1.114715070428782</v>
      </c>
    </row>
    <row r="223" spans="1:6" s="433" customFormat="1" ht="12.75" thickBot="1">
      <c r="A223" s="460">
        <v>1540</v>
      </c>
      <c r="B223" s="477" t="s">
        <v>491</v>
      </c>
      <c r="C223" s="460">
        <f>SUM(C184+C69)</f>
        <v>1400</v>
      </c>
      <c r="D223" s="460">
        <f>SUM(D184+D69)</f>
        <v>9386</v>
      </c>
      <c r="E223" s="460">
        <f>SUM(E184+E69)</f>
        <v>40968</v>
      </c>
      <c r="F223" s="623">
        <f t="shared" si="4"/>
        <v>4.36479863626678</v>
      </c>
    </row>
    <row r="224" spans="1:6" s="433" customFormat="1" ht="12.75" thickBot="1">
      <c r="A224" s="487">
        <v>1550</v>
      </c>
      <c r="B224" s="477" t="s">
        <v>522</v>
      </c>
      <c r="C224" s="487"/>
      <c r="D224" s="487"/>
      <c r="E224" s="487">
        <f>SUM(E186)</f>
        <v>4566</v>
      </c>
      <c r="F224" s="623"/>
    </row>
    <row r="225" spans="1:6" s="433" customFormat="1" ht="12.75" thickBot="1">
      <c r="A225" s="487">
        <v>1560</v>
      </c>
      <c r="B225" s="477" t="s">
        <v>523</v>
      </c>
      <c r="C225" s="487"/>
      <c r="D225" s="487"/>
      <c r="E225" s="487"/>
      <c r="F225" s="623"/>
    </row>
    <row r="226" spans="1:6" s="433" customFormat="1" ht="12.75" thickBot="1">
      <c r="A226" s="487"/>
      <c r="B226" s="477" t="s">
        <v>422</v>
      </c>
      <c r="C226" s="487">
        <f>SUM(C223+C220+C214+C222)</f>
        <v>12892435</v>
      </c>
      <c r="D226" s="487">
        <f>SUM(D223+D220+D214+D222)</f>
        <v>13105509</v>
      </c>
      <c r="E226" s="487">
        <f>SUM(E223+E220+E214+E222+E224)</f>
        <v>13427017</v>
      </c>
      <c r="F226" s="623">
        <f t="shared" si="4"/>
        <v>1.0245322787539195</v>
      </c>
    </row>
    <row r="227" spans="1:6" s="433" customFormat="1" ht="12">
      <c r="A227" s="462">
        <v>1571</v>
      </c>
      <c r="B227" s="463" t="s">
        <v>493</v>
      </c>
      <c r="C227" s="462">
        <f>SUM(C77)</f>
        <v>1160000</v>
      </c>
      <c r="D227" s="462">
        <f>SUM(D77)</f>
        <v>1160000</v>
      </c>
      <c r="E227" s="462">
        <f>SUM(E77)</f>
        <v>1160039</v>
      </c>
      <c r="F227" s="676">
        <f t="shared" si="4"/>
        <v>1.0000336206896552</v>
      </c>
    </row>
    <row r="228" spans="1:6" s="433" customFormat="1" ht="12.75" thickBot="1">
      <c r="A228" s="469">
        <v>1572</v>
      </c>
      <c r="B228" s="457" t="s">
        <v>570</v>
      </c>
      <c r="C228" s="469">
        <f>SUM(C83)</f>
        <v>250000</v>
      </c>
      <c r="D228" s="469">
        <f>SUM(D83)</f>
        <v>250000</v>
      </c>
      <c r="E228" s="469">
        <f>SUM(E83)</f>
        <v>250000</v>
      </c>
      <c r="F228" s="622">
        <f t="shared" si="4"/>
        <v>1</v>
      </c>
    </row>
    <row r="229" spans="1:6" s="433" customFormat="1" ht="12.75" thickBot="1">
      <c r="A229" s="460">
        <v>1570</v>
      </c>
      <c r="B229" s="459" t="s">
        <v>494</v>
      </c>
      <c r="C229" s="460">
        <f>SUM(C227:C228)</f>
        <v>1410000</v>
      </c>
      <c r="D229" s="460">
        <f>SUM(D227:D228)</f>
        <v>1410000</v>
      </c>
      <c r="E229" s="460">
        <f>SUM(E227:E228)</f>
        <v>1410039</v>
      </c>
      <c r="F229" s="623">
        <f t="shared" si="4"/>
        <v>1.0000276595744682</v>
      </c>
    </row>
    <row r="230" spans="1:6" s="433" customFormat="1" ht="12">
      <c r="A230" s="498">
        <v>1581</v>
      </c>
      <c r="B230" s="499" t="s">
        <v>495</v>
      </c>
      <c r="C230" s="462">
        <f>SUM(C87)</f>
        <v>363209</v>
      </c>
      <c r="D230" s="462">
        <f>SUM(D87)</f>
        <v>363209</v>
      </c>
      <c r="E230" s="462">
        <f>SUM(E87)</f>
        <v>447845</v>
      </c>
      <c r="F230" s="676">
        <f t="shared" si="4"/>
        <v>1.2330228601163518</v>
      </c>
    </row>
    <row r="231" spans="1:6" s="433" customFormat="1" ht="12">
      <c r="A231" s="461">
        <v>1582</v>
      </c>
      <c r="B231" s="457" t="s">
        <v>496</v>
      </c>
      <c r="C231" s="461">
        <f>SUM(C91)</f>
        <v>60000</v>
      </c>
      <c r="D231" s="461">
        <f>SUM(D91)</f>
        <v>68817</v>
      </c>
      <c r="E231" s="461">
        <f>SUM(E91)</f>
        <v>68817</v>
      </c>
      <c r="F231" s="618">
        <f t="shared" si="4"/>
        <v>1</v>
      </c>
    </row>
    <row r="232" spans="1:6" s="433" customFormat="1" ht="12.75" thickBot="1">
      <c r="A232" s="469">
        <v>1583</v>
      </c>
      <c r="B232" s="481" t="s">
        <v>497</v>
      </c>
      <c r="C232" s="469">
        <f>SUM(C94)</f>
        <v>877793</v>
      </c>
      <c r="D232" s="469">
        <f>SUM(D94)</f>
        <v>877793</v>
      </c>
      <c r="E232" s="469">
        <f>SUM(E94+E192)</f>
        <v>845704</v>
      </c>
      <c r="F232" s="622">
        <f t="shared" si="4"/>
        <v>0.9634435453461123</v>
      </c>
    </row>
    <row r="233" spans="1:6" s="433" customFormat="1" ht="12.75" thickBot="1">
      <c r="A233" s="460">
        <v>1580</v>
      </c>
      <c r="B233" s="472" t="s">
        <v>498</v>
      </c>
      <c r="C233" s="460">
        <f>SUM(C230:C232)</f>
        <v>1301002</v>
      </c>
      <c r="D233" s="460">
        <f>SUM(D230:D232)</f>
        <v>1309819</v>
      </c>
      <c r="E233" s="460">
        <f>SUM(E230:E232)</f>
        <v>1362366</v>
      </c>
      <c r="F233" s="623">
        <f t="shared" si="4"/>
        <v>1.0401177567282196</v>
      </c>
    </row>
    <row r="234" spans="1:6" s="433" customFormat="1" ht="12.75" thickBot="1">
      <c r="A234" s="460">
        <v>1590</v>
      </c>
      <c r="B234" s="488" t="s">
        <v>537</v>
      </c>
      <c r="C234" s="460">
        <f>SUM(C100)</f>
        <v>0</v>
      </c>
      <c r="D234" s="460">
        <f>SUM(D100)</f>
        <v>0</v>
      </c>
      <c r="E234" s="460">
        <f>SUM(E100+E193)</f>
        <v>6506</v>
      </c>
      <c r="F234" s="623"/>
    </row>
    <row r="235" spans="1:6" s="433" customFormat="1" ht="12.75" thickBot="1">
      <c r="A235" s="460">
        <v>1600</v>
      </c>
      <c r="B235" s="488" t="s">
        <v>573</v>
      </c>
      <c r="C235" s="487"/>
      <c r="D235" s="487"/>
      <c r="E235" s="487"/>
      <c r="F235" s="623"/>
    </row>
    <row r="236" spans="1:6" s="433" customFormat="1" ht="13.5" thickBot="1">
      <c r="A236" s="460"/>
      <c r="B236" s="489" t="s">
        <v>435</v>
      </c>
      <c r="C236" s="487">
        <f>SUM(C234+C233+C229)</f>
        <v>2711002</v>
      </c>
      <c r="D236" s="487">
        <f>SUM(D234+D233+D229)</f>
        <v>2719819</v>
      </c>
      <c r="E236" s="487">
        <f>SUM(E234+E233+E229)</f>
        <v>2778911</v>
      </c>
      <c r="F236" s="623">
        <f t="shared" si="4"/>
        <v>1.021726445767163</v>
      </c>
    </row>
    <row r="237" spans="1:6" s="433" customFormat="1" ht="12">
      <c r="A237" s="498">
        <v>1611</v>
      </c>
      <c r="B237" s="499" t="s">
        <v>526</v>
      </c>
      <c r="C237" s="523"/>
      <c r="D237" s="523"/>
      <c r="E237" s="523"/>
      <c r="F237" s="619"/>
    </row>
    <row r="238" spans="1:6" s="433" customFormat="1" ht="12.75" thickBot="1">
      <c r="A238" s="469">
        <v>1612</v>
      </c>
      <c r="B238" s="470" t="s">
        <v>527</v>
      </c>
      <c r="C238" s="469">
        <f>SUM(C142+C107)</f>
        <v>65000</v>
      </c>
      <c r="D238" s="469">
        <f>SUM(D142+D107)</f>
        <v>65000</v>
      </c>
      <c r="E238" s="469">
        <f>SUM(E142+E107+E108+E106)</f>
        <v>65069</v>
      </c>
      <c r="F238" s="622">
        <f t="shared" si="4"/>
        <v>1.0010615384615384</v>
      </c>
    </row>
    <row r="239" spans="1:6" s="433" customFormat="1" ht="12.75" thickBot="1">
      <c r="A239" s="460">
        <v>1610</v>
      </c>
      <c r="B239" s="459" t="s">
        <v>245</v>
      </c>
      <c r="C239" s="460">
        <f>SUM(C238)</f>
        <v>65000</v>
      </c>
      <c r="D239" s="460">
        <f>SUM(D238)</f>
        <v>65000</v>
      </c>
      <c r="E239" s="460">
        <f>SUM(E238)</f>
        <v>65069</v>
      </c>
      <c r="F239" s="623">
        <f t="shared" si="4"/>
        <v>1.0010615384615384</v>
      </c>
    </row>
    <row r="240" spans="1:6" s="433" customFormat="1" ht="15.75" thickBot="1">
      <c r="A240" s="460"/>
      <c r="B240" s="611" t="s">
        <v>618</v>
      </c>
      <c r="C240" s="460">
        <f>SUM(C239+C236+C226)</f>
        <v>15668437</v>
      </c>
      <c r="D240" s="460">
        <f>SUM(D239+D236+D226)</f>
        <v>15890328</v>
      </c>
      <c r="E240" s="460">
        <f>SUM(E239+E236+E226)</f>
        <v>16270997</v>
      </c>
      <c r="F240" s="623">
        <f t="shared" si="4"/>
        <v>1.023956019032458</v>
      </c>
    </row>
    <row r="241" spans="1:6" s="433" customFormat="1" ht="12">
      <c r="A241" s="462">
        <v>1621</v>
      </c>
      <c r="B241" s="468" t="s">
        <v>404</v>
      </c>
      <c r="C241" s="453">
        <f>SUM(C197+C111)</f>
        <v>0</v>
      </c>
      <c r="D241" s="462">
        <f>SUM(D197+D111+D163+D145)</f>
        <v>387331</v>
      </c>
      <c r="E241" s="462">
        <f>SUM(E197+E111+E163+E145)</f>
        <v>387331</v>
      </c>
      <c r="F241" s="676">
        <f t="shared" si="4"/>
        <v>1</v>
      </c>
    </row>
    <row r="242" spans="1:6" s="433" customFormat="1" ht="12.75" thickBot="1">
      <c r="A242" s="469">
        <v>1622</v>
      </c>
      <c r="B242" s="524" t="s">
        <v>405</v>
      </c>
      <c r="C242" s="462">
        <f>SUM(C198+C112)</f>
        <v>400000</v>
      </c>
      <c r="D242" s="462">
        <f>SUM(D198+D112+D164+D146)</f>
        <v>632303</v>
      </c>
      <c r="E242" s="462">
        <f>SUM(E198+E112+E164+E146)</f>
        <v>632303</v>
      </c>
      <c r="F242" s="622">
        <f t="shared" si="4"/>
        <v>1</v>
      </c>
    </row>
    <row r="243" spans="1:6" s="433" customFormat="1" ht="13.5" thickBot="1">
      <c r="A243" s="487">
        <v>1620</v>
      </c>
      <c r="B243" s="489" t="s">
        <v>518</v>
      </c>
      <c r="C243" s="460">
        <f>SUM(C241:C242)</f>
        <v>400000</v>
      </c>
      <c r="D243" s="460">
        <f>SUM(D241:D242)</f>
        <v>1019634</v>
      </c>
      <c r="E243" s="460">
        <f>SUM(E241:E242)</f>
        <v>1019634</v>
      </c>
      <c r="F243" s="623">
        <f t="shared" si="4"/>
        <v>1</v>
      </c>
    </row>
    <row r="244" spans="1:6" s="433" customFormat="1" ht="12">
      <c r="A244" s="462">
        <v>1631</v>
      </c>
      <c r="B244" s="463" t="s">
        <v>502</v>
      </c>
      <c r="C244" s="462">
        <f>SUM(C115)</f>
        <v>870000</v>
      </c>
      <c r="D244" s="462">
        <f>SUM(D115)</f>
        <v>870000</v>
      </c>
      <c r="E244" s="462">
        <f>SUM(E115)</f>
        <v>870000</v>
      </c>
      <c r="F244" s="628">
        <f t="shared" si="4"/>
        <v>1</v>
      </c>
    </row>
    <row r="245" spans="1:6" s="433" customFormat="1" ht="12">
      <c r="A245" s="467"/>
      <c r="B245" s="609" t="s">
        <v>616</v>
      </c>
      <c r="C245" s="467"/>
      <c r="D245" s="467"/>
      <c r="E245" s="467"/>
      <c r="F245" s="616"/>
    </row>
    <row r="246" spans="1:6" s="433" customFormat="1" ht="12.75" thickBot="1">
      <c r="A246" s="469">
        <v>1632</v>
      </c>
      <c r="B246" s="470" t="s">
        <v>401</v>
      </c>
      <c r="C246" s="486"/>
      <c r="D246" s="486"/>
      <c r="E246" s="486"/>
      <c r="F246" s="620"/>
    </row>
    <row r="247" spans="1:6" s="433" customFormat="1" ht="13.5" thickBot="1">
      <c r="A247" s="487">
        <v>1630</v>
      </c>
      <c r="B247" s="494" t="s">
        <v>503</v>
      </c>
      <c r="C247" s="487">
        <f>SUM(C244:C246)</f>
        <v>870000</v>
      </c>
      <c r="D247" s="487">
        <f>SUM(D244:D246)</f>
        <v>870000</v>
      </c>
      <c r="E247" s="487">
        <f>SUM(E244:E246)</f>
        <v>870000</v>
      </c>
      <c r="F247" s="623">
        <f t="shared" si="4"/>
        <v>1</v>
      </c>
    </row>
    <row r="248" spans="1:6" s="515" customFormat="1" ht="13.5" thickBot="1">
      <c r="A248" s="495"/>
      <c r="B248" s="496" t="s">
        <v>519</v>
      </c>
      <c r="C248" s="527">
        <f>SUM(C247+C243+C236+C226+C239)</f>
        <v>16938437</v>
      </c>
      <c r="D248" s="527">
        <f>SUM(D247+D243+D236+D226+D239)</f>
        <v>17779962</v>
      </c>
      <c r="E248" s="527">
        <f>SUM(E247+E243+E236+E226+E239)</f>
        <v>18160631</v>
      </c>
      <c r="F248" s="623">
        <f t="shared" si="4"/>
        <v>1.0214100007637812</v>
      </c>
    </row>
    <row r="249" ht="12">
      <c r="C249" s="529"/>
    </row>
    <row r="250" ht="12">
      <c r="C250" s="529"/>
    </row>
    <row r="251" ht="12">
      <c r="C251" s="529"/>
    </row>
  </sheetData>
  <sheetProtection/>
  <mergeCells count="8">
    <mergeCell ref="A2:F2"/>
    <mergeCell ref="A1:F1"/>
    <mergeCell ref="F5:F6"/>
    <mergeCell ref="B5:B6"/>
    <mergeCell ref="A5:A6"/>
    <mergeCell ref="C5:C6"/>
    <mergeCell ref="D5:D6"/>
    <mergeCell ref="E5:E6"/>
  </mergeCells>
  <printOptions horizontalCentered="1"/>
  <pageMargins left="0" right="0" top="0.1968503937007874" bottom="0.1968503937007874" header="0" footer="0"/>
  <pageSetup firstPageNumber="2" useFirstPageNumber="1" horizontalDpi="300" verticalDpi="300" orientation="landscape" paperSize="9" scale="92" r:id="rId1"/>
  <headerFooter alignWithMargins="0">
    <oddFooter>&amp;C&amp;P. oldal</oddFooter>
  </headerFooter>
  <rowBreaks count="2" manualBreakCount="2">
    <brk id="51" max="255" man="1"/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87"/>
  <sheetViews>
    <sheetView showZeros="0" zoomScalePageLayoutView="0" workbookViewId="0" topLeftCell="A88">
      <selection activeCell="B98" sqref="B98"/>
    </sheetView>
  </sheetViews>
  <sheetFormatPr defaultColWidth="9.00390625" defaultRowHeight="12.75"/>
  <cols>
    <col min="1" max="1" width="8.00390625" style="27" customWidth="1"/>
    <col min="2" max="2" width="65.875" style="27" customWidth="1"/>
    <col min="3" max="3" width="11.75390625" style="27" customWidth="1"/>
    <col min="4" max="5" width="12.125" style="27" customWidth="1"/>
    <col min="6" max="16384" width="9.125" style="27" customWidth="1"/>
  </cols>
  <sheetData>
    <row r="1" spans="1:6" ht="12.75">
      <c r="A1" s="748" t="s">
        <v>250</v>
      </c>
      <c r="B1" s="748"/>
      <c r="C1" s="749"/>
      <c r="D1" s="765"/>
      <c r="E1" s="765"/>
      <c r="F1" s="765"/>
    </row>
    <row r="2" spans="1:6" ht="12.75">
      <c r="A2" s="748" t="s">
        <v>36</v>
      </c>
      <c r="B2" s="748"/>
      <c r="C2" s="749"/>
      <c r="D2" s="765"/>
      <c r="E2" s="765"/>
      <c r="F2" s="765"/>
    </row>
    <row r="3" spans="1:3" ht="9" customHeight="1">
      <c r="A3" s="271"/>
      <c r="B3" s="271"/>
      <c r="C3" s="143"/>
    </row>
    <row r="4" spans="1:6" ht="12" customHeight="1">
      <c r="A4" s="211"/>
      <c r="B4" s="210"/>
      <c r="C4" s="180"/>
      <c r="F4" s="180" t="s">
        <v>218</v>
      </c>
    </row>
    <row r="5" spans="1:6" s="29" customFormat="1" ht="12" customHeight="1">
      <c r="A5" s="228"/>
      <c r="B5" s="28"/>
      <c r="C5" s="207" t="s">
        <v>86</v>
      </c>
      <c r="D5" s="754" t="s">
        <v>668</v>
      </c>
      <c r="E5" s="754" t="s">
        <v>705</v>
      </c>
      <c r="F5" s="754" t="s">
        <v>674</v>
      </c>
    </row>
    <row r="6" spans="1:6" s="29" customFormat="1" ht="12" customHeight="1">
      <c r="A6" s="3" t="s">
        <v>238</v>
      </c>
      <c r="B6" s="3" t="s">
        <v>172</v>
      </c>
      <c r="C6" s="15" t="s">
        <v>628</v>
      </c>
      <c r="D6" s="750"/>
      <c r="E6" s="750"/>
      <c r="F6" s="750"/>
    </row>
    <row r="7" spans="1:6" s="29" customFormat="1" ht="12.75" customHeight="1" thickBot="1">
      <c r="A7" s="30"/>
      <c r="B7" s="30"/>
      <c r="C7" s="15" t="s">
        <v>629</v>
      </c>
      <c r="D7" s="751"/>
      <c r="E7" s="751"/>
      <c r="F7" s="751"/>
    </row>
    <row r="8" spans="1:6" ht="12" customHeight="1">
      <c r="A8" s="4" t="s">
        <v>173</v>
      </c>
      <c r="B8" s="5" t="s">
        <v>174</v>
      </c>
      <c r="C8" s="96" t="s">
        <v>175</v>
      </c>
      <c r="D8" s="96" t="s">
        <v>176</v>
      </c>
      <c r="E8" s="96" t="s">
        <v>177</v>
      </c>
      <c r="F8" s="96" t="s">
        <v>328</v>
      </c>
    </row>
    <row r="9" spans="1:6" ht="15" customHeight="1">
      <c r="A9" s="4"/>
      <c r="B9" s="364" t="s">
        <v>251</v>
      </c>
      <c r="C9" s="10"/>
      <c r="D9" s="10"/>
      <c r="E9" s="10"/>
      <c r="F9" s="7"/>
    </row>
    <row r="10" spans="1:6" ht="12">
      <c r="A10" s="4"/>
      <c r="B10" s="248"/>
      <c r="C10" s="10"/>
      <c r="D10" s="10"/>
      <c r="E10" s="10"/>
      <c r="F10" s="10"/>
    </row>
    <row r="11" spans="1:6" ht="12">
      <c r="A11" s="6">
        <v>1710</v>
      </c>
      <c r="B11" s="6" t="s">
        <v>397</v>
      </c>
      <c r="C11" s="6">
        <f>SUM(C12+C13+C14+C15+C16+C17+C18)</f>
        <v>2003094</v>
      </c>
      <c r="D11" s="6">
        <f>SUM(D12+D13+D14+D15+D16+D17+D18)</f>
        <v>2098211</v>
      </c>
      <c r="E11" s="6">
        <f>SUM(E12+E13+E14+E15+E16+E17+E18)</f>
        <v>2084505</v>
      </c>
      <c r="F11" s="616">
        <f>SUM(E11/D11)</f>
        <v>0.9934677684942077</v>
      </c>
    </row>
    <row r="12" spans="1:6" ht="12">
      <c r="A12" s="10">
        <v>1711</v>
      </c>
      <c r="B12" s="10" t="s">
        <v>252</v>
      </c>
      <c r="C12" s="10">
        <f>SUM('3a.m.'!C80)</f>
        <v>1129374</v>
      </c>
      <c r="D12" s="10">
        <f>SUM('3a.m.'!D80)</f>
        <v>1189802</v>
      </c>
      <c r="E12" s="10">
        <f>SUM('3a.m.'!E80)</f>
        <v>1195414</v>
      </c>
      <c r="F12" s="618">
        <f>SUM(E12/D12)</f>
        <v>1.0047167511905342</v>
      </c>
    </row>
    <row r="13" spans="1:6" ht="12">
      <c r="A13" s="10">
        <v>1712</v>
      </c>
      <c r="B13" s="10" t="s">
        <v>19</v>
      </c>
      <c r="C13" s="10">
        <f>SUM('3a.m.'!C81)</f>
        <v>281357</v>
      </c>
      <c r="D13" s="10">
        <f>SUM('3a.m.'!D81)</f>
        <v>306883</v>
      </c>
      <c r="E13" s="10">
        <f>SUM('3a.m.'!E81)</f>
        <v>308512</v>
      </c>
      <c r="F13" s="618">
        <f>SUM(E13/D13)</f>
        <v>1.005308211924414</v>
      </c>
    </row>
    <row r="14" spans="1:6" ht="12">
      <c r="A14" s="10">
        <v>1713</v>
      </c>
      <c r="B14" s="10" t="s">
        <v>20</v>
      </c>
      <c r="C14" s="10">
        <f>SUM('3a.m.'!C82)</f>
        <v>482121</v>
      </c>
      <c r="D14" s="10">
        <f>SUM('3a.m.'!D82)</f>
        <v>471794</v>
      </c>
      <c r="E14" s="10">
        <f>SUM('3a.m.'!E82)</f>
        <v>475847</v>
      </c>
      <c r="F14" s="618">
        <f>SUM(E14/D14)</f>
        <v>1.008590613700047</v>
      </c>
    </row>
    <row r="15" spans="1:6" ht="12">
      <c r="A15" s="10">
        <v>1714</v>
      </c>
      <c r="B15" s="10" t="s">
        <v>274</v>
      </c>
      <c r="C15" s="10">
        <f>SUM('3a.m.'!C83)</f>
        <v>0</v>
      </c>
      <c r="D15" s="10">
        <f>SUM('3a.m.'!D83)</f>
        <v>0</v>
      </c>
      <c r="E15" s="10">
        <f>SUM('3a.m.'!E83)</f>
        <v>0</v>
      </c>
      <c r="F15" s="616"/>
    </row>
    <row r="16" spans="1:6" ht="12">
      <c r="A16" s="10">
        <v>1715</v>
      </c>
      <c r="B16" s="10" t="s">
        <v>68</v>
      </c>
      <c r="C16" s="10">
        <f>SUM('3a.m.'!C84)</f>
        <v>0</v>
      </c>
      <c r="D16" s="10">
        <f>SUM('3a.m.'!D84)</f>
        <v>0</v>
      </c>
      <c r="E16" s="10">
        <f>SUM('3a.m.'!E84)</f>
        <v>0</v>
      </c>
      <c r="F16" s="616"/>
    </row>
    <row r="17" spans="1:6" ht="12">
      <c r="A17" s="10">
        <v>1716</v>
      </c>
      <c r="B17" s="10" t="s">
        <v>25</v>
      </c>
      <c r="C17" s="10">
        <f>SUM('3a.m.'!C88)</f>
        <v>85242</v>
      </c>
      <c r="D17" s="10">
        <f>SUM('3a.m.'!D88)</f>
        <v>104732</v>
      </c>
      <c r="E17" s="10">
        <f>SUM('3a.m.'!E88)</f>
        <v>104732</v>
      </c>
      <c r="F17" s="618">
        <f>SUM(E17/D17)</f>
        <v>1</v>
      </c>
    </row>
    <row r="18" spans="1:6" ht="12">
      <c r="A18" s="10">
        <v>1717</v>
      </c>
      <c r="B18" s="7" t="s">
        <v>253</v>
      </c>
      <c r="C18" s="10">
        <f>SUM('3a.m.'!C91)</f>
        <v>25000</v>
      </c>
      <c r="D18" s="10">
        <f>SUM('3a.m.'!D91)</f>
        <v>25000</v>
      </c>
      <c r="E18" s="10">
        <f>SUM('3a.m.'!E91)</f>
        <v>0</v>
      </c>
      <c r="F18" s="616">
        <f>SUM(E18/D18)</f>
        <v>0</v>
      </c>
    </row>
    <row r="19" spans="1:6" ht="9.75" customHeight="1">
      <c r="A19" s="10"/>
      <c r="B19" s="10"/>
      <c r="C19" s="10"/>
      <c r="D19" s="10"/>
      <c r="E19" s="10"/>
      <c r="F19" s="616"/>
    </row>
    <row r="20" spans="1:6" ht="12">
      <c r="A20" s="173">
        <v>1720</v>
      </c>
      <c r="B20" s="173" t="s">
        <v>398</v>
      </c>
      <c r="C20" s="173">
        <f>SUM(C21)</f>
        <v>135000</v>
      </c>
      <c r="D20" s="173">
        <f>SUM(D21)</f>
        <v>156000</v>
      </c>
      <c r="E20" s="173">
        <f>SUM(E21)</f>
        <v>156000</v>
      </c>
      <c r="F20" s="616">
        <f>SUM(E20/D20)</f>
        <v>1</v>
      </c>
    </row>
    <row r="21" spans="1:6" ht="12">
      <c r="A21" s="10">
        <v>1721</v>
      </c>
      <c r="B21" s="7" t="s">
        <v>24</v>
      </c>
      <c r="C21" s="10">
        <f>SUM('4.mell.'!C97)</f>
        <v>135000</v>
      </c>
      <c r="D21" s="10">
        <f>SUM('4.mell.'!D99)</f>
        <v>156000</v>
      </c>
      <c r="E21" s="10">
        <f>SUM('4.mell.'!E99)</f>
        <v>156000</v>
      </c>
      <c r="F21" s="618">
        <f>SUM(E21/D21)</f>
        <v>1</v>
      </c>
    </row>
    <row r="22" spans="1:6" ht="9.75" customHeight="1">
      <c r="A22" s="10"/>
      <c r="B22" s="10"/>
      <c r="C22" s="10"/>
      <c r="D22" s="10"/>
      <c r="E22" s="10"/>
      <c r="F22" s="616"/>
    </row>
    <row r="23" spans="1:6" ht="12">
      <c r="A23" s="173">
        <v>1730</v>
      </c>
      <c r="B23" s="173" t="s">
        <v>399</v>
      </c>
      <c r="C23" s="173">
        <f>SUM(C24)</f>
        <v>45000</v>
      </c>
      <c r="D23" s="173">
        <f>SUM(D24)</f>
        <v>45000</v>
      </c>
      <c r="E23" s="173">
        <f>SUM(E24)</f>
        <v>45000</v>
      </c>
      <c r="F23" s="616">
        <f>SUM(E23/D23)</f>
        <v>1</v>
      </c>
    </row>
    <row r="24" spans="1:6" ht="12">
      <c r="A24" s="10">
        <v>1731</v>
      </c>
      <c r="B24" s="7" t="s">
        <v>25</v>
      </c>
      <c r="C24" s="10">
        <f>SUM('5.mell. '!C39)</f>
        <v>45000</v>
      </c>
      <c r="D24" s="10">
        <f>SUM('5.mell. '!D39)</f>
        <v>45000</v>
      </c>
      <c r="E24" s="10">
        <f>SUM('5.mell. '!E39)</f>
        <v>45000</v>
      </c>
      <c r="F24" s="618">
        <f>SUM(E24/D24)</f>
        <v>1</v>
      </c>
    </row>
    <row r="25" spans="1:6" ht="8.25" customHeight="1">
      <c r="A25" s="10"/>
      <c r="B25" s="10"/>
      <c r="C25" s="10"/>
      <c r="D25" s="10"/>
      <c r="E25" s="10"/>
      <c r="F25" s="616"/>
    </row>
    <row r="26" spans="1:6" ht="12.75">
      <c r="A26" s="10"/>
      <c r="B26" s="365" t="s">
        <v>369</v>
      </c>
      <c r="C26" s="10"/>
      <c r="D26" s="10"/>
      <c r="E26" s="10"/>
      <c r="F26" s="616"/>
    </row>
    <row r="27" spans="1:6" ht="6.75" customHeight="1">
      <c r="A27" s="10"/>
      <c r="B27" s="10"/>
      <c r="C27" s="10"/>
      <c r="D27" s="10"/>
      <c r="E27" s="10"/>
      <c r="F27" s="616"/>
    </row>
    <row r="28" spans="1:6" ht="12">
      <c r="A28" s="173">
        <v>1740</v>
      </c>
      <c r="B28" s="173" t="s">
        <v>34</v>
      </c>
      <c r="C28" s="173">
        <f>SUM(C29:C36)</f>
        <v>226527</v>
      </c>
      <c r="D28" s="173">
        <f>SUM(D29:D36)</f>
        <v>230512</v>
      </c>
      <c r="E28" s="173">
        <f>SUM(E29:E36)</f>
        <v>231760</v>
      </c>
      <c r="F28" s="616">
        <f>SUM(E28/D28)</f>
        <v>1.005414034844173</v>
      </c>
    </row>
    <row r="29" spans="1:6" ht="12">
      <c r="A29" s="10">
        <v>1741</v>
      </c>
      <c r="B29" s="10" t="s">
        <v>252</v>
      </c>
      <c r="C29" s="10">
        <f>SUM('3b.m.'!C21)</f>
        <v>142952</v>
      </c>
      <c r="D29" s="10">
        <f>SUM('3b.m.'!D21)</f>
        <v>138096</v>
      </c>
      <c r="E29" s="10">
        <f>SUM('3b.m.'!E21)</f>
        <v>139079</v>
      </c>
      <c r="F29" s="618">
        <f>SUM(E29/D29)</f>
        <v>1.0071182365890394</v>
      </c>
    </row>
    <row r="30" spans="1:6" ht="12">
      <c r="A30" s="10">
        <v>1742</v>
      </c>
      <c r="B30" s="10" t="s">
        <v>19</v>
      </c>
      <c r="C30" s="10">
        <f>SUM('3b.m.'!C22)</f>
        <v>39849</v>
      </c>
      <c r="D30" s="10">
        <f>SUM('3b.m.'!D22)</f>
        <v>39780</v>
      </c>
      <c r="E30" s="10">
        <f>SUM('3b.m.'!E22)</f>
        <v>40045</v>
      </c>
      <c r="F30" s="618">
        <f>SUM(E30/D30)</f>
        <v>1.0066616390145802</v>
      </c>
    </row>
    <row r="31" spans="1:6" ht="12">
      <c r="A31" s="10">
        <v>1743</v>
      </c>
      <c r="B31" s="10" t="s">
        <v>20</v>
      </c>
      <c r="C31" s="10">
        <f>SUM('3b.m.'!C23)</f>
        <v>28726</v>
      </c>
      <c r="D31" s="10">
        <f>SUM('3b.m.'!D23)</f>
        <v>33936</v>
      </c>
      <c r="E31" s="10">
        <f>SUM('3b.m.'!E23)</f>
        <v>33936</v>
      </c>
      <c r="F31" s="618">
        <f>SUM(E31/D31)</f>
        <v>1</v>
      </c>
    </row>
    <row r="32" spans="1:6" ht="12">
      <c r="A32" s="10">
        <v>1744</v>
      </c>
      <c r="B32" s="10" t="s">
        <v>274</v>
      </c>
      <c r="C32" s="10">
        <f>SUM('3b.m.'!C24)</f>
        <v>0</v>
      </c>
      <c r="D32" s="10">
        <f>SUM('3b.m.'!D24)</f>
        <v>0</v>
      </c>
      <c r="E32" s="10">
        <f>SUM('3b.m.'!E24)</f>
        <v>0</v>
      </c>
      <c r="F32" s="616"/>
    </row>
    <row r="33" spans="1:6" ht="12">
      <c r="A33" s="10">
        <v>1745</v>
      </c>
      <c r="B33" s="10" t="s">
        <v>68</v>
      </c>
      <c r="C33" s="10">
        <f>SUM('3b.m.'!C25)</f>
        <v>0</v>
      </c>
      <c r="D33" s="10">
        <f>SUM('3b.m.'!D25)</f>
        <v>0</v>
      </c>
      <c r="E33" s="10">
        <f>SUM('3b.m.'!E25)</f>
        <v>0</v>
      </c>
      <c r="F33" s="616"/>
    </row>
    <row r="34" spans="1:6" ht="12">
      <c r="A34" s="10">
        <v>1746</v>
      </c>
      <c r="B34" s="10" t="s">
        <v>25</v>
      </c>
      <c r="C34" s="10">
        <f>SUM('3b.m.'!C30)</f>
        <v>15000</v>
      </c>
      <c r="D34" s="10">
        <f>SUM('3b.m.'!D30)</f>
        <v>18700</v>
      </c>
      <c r="E34" s="10">
        <f>SUM('3b.m.'!E30)</f>
        <v>18700</v>
      </c>
      <c r="F34" s="616">
        <f>SUM(E34/D34)</f>
        <v>1</v>
      </c>
    </row>
    <row r="35" spans="1:6" ht="12">
      <c r="A35" s="10">
        <v>1747</v>
      </c>
      <c r="B35" s="10" t="s">
        <v>24</v>
      </c>
      <c r="C35" s="10"/>
      <c r="D35" s="10"/>
      <c r="E35" s="10"/>
      <c r="F35" s="616"/>
    </row>
    <row r="36" spans="1:6" ht="12">
      <c r="A36" s="10">
        <v>1748</v>
      </c>
      <c r="B36" s="7" t="s">
        <v>253</v>
      </c>
      <c r="C36" s="10"/>
      <c r="D36" s="10"/>
      <c r="E36" s="10"/>
      <c r="F36" s="616"/>
    </row>
    <row r="37" spans="1:6" ht="7.5" customHeight="1">
      <c r="A37" s="10"/>
      <c r="B37" s="10"/>
      <c r="C37" s="10"/>
      <c r="D37" s="10"/>
      <c r="E37" s="10"/>
      <c r="F37" s="616"/>
    </row>
    <row r="38" spans="1:6" ht="12.75">
      <c r="A38" s="10"/>
      <c r="B38" s="365" t="s">
        <v>370</v>
      </c>
      <c r="C38" s="10"/>
      <c r="D38" s="10"/>
      <c r="E38" s="10"/>
      <c r="F38" s="616"/>
    </row>
    <row r="39" spans="1:6" ht="7.5" customHeight="1">
      <c r="A39" s="4"/>
      <c r="B39" s="248"/>
      <c r="C39" s="10"/>
      <c r="D39" s="10"/>
      <c r="E39" s="10"/>
      <c r="F39" s="616"/>
    </row>
    <row r="40" spans="1:6" ht="12">
      <c r="A40" s="11">
        <v>1750</v>
      </c>
      <c r="B40" s="11" t="s">
        <v>374</v>
      </c>
      <c r="C40" s="11">
        <f>SUM(C41:C49)</f>
        <v>4122259</v>
      </c>
      <c r="D40" s="11">
        <f>SUM(D41:D49)</f>
        <v>4374433</v>
      </c>
      <c r="E40" s="11">
        <f>SUM(E41:E49)</f>
        <v>4515885</v>
      </c>
      <c r="F40" s="616">
        <f aca="true" t="shared" si="0" ref="F40:F46">SUM(E40/D40)</f>
        <v>1.0323360764697962</v>
      </c>
    </row>
    <row r="41" spans="1:6" ht="12">
      <c r="A41" s="10">
        <v>1751</v>
      </c>
      <c r="B41" s="10" t="s">
        <v>252</v>
      </c>
      <c r="C41" s="10">
        <f>SUM('3c.m.'!C716)</f>
        <v>35172</v>
      </c>
      <c r="D41" s="10">
        <f>SUM('3c.m.'!D716)</f>
        <v>37670</v>
      </c>
      <c r="E41" s="10">
        <f>SUM('3c.m.'!E716)</f>
        <v>45671</v>
      </c>
      <c r="F41" s="618">
        <f t="shared" si="0"/>
        <v>1.21239713299708</v>
      </c>
    </row>
    <row r="42" spans="1:6" ht="12">
      <c r="A42" s="10">
        <v>1752</v>
      </c>
      <c r="B42" s="10" t="s">
        <v>19</v>
      </c>
      <c r="C42" s="10">
        <f>SUM('3c.m.'!C717)</f>
        <v>14220</v>
      </c>
      <c r="D42" s="10">
        <f>SUM('3c.m.'!D717)</f>
        <v>10205</v>
      </c>
      <c r="E42" s="10">
        <f>SUM('3c.m.'!E717)</f>
        <v>13762</v>
      </c>
      <c r="F42" s="618">
        <f t="shared" si="0"/>
        <v>1.3485546300832925</v>
      </c>
    </row>
    <row r="43" spans="1:6" ht="12">
      <c r="A43" s="10">
        <v>1753</v>
      </c>
      <c r="B43" s="10" t="s">
        <v>20</v>
      </c>
      <c r="C43" s="10">
        <f>SUM('3c.m.'!C718)</f>
        <v>3226145</v>
      </c>
      <c r="D43" s="10">
        <f>SUM('3c.m.'!D718)</f>
        <v>3391738</v>
      </c>
      <c r="E43" s="10">
        <f>SUM('3c.m.'!E718)</f>
        <v>3343452</v>
      </c>
      <c r="F43" s="618">
        <f t="shared" si="0"/>
        <v>0.9857636409416057</v>
      </c>
    </row>
    <row r="44" spans="1:6" ht="12">
      <c r="A44" s="10">
        <v>1754</v>
      </c>
      <c r="B44" s="10" t="s">
        <v>274</v>
      </c>
      <c r="C44" s="10">
        <f>SUM('3c.m.'!C719)</f>
        <v>170362</v>
      </c>
      <c r="D44" s="10">
        <f>SUM('3c.m.'!D719)</f>
        <v>145177</v>
      </c>
      <c r="E44" s="10">
        <f>SUM('3c.m.'!E719)</f>
        <v>94647</v>
      </c>
      <c r="F44" s="618">
        <f t="shared" si="0"/>
        <v>0.6519421120425412</v>
      </c>
    </row>
    <row r="45" spans="1:6" ht="12">
      <c r="A45" s="10">
        <v>1755</v>
      </c>
      <c r="B45" s="10" t="s">
        <v>68</v>
      </c>
      <c r="C45" s="10">
        <f>SUM('3c.m.'!C720)</f>
        <v>3500</v>
      </c>
      <c r="D45" s="10">
        <f>SUM('3c.m.'!D720)</f>
        <v>3500</v>
      </c>
      <c r="E45" s="10">
        <f>SUM('3c.m.'!E720)</f>
        <v>3498</v>
      </c>
      <c r="F45" s="618">
        <f t="shared" si="0"/>
        <v>0.9994285714285714</v>
      </c>
    </row>
    <row r="46" spans="1:6" ht="12">
      <c r="A46" s="10">
        <v>1756</v>
      </c>
      <c r="B46" s="10" t="s">
        <v>554</v>
      </c>
      <c r="C46" s="10">
        <f>SUM('3c.m.'!C721)</f>
        <v>172860</v>
      </c>
      <c r="D46" s="10">
        <f>SUM('3c.m.'!D721)</f>
        <v>286143</v>
      </c>
      <c r="E46" s="10">
        <f>SUM('3c.m.'!E721)</f>
        <v>439073</v>
      </c>
      <c r="F46" s="618">
        <f t="shared" si="0"/>
        <v>1.5344530531936829</v>
      </c>
    </row>
    <row r="47" spans="1:6" ht="12">
      <c r="A47" s="7">
        <v>1757</v>
      </c>
      <c r="B47" s="7" t="s">
        <v>24</v>
      </c>
      <c r="C47" s="10"/>
      <c r="D47" s="10"/>
      <c r="E47" s="10">
        <f>SUM('3c.m.'!E724)</f>
        <v>1300</v>
      </c>
      <c r="F47" s="618"/>
    </row>
    <row r="48" spans="1:6" ht="12">
      <c r="A48" s="10">
        <v>1758</v>
      </c>
      <c r="B48" s="10" t="s">
        <v>25</v>
      </c>
      <c r="C48" s="10">
        <f>SUM('3c.m.'!C724)</f>
        <v>0</v>
      </c>
      <c r="D48" s="10">
        <f>SUM('3c.m.'!D724)</f>
        <v>0</v>
      </c>
      <c r="E48" s="10">
        <f>SUM('3c.m.'!E725)</f>
        <v>76250</v>
      </c>
      <c r="F48" s="618"/>
    </row>
    <row r="49" spans="1:6" ht="12">
      <c r="A49" s="10">
        <v>1759</v>
      </c>
      <c r="B49" s="10" t="s">
        <v>561</v>
      </c>
      <c r="C49" s="10">
        <f>SUM('3c.m.'!C726)</f>
        <v>500000</v>
      </c>
      <c r="D49" s="10">
        <f>SUM('3c.m.'!D726)</f>
        <v>500000</v>
      </c>
      <c r="E49" s="10">
        <f>SUM('3c.m.'!E726)</f>
        <v>498232</v>
      </c>
      <c r="F49" s="618">
        <f>SUM(E49/D49)</f>
        <v>0.996464</v>
      </c>
    </row>
    <row r="50" spans="1:6" ht="12">
      <c r="A50" s="6">
        <v>1760</v>
      </c>
      <c r="B50" s="6" t="s">
        <v>406</v>
      </c>
      <c r="C50" s="6">
        <f>SUM(C51:C57)</f>
        <v>880182</v>
      </c>
      <c r="D50" s="6">
        <f>SUM(D51:D57)</f>
        <v>827682</v>
      </c>
      <c r="E50" s="6">
        <f>SUM(E51:E57)</f>
        <v>904742</v>
      </c>
      <c r="F50" s="616">
        <f>SUM(E50/D50)</f>
        <v>1.0931033899492801</v>
      </c>
    </row>
    <row r="51" spans="1:6" ht="12">
      <c r="A51" s="10">
        <v>1761</v>
      </c>
      <c r="B51" s="10" t="s">
        <v>252</v>
      </c>
      <c r="C51" s="7">
        <f>SUM('3d.m. '!C55)</f>
        <v>0</v>
      </c>
      <c r="D51" s="7">
        <f>SUM('3d.m. '!D55)</f>
        <v>0</v>
      </c>
      <c r="E51" s="7">
        <f>SUM('3d.m. '!E55)</f>
        <v>0</v>
      </c>
      <c r="F51" s="616"/>
    </row>
    <row r="52" spans="1:6" ht="12">
      <c r="A52" s="7">
        <v>1762</v>
      </c>
      <c r="B52" s="7" t="s">
        <v>19</v>
      </c>
      <c r="C52" s="7">
        <f>SUM('3d.m. '!C56)</f>
        <v>0</v>
      </c>
      <c r="D52" s="7">
        <f>SUM('3d.m. '!D56)</f>
        <v>0</v>
      </c>
      <c r="E52" s="7">
        <f>SUM('3d.m. '!E56)</f>
        <v>0</v>
      </c>
      <c r="F52" s="616"/>
    </row>
    <row r="53" spans="1:6" ht="12">
      <c r="A53" s="10">
        <v>1763</v>
      </c>
      <c r="B53" s="10" t="s">
        <v>20</v>
      </c>
      <c r="C53" s="7">
        <f>SUM('3d.m. '!C57)</f>
        <v>0</v>
      </c>
      <c r="D53" s="7">
        <f>SUM('3d.m. '!D57)</f>
        <v>0</v>
      </c>
      <c r="E53" s="7">
        <f>SUM('3d.m. '!E57)</f>
        <v>0</v>
      </c>
      <c r="F53" s="616"/>
    </row>
    <row r="54" spans="1:6" ht="12">
      <c r="A54" s="10">
        <v>1764</v>
      </c>
      <c r="B54" s="10" t="s">
        <v>274</v>
      </c>
      <c r="C54" s="7">
        <f>SUM('3d.m. '!C58)</f>
        <v>880182</v>
      </c>
      <c r="D54" s="7">
        <f>SUM('3d.m. '!D58)</f>
        <v>827682</v>
      </c>
      <c r="E54" s="7">
        <f>SUM('3d.m. '!E58)</f>
        <v>891046</v>
      </c>
      <c r="F54" s="616">
        <f>SUM(E54/D54)</f>
        <v>1.0765559719795768</v>
      </c>
    </row>
    <row r="55" spans="1:6" ht="12">
      <c r="A55" s="10">
        <v>1765</v>
      </c>
      <c r="B55" s="10" t="s">
        <v>561</v>
      </c>
      <c r="C55" s="7"/>
      <c r="D55" s="7"/>
      <c r="E55" s="7">
        <f>SUM('3d.m. '!E59)</f>
        <v>13696</v>
      </c>
      <c r="F55" s="616"/>
    </row>
    <row r="56" spans="1:6" ht="12">
      <c r="A56" s="10">
        <v>1766</v>
      </c>
      <c r="B56" s="10" t="s">
        <v>68</v>
      </c>
      <c r="C56" s="7">
        <f>SUM('3d.m. '!C60)</f>
        <v>0</v>
      </c>
      <c r="D56" s="7">
        <f>SUM('3d.m. '!D60)</f>
        <v>0</v>
      </c>
      <c r="E56" s="7">
        <f>SUM('3d.m. '!E60)</f>
        <v>0</v>
      </c>
      <c r="F56" s="616"/>
    </row>
    <row r="57" spans="1:6" ht="12">
      <c r="A57" s="10">
        <v>1767</v>
      </c>
      <c r="B57" s="10" t="s">
        <v>253</v>
      </c>
      <c r="C57" s="7"/>
      <c r="D57" s="7"/>
      <c r="E57" s="7"/>
      <c r="F57" s="616"/>
    </row>
    <row r="58" spans="1:6" ht="9" customHeight="1">
      <c r="A58" s="4"/>
      <c r="B58" s="248"/>
      <c r="C58" s="10"/>
      <c r="D58" s="10"/>
      <c r="E58" s="10"/>
      <c r="F58" s="616"/>
    </row>
    <row r="59" spans="1:6" ht="12">
      <c r="A59" s="6">
        <v>1770</v>
      </c>
      <c r="B59" s="32" t="s">
        <v>375</v>
      </c>
      <c r="C59" s="172">
        <f>SUM(C62:C67)-C65</f>
        <v>2355284</v>
      </c>
      <c r="D59" s="172">
        <f>SUM(D62:D67)-D65</f>
        <v>2575226</v>
      </c>
      <c r="E59" s="172">
        <f>SUM(E62:E67)-E65</f>
        <v>2651028</v>
      </c>
      <c r="F59" s="616">
        <f>SUM(E59/D59)</f>
        <v>1.0294350864739639</v>
      </c>
    </row>
    <row r="60" spans="1:6" ht="12">
      <c r="A60" s="171">
        <v>1771</v>
      </c>
      <c r="B60" s="10" t="s">
        <v>252</v>
      </c>
      <c r="C60" s="6"/>
      <c r="D60" s="6"/>
      <c r="E60" s="6"/>
      <c r="F60" s="616"/>
    </row>
    <row r="61" spans="1:6" ht="12">
      <c r="A61" s="171">
        <v>1772</v>
      </c>
      <c r="B61" s="10" t="s">
        <v>19</v>
      </c>
      <c r="C61" s="6"/>
      <c r="D61" s="6"/>
      <c r="E61" s="6"/>
      <c r="F61" s="616"/>
    </row>
    <row r="62" spans="1:6" ht="12">
      <c r="A62" s="10">
        <v>1773</v>
      </c>
      <c r="B62" s="10" t="s">
        <v>20</v>
      </c>
      <c r="C62" s="7">
        <f>SUM('4.mell.'!C103)</f>
        <v>95000</v>
      </c>
      <c r="D62" s="7">
        <f>SUM('4.mell.'!D103)</f>
        <v>105937</v>
      </c>
      <c r="E62" s="7">
        <f>SUM('4.mell.'!E103)</f>
        <v>167937</v>
      </c>
      <c r="F62" s="618">
        <f>SUM(E62/D62)</f>
        <v>1.5852534997215326</v>
      </c>
    </row>
    <row r="63" spans="1:6" ht="12">
      <c r="A63" s="10">
        <v>1774</v>
      </c>
      <c r="B63" s="10" t="s">
        <v>26</v>
      </c>
      <c r="C63" s="7">
        <f>SUM('4.mell.'!C110)</f>
        <v>155000</v>
      </c>
      <c r="D63" s="7">
        <f>SUM('4.mell.'!D110)</f>
        <v>167700</v>
      </c>
      <c r="E63" s="7">
        <f>SUM('4.mell.'!E110)</f>
        <v>167700</v>
      </c>
      <c r="F63" s="618">
        <f>SUM(E63/D63)</f>
        <v>1</v>
      </c>
    </row>
    <row r="64" spans="1:6" ht="12">
      <c r="A64" s="10">
        <v>1775</v>
      </c>
      <c r="B64" s="10" t="s">
        <v>24</v>
      </c>
      <c r="C64" s="7">
        <f>SUM('4.mell.'!C107)-'4.mell.'!C99</f>
        <v>2075284</v>
      </c>
      <c r="D64" s="7">
        <f>SUM('4.mell.'!D107)-'4.mell.'!D99</f>
        <v>2270413</v>
      </c>
      <c r="E64" s="7">
        <f>SUM('4.mell.'!E107)-'4.mell.'!E99</f>
        <v>2284215</v>
      </c>
      <c r="F64" s="618">
        <f>SUM(E64/D64)</f>
        <v>1.0060790701955988</v>
      </c>
    </row>
    <row r="65" spans="1:6" ht="12">
      <c r="A65" s="10"/>
      <c r="B65" s="164" t="s">
        <v>75</v>
      </c>
      <c r="C65" s="170">
        <v>333350</v>
      </c>
      <c r="D65" s="170">
        <v>333350</v>
      </c>
      <c r="E65" s="170">
        <v>333350</v>
      </c>
      <c r="F65" s="618">
        <f>SUM(E65/D65)</f>
        <v>1</v>
      </c>
    </row>
    <row r="66" spans="1:6" ht="12">
      <c r="A66" s="10">
        <v>1176</v>
      </c>
      <c r="B66" s="10" t="s">
        <v>25</v>
      </c>
      <c r="C66" s="7"/>
      <c r="D66" s="7"/>
      <c r="E66" s="7"/>
      <c r="F66" s="618"/>
    </row>
    <row r="67" spans="1:6" ht="12">
      <c r="A67" s="7">
        <v>1178</v>
      </c>
      <c r="B67" s="7" t="s">
        <v>253</v>
      </c>
      <c r="C67" s="7">
        <f>SUM('4.mell.'!C112)</f>
        <v>30000</v>
      </c>
      <c r="D67" s="7">
        <f>SUM('4.mell.'!D112)</f>
        <v>31176</v>
      </c>
      <c r="E67" s="7">
        <f>SUM('4.mell.'!E112)</f>
        <v>31176</v>
      </c>
      <c r="F67" s="618">
        <f>SUM(E67/D67)</f>
        <v>1</v>
      </c>
    </row>
    <row r="68" spans="1:6" ht="9" customHeight="1">
      <c r="A68" s="10"/>
      <c r="B68" s="10"/>
      <c r="C68" s="10"/>
      <c r="D68" s="10"/>
      <c r="E68" s="10"/>
      <c r="F68" s="616"/>
    </row>
    <row r="69" spans="1:6" ht="12">
      <c r="A69" s="6">
        <v>1780</v>
      </c>
      <c r="B69" s="6" t="s">
        <v>376</v>
      </c>
      <c r="C69" s="6">
        <f>SUM(C72:C74)</f>
        <v>548663</v>
      </c>
      <c r="D69" s="6">
        <f>SUM(D72:D74)</f>
        <v>611850</v>
      </c>
      <c r="E69" s="6">
        <f>SUM(E72:E74)</f>
        <v>642176</v>
      </c>
      <c r="F69" s="616">
        <f>SUM(E69/D69)</f>
        <v>1.049564435727711</v>
      </c>
    </row>
    <row r="70" spans="1:6" ht="12">
      <c r="A70" s="171">
        <v>1781</v>
      </c>
      <c r="B70" s="10" t="s">
        <v>252</v>
      </c>
      <c r="C70" s="6"/>
      <c r="D70" s="6"/>
      <c r="E70" s="6"/>
      <c r="F70" s="616"/>
    </row>
    <row r="71" spans="1:6" ht="12">
      <c r="A71" s="171">
        <v>1782</v>
      </c>
      <c r="B71" s="10" t="s">
        <v>19</v>
      </c>
      <c r="C71" s="6"/>
      <c r="D71" s="6"/>
      <c r="E71" s="6"/>
      <c r="F71" s="616"/>
    </row>
    <row r="72" spans="1:6" ht="12">
      <c r="A72" s="10">
        <v>1783</v>
      </c>
      <c r="B72" s="10" t="s">
        <v>20</v>
      </c>
      <c r="C72" s="7">
        <f>SUM('5.mell. '!C43)</f>
        <v>0</v>
      </c>
      <c r="D72" s="7">
        <f>SUM('5.mell. '!D43)</f>
        <v>0</v>
      </c>
      <c r="E72" s="7">
        <f>SUM('5.mell. '!E43)</f>
        <v>0</v>
      </c>
      <c r="F72" s="616"/>
    </row>
    <row r="73" spans="1:6" ht="12">
      <c r="A73" s="10">
        <v>1784</v>
      </c>
      <c r="B73" s="10" t="s">
        <v>26</v>
      </c>
      <c r="C73" s="7">
        <f>SUM('5.mell. '!C44)</f>
        <v>0</v>
      </c>
      <c r="D73" s="7">
        <f>SUM('5.mell. '!D44)</f>
        <v>0</v>
      </c>
      <c r="E73" s="7">
        <f>SUM('5.mell. '!E44)</f>
        <v>0</v>
      </c>
      <c r="F73" s="616"/>
    </row>
    <row r="74" spans="1:6" ht="12">
      <c r="A74" s="7">
        <v>1785</v>
      </c>
      <c r="B74" s="10" t="s">
        <v>25</v>
      </c>
      <c r="C74" s="7">
        <f>SUM('5.mell. '!C50)-'5.mell. '!C39</f>
        <v>548663</v>
      </c>
      <c r="D74" s="7">
        <f>SUM('5.mell. '!D50)-'5.mell. '!D39</f>
        <v>611850</v>
      </c>
      <c r="E74" s="7">
        <f>SUM('5.mell. '!E50)-'5.mell. '!E39</f>
        <v>642176</v>
      </c>
      <c r="F74" s="616">
        <f>SUM(E74/D74)</f>
        <v>1.049564435727711</v>
      </c>
    </row>
    <row r="75" spans="1:6" s="29" customFormat="1" ht="9" customHeight="1">
      <c r="A75" s="7"/>
      <c r="B75" s="164"/>
      <c r="C75" s="10"/>
      <c r="D75" s="10"/>
      <c r="E75" s="10"/>
      <c r="F75" s="616"/>
    </row>
    <row r="76" spans="1:6" s="34" customFormat="1" ht="13.5" customHeight="1">
      <c r="A76" s="6">
        <v>1801</v>
      </c>
      <c r="B76" s="11" t="s">
        <v>39</v>
      </c>
      <c r="C76" s="6">
        <v>171340</v>
      </c>
      <c r="D76" s="6">
        <v>171340</v>
      </c>
      <c r="E76" s="6">
        <v>171340</v>
      </c>
      <c r="F76" s="616">
        <f>SUM(E76/D76)</f>
        <v>1</v>
      </c>
    </row>
    <row r="77" spans="1:6" ht="9" customHeight="1">
      <c r="A77" s="172"/>
      <c r="B77" s="173"/>
      <c r="C77" s="172"/>
      <c r="D77" s="172"/>
      <c r="E77" s="172"/>
      <c r="F77" s="616"/>
    </row>
    <row r="78" spans="1:6" ht="14.25" customHeight="1">
      <c r="A78" s="172">
        <v>1803</v>
      </c>
      <c r="B78" s="173" t="s">
        <v>700</v>
      </c>
      <c r="C78" s="172"/>
      <c r="D78" s="172"/>
      <c r="E78" s="172">
        <v>25000</v>
      </c>
      <c r="F78" s="616"/>
    </row>
    <row r="79" spans="1:6" ht="9" customHeight="1">
      <c r="A79" s="172"/>
      <c r="B79" s="173"/>
      <c r="C79" s="172"/>
      <c r="D79" s="172"/>
      <c r="E79" s="172"/>
      <c r="F79" s="616"/>
    </row>
    <row r="80" spans="1:6" s="34" customFormat="1" ht="12">
      <c r="A80" s="6">
        <v>1804</v>
      </c>
      <c r="B80" s="11" t="s">
        <v>40</v>
      </c>
      <c r="C80" s="6">
        <v>256808</v>
      </c>
      <c r="D80" s="6">
        <v>256808</v>
      </c>
      <c r="E80" s="6">
        <v>291000</v>
      </c>
      <c r="F80" s="616">
        <f>SUM(E80/D80)</f>
        <v>1.133142269711224</v>
      </c>
    </row>
    <row r="81" spans="1:6" s="34" customFormat="1" ht="9" customHeight="1">
      <c r="A81" s="6"/>
      <c r="B81" s="11"/>
      <c r="C81" s="172"/>
      <c r="D81" s="172"/>
      <c r="E81" s="172"/>
      <c r="F81" s="616"/>
    </row>
    <row r="82" spans="1:6" s="34" customFormat="1" ht="12">
      <c r="A82" s="6">
        <v>1805</v>
      </c>
      <c r="B82" s="11" t="s">
        <v>41</v>
      </c>
      <c r="C82" s="28">
        <v>65000</v>
      </c>
      <c r="D82" s="28">
        <v>65000</v>
      </c>
      <c r="E82" s="28">
        <v>36124</v>
      </c>
      <c r="F82" s="616">
        <f aca="true" t="shared" si="1" ref="F82:F142">SUM(E82/D82)</f>
        <v>0.5557538461538462</v>
      </c>
    </row>
    <row r="83" spans="1:6" s="34" customFormat="1" ht="9" customHeight="1">
      <c r="A83" s="6"/>
      <c r="B83" s="11"/>
      <c r="C83" s="172"/>
      <c r="D83" s="172"/>
      <c r="E83" s="172"/>
      <c r="F83" s="616"/>
    </row>
    <row r="84" spans="1:6" s="34" customFormat="1" ht="12">
      <c r="A84" s="6">
        <v>1806</v>
      </c>
      <c r="B84" s="11" t="s">
        <v>42</v>
      </c>
      <c r="C84" s="28"/>
      <c r="D84" s="28">
        <v>28045</v>
      </c>
      <c r="E84" s="28">
        <v>28045</v>
      </c>
      <c r="F84" s="616">
        <f t="shared" si="1"/>
        <v>1</v>
      </c>
    </row>
    <row r="85" spans="1:6" s="34" customFormat="1" ht="9" customHeight="1">
      <c r="A85" s="6"/>
      <c r="B85" s="11"/>
      <c r="C85" s="28"/>
      <c r="D85" s="28"/>
      <c r="E85" s="28"/>
      <c r="F85" s="616"/>
    </row>
    <row r="86" spans="1:6" s="34" customFormat="1" ht="12">
      <c r="A86" s="6">
        <v>1808</v>
      </c>
      <c r="B86" s="11" t="s">
        <v>644</v>
      </c>
      <c r="C86" s="28"/>
      <c r="D86" s="28">
        <v>8708</v>
      </c>
      <c r="E86" s="28"/>
      <c r="F86" s="616">
        <f t="shared" si="1"/>
        <v>0</v>
      </c>
    </row>
    <row r="87" spans="1:6" s="34" customFormat="1" ht="9" customHeight="1">
      <c r="A87" s="6"/>
      <c r="B87" s="11"/>
      <c r="C87" s="28"/>
      <c r="D87" s="28"/>
      <c r="E87" s="28"/>
      <c r="F87" s="616"/>
    </row>
    <row r="88" spans="1:6" s="34" customFormat="1" ht="13.5" customHeight="1">
      <c r="A88" s="6">
        <v>1810</v>
      </c>
      <c r="B88" s="6" t="s">
        <v>699</v>
      </c>
      <c r="C88" s="6">
        <f>SUM(C80+C82+C84+C76+C86)</f>
        <v>493148</v>
      </c>
      <c r="D88" s="6">
        <f>SUM(D80+D82+D84+D76+D86)</f>
        <v>529901</v>
      </c>
      <c r="E88" s="6">
        <f>SUM(E80+E82+E84+E76+E86+E78)</f>
        <v>551509</v>
      </c>
      <c r="F88" s="616">
        <f t="shared" si="1"/>
        <v>1.0407774282365951</v>
      </c>
    </row>
    <row r="89" spans="1:6" s="34" customFormat="1" ht="9" customHeight="1">
      <c r="A89" s="6"/>
      <c r="B89" s="11"/>
      <c r="C89" s="172"/>
      <c r="D89" s="172"/>
      <c r="E89" s="172"/>
      <c r="F89" s="616"/>
    </row>
    <row r="90" spans="1:6" s="34" customFormat="1" ht="12">
      <c r="A90" s="179">
        <v>1820</v>
      </c>
      <c r="B90" s="171" t="s">
        <v>266</v>
      </c>
      <c r="C90" s="179">
        <f>SUM('2.mell'!C1027)</f>
        <v>4515830</v>
      </c>
      <c r="D90" s="179">
        <f>SUM('2.mell'!D1027)</f>
        <v>4588642</v>
      </c>
      <c r="E90" s="179">
        <f>SUM('2.mell'!E1027)</f>
        <v>4678868</v>
      </c>
      <c r="F90" s="618">
        <f t="shared" si="1"/>
        <v>1.0196628980861875</v>
      </c>
    </row>
    <row r="91" spans="1:6" ht="12">
      <c r="A91" s="179">
        <v>1821</v>
      </c>
      <c r="B91" s="171" t="s">
        <v>267</v>
      </c>
      <c r="C91" s="179">
        <f>SUM('2.mell'!C1028)</f>
        <v>229992</v>
      </c>
      <c r="D91" s="179">
        <f>SUM('2.mell'!D1028)</f>
        <v>229992</v>
      </c>
      <c r="E91" s="179">
        <f>SUM('2.mell'!E1028)</f>
        <v>229992</v>
      </c>
      <c r="F91" s="618">
        <f t="shared" si="1"/>
        <v>1</v>
      </c>
    </row>
    <row r="92" spans="1:6" ht="12">
      <c r="A92" s="179">
        <v>1822</v>
      </c>
      <c r="B92" s="171" t="s">
        <v>230</v>
      </c>
      <c r="C92" s="179">
        <f>SUM('2.mell'!C1029)</f>
        <v>47100</v>
      </c>
      <c r="D92" s="179">
        <f>SUM('2.mell'!D1029)</f>
        <v>47100</v>
      </c>
      <c r="E92" s="179">
        <f>SUM('2.mell'!E1029)</f>
        <v>47100</v>
      </c>
      <c r="F92" s="618">
        <f t="shared" si="1"/>
        <v>1</v>
      </c>
    </row>
    <row r="93" spans="1:6" ht="12">
      <c r="A93" s="179">
        <v>1823</v>
      </c>
      <c r="B93" s="171" t="s">
        <v>357</v>
      </c>
      <c r="C93" s="179">
        <f>SUM('3b.m.'!C14)</f>
        <v>226527</v>
      </c>
      <c r="D93" s="179">
        <f>SUM('3b.m.'!D14)</f>
        <v>227462</v>
      </c>
      <c r="E93" s="179">
        <f>SUM('3b.m.'!E14)</f>
        <v>228710</v>
      </c>
      <c r="F93" s="618">
        <f t="shared" si="1"/>
        <v>1.0054866307339247</v>
      </c>
    </row>
    <row r="94" spans="1:6" ht="12">
      <c r="A94" s="179">
        <v>1824</v>
      </c>
      <c r="B94" s="171" t="s">
        <v>564</v>
      </c>
      <c r="C94" s="179">
        <v>2003094</v>
      </c>
      <c r="D94" s="179">
        <f>SUM('1b.mell '!D134)</f>
        <v>2173667</v>
      </c>
      <c r="E94" s="179">
        <f>SUM('1b.mell '!E134)</f>
        <v>2270305</v>
      </c>
      <c r="F94" s="618">
        <f t="shared" si="1"/>
        <v>1.0444585118143672</v>
      </c>
    </row>
    <row r="95" spans="1:6" ht="12">
      <c r="A95" s="172">
        <v>1825</v>
      </c>
      <c r="B95" s="599" t="s">
        <v>35</v>
      </c>
      <c r="C95" s="172">
        <f>SUM(C90:C94)</f>
        <v>7022543</v>
      </c>
      <c r="D95" s="172">
        <f>SUM(D90:D94)</f>
        <v>7266863</v>
      </c>
      <c r="E95" s="172">
        <f>SUM(E90:E94)</f>
        <v>7454975</v>
      </c>
      <c r="F95" s="616">
        <f t="shared" si="1"/>
        <v>1.0258862730727139</v>
      </c>
    </row>
    <row r="96" spans="1:6" ht="12">
      <c r="A96" s="172"/>
      <c r="B96" s="599"/>
      <c r="C96" s="172"/>
      <c r="D96" s="172"/>
      <c r="E96" s="172"/>
      <c r="F96" s="616"/>
    </row>
    <row r="97" spans="1:6" s="34" customFormat="1" ht="12">
      <c r="A97" s="6">
        <v>1830</v>
      </c>
      <c r="B97" s="600" t="s">
        <v>718</v>
      </c>
      <c r="C97" s="6"/>
      <c r="D97" s="6">
        <v>51373</v>
      </c>
      <c r="E97" s="6">
        <v>51373</v>
      </c>
      <c r="F97" s="616">
        <f t="shared" si="1"/>
        <v>1</v>
      </c>
    </row>
    <row r="98" spans="1:6" s="38" customFormat="1" ht="13.5" customHeight="1">
      <c r="A98" s="37"/>
      <c r="B98" s="601" t="s">
        <v>21</v>
      </c>
      <c r="C98" s="37"/>
      <c r="D98" s="37"/>
      <c r="E98" s="37"/>
      <c r="F98" s="616"/>
    </row>
    <row r="99" spans="1:6" s="29" customFormat="1" ht="12" customHeight="1">
      <c r="A99" s="7">
        <v>1841</v>
      </c>
      <c r="B99" s="599" t="s">
        <v>252</v>
      </c>
      <c r="C99" s="8">
        <f aca="true" t="shared" si="2" ref="C99:E100">SUM(C12+C29+C41+C51)</f>
        <v>1307498</v>
      </c>
      <c r="D99" s="8">
        <f t="shared" si="2"/>
        <v>1365568</v>
      </c>
      <c r="E99" s="8">
        <f t="shared" si="2"/>
        <v>1380164</v>
      </c>
      <c r="F99" s="618">
        <f t="shared" si="1"/>
        <v>1.0106885925856492</v>
      </c>
    </row>
    <row r="100" spans="1:6" s="29" customFormat="1" ht="12" customHeight="1">
      <c r="A100" s="7">
        <v>1842</v>
      </c>
      <c r="B100" s="185" t="s">
        <v>19</v>
      </c>
      <c r="C100" s="7">
        <f t="shared" si="2"/>
        <v>335426</v>
      </c>
      <c r="D100" s="7">
        <f t="shared" si="2"/>
        <v>356868</v>
      </c>
      <c r="E100" s="7">
        <f t="shared" si="2"/>
        <v>362319</v>
      </c>
      <c r="F100" s="618">
        <f t="shared" si="1"/>
        <v>1.0152745552977571</v>
      </c>
    </row>
    <row r="101" spans="1:6" s="29" customFormat="1" ht="12">
      <c r="A101" s="7">
        <v>1843</v>
      </c>
      <c r="B101" s="185" t="s">
        <v>20</v>
      </c>
      <c r="C101" s="7">
        <f>SUM(C14+C31+C43+C53+C62+C72+C76+C80+C84+C97)</f>
        <v>4260140</v>
      </c>
      <c r="D101" s="7">
        <f>SUM(D14+D31+D43+D53+D62+D72+D76+D80+D84+D97+D86)</f>
        <v>4519679</v>
      </c>
      <c r="E101" s="7">
        <f>SUM(E14+E31+E43+E53+E62+E72+E76+E80+E84+E97+E86)</f>
        <v>4562930</v>
      </c>
      <c r="F101" s="618">
        <f t="shared" si="1"/>
        <v>1.0095694849125347</v>
      </c>
    </row>
    <row r="102" spans="1:6" s="29" customFormat="1" ht="12">
      <c r="A102" s="7">
        <v>1844</v>
      </c>
      <c r="B102" s="10" t="s">
        <v>274</v>
      </c>
      <c r="C102" s="214">
        <f>SUM(C15+C32+C44+C54+C95)</f>
        <v>8073087</v>
      </c>
      <c r="D102" s="214">
        <f>SUM(D15+D32+D44+D54+D95)</f>
        <v>8239722</v>
      </c>
      <c r="E102" s="214">
        <f>SUM(E15+E32+E44+E54+E95)</f>
        <v>8440668</v>
      </c>
      <c r="F102" s="618">
        <f t="shared" si="1"/>
        <v>1.024387473266695</v>
      </c>
    </row>
    <row r="103" spans="1:6" s="29" customFormat="1" ht="12">
      <c r="A103" s="7">
        <v>1845</v>
      </c>
      <c r="B103" s="10" t="s">
        <v>68</v>
      </c>
      <c r="C103" s="8">
        <f>SUM(C16+C33+C45+C56)</f>
        <v>3500</v>
      </c>
      <c r="D103" s="8">
        <f>SUM(D16+D33+D45+D56)</f>
        <v>3500</v>
      </c>
      <c r="E103" s="8">
        <f>SUM(E16+E33+E45+E56)</f>
        <v>3498</v>
      </c>
      <c r="F103" s="618">
        <f t="shared" si="1"/>
        <v>0.9994285714285714</v>
      </c>
    </row>
    <row r="104" spans="1:6" s="29" customFormat="1" ht="12">
      <c r="A104" s="7">
        <v>1846</v>
      </c>
      <c r="B104" s="10" t="s">
        <v>665</v>
      </c>
      <c r="C104" s="8">
        <f>SUM(C46)</f>
        <v>172860</v>
      </c>
      <c r="D104" s="8">
        <f>SUM(D46)</f>
        <v>286143</v>
      </c>
      <c r="E104" s="8">
        <f>SUM(E46)</f>
        <v>439073</v>
      </c>
      <c r="F104" s="618">
        <f t="shared" si="1"/>
        <v>1.5344530531936829</v>
      </c>
    </row>
    <row r="105" spans="1:6" s="29" customFormat="1" ht="12">
      <c r="A105" s="172">
        <v>1840</v>
      </c>
      <c r="B105" s="172" t="s">
        <v>22</v>
      </c>
      <c r="C105" s="172">
        <f>SUM(C99:C103)</f>
        <v>13979651</v>
      </c>
      <c r="D105" s="172">
        <f>SUM(D99:D104)</f>
        <v>14771480</v>
      </c>
      <c r="E105" s="172">
        <f>SUM(E99:E104)</f>
        <v>15188652</v>
      </c>
      <c r="F105" s="616">
        <f t="shared" si="1"/>
        <v>1.028241719854747</v>
      </c>
    </row>
    <row r="106" spans="1:6" s="29" customFormat="1" ht="9" customHeight="1">
      <c r="A106" s="172"/>
      <c r="B106" s="172"/>
      <c r="C106" s="172"/>
      <c r="D106" s="172"/>
      <c r="E106" s="172"/>
      <c r="F106" s="616"/>
    </row>
    <row r="107" spans="1:6" s="29" customFormat="1" ht="12">
      <c r="A107" s="7"/>
      <c r="B107" s="284" t="s">
        <v>23</v>
      </c>
      <c r="C107" s="172"/>
      <c r="D107" s="172"/>
      <c r="E107" s="172"/>
      <c r="F107" s="616"/>
    </row>
    <row r="108" spans="1:6" s="29" customFormat="1" ht="12">
      <c r="A108" s="7">
        <v>1851</v>
      </c>
      <c r="B108" s="10" t="s">
        <v>24</v>
      </c>
      <c r="C108" s="8">
        <f>SUM(C64+C20)</f>
        <v>2210284</v>
      </c>
      <c r="D108" s="8">
        <f>SUM(D64+D20)</f>
        <v>2426413</v>
      </c>
      <c r="E108" s="8">
        <f>SUM(E64+E20+E47)</f>
        <v>2441515</v>
      </c>
      <c r="F108" s="618">
        <f t="shared" si="1"/>
        <v>1.006224002261775</v>
      </c>
    </row>
    <row r="109" spans="1:6" s="29" customFormat="1" ht="12">
      <c r="A109" s="7">
        <v>1852</v>
      </c>
      <c r="B109" s="10" t="s">
        <v>25</v>
      </c>
      <c r="C109" s="8">
        <f>SUM(C74+C34+C17+C23)</f>
        <v>693905</v>
      </c>
      <c r="D109" s="8">
        <f>SUM(D74+D34+D17+D23)</f>
        <v>780282</v>
      </c>
      <c r="E109" s="8">
        <f>SUM(E74+E34+E17+E23+E48)</f>
        <v>886858</v>
      </c>
      <c r="F109" s="618">
        <f t="shared" si="1"/>
        <v>1.1365865161569793</v>
      </c>
    </row>
    <row r="110" spans="1:6" s="29" customFormat="1" ht="12">
      <c r="A110" s="7">
        <v>1853</v>
      </c>
      <c r="B110" s="10" t="s">
        <v>26</v>
      </c>
      <c r="C110" s="8">
        <f>SUM(C82+C49+C63)</f>
        <v>720000</v>
      </c>
      <c r="D110" s="8">
        <f>SUM(D82+D49+D63)</f>
        <v>732700</v>
      </c>
      <c r="E110" s="8">
        <f>SUM(E82+E49+E63+E55)</f>
        <v>715752</v>
      </c>
      <c r="F110" s="618">
        <f t="shared" si="1"/>
        <v>0.9768691142350212</v>
      </c>
    </row>
    <row r="111" spans="1:6" s="29" customFormat="1" ht="12">
      <c r="A111" s="172">
        <v>1850</v>
      </c>
      <c r="B111" s="173" t="s">
        <v>28</v>
      </c>
      <c r="C111" s="174">
        <f>SUM(C108:C110)</f>
        <v>3624189</v>
      </c>
      <c r="D111" s="174">
        <f>SUM(D108:D110)</f>
        <v>3939395</v>
      </c>
      <c r="E111" s="174">
        <f>SUM(E108:E110)</f>
        <v>4044125</v>
      </c>
      <c r="F111" s="616">
        <f t="shared" si="1"/>
        <v>1.0265853005347267</v>
      </c>
    </row>
    <row r="112" spans="1:6" s="29" customFormat="1" ht="9" customHeight="1">
      <c r="A112" s="172"/>
      <c r="B112" s="171"/>
      <c r="C112" s="593"/>
      <c r="D112" s="593"/>
      <c r="E112" s="593"/>
      <c r="F112" s="616"/>
    </row>
    <row r="113" spans="1:6" s="29" customFormat="1" ht="12">
      <c r="A113" s="172">
        <v>1861</v>
      </c>
      <c r="B113" s="173" t="s">
        <v>590</v>
      </c>
      <c r="C113" s="593"/>
      <c r="D113" s="593"/>
      <c r="E113" s="593"/>
      <c r="F113" s="616"/>
    </row>
    <row r="114" spans="1:6" s="29" customFormat="1" ht="12">
      <c r="A114" s="172">
        <v>1862</v>
      </c>
      <c r="B114" s="173" t="s">
        <v>578</v>
      </c>
      <c r="C114" s="174">
        <f>SUM(C115:C118)</f>
        <v>27057</v>
      </c>
      <c r="D114" s="174">
        <f>SUM(D115:D118)</f>
        <v>27057</v>
      </c>
      <c r="E114" s="174">
        <f>SUM(E115:E119)</f>
        <v>28322</v>
      </c>
      <c r="F114" s="616">
        <f t="shared" si="1"/>
        <v>1.0467531507558119</v>
      </c>
    </row>
    <row r="115" spans="1:6" s="29" customFormat="1" ht="12">
      <c r="A115" s="179">
        <v>1863</v>
      </c>
      <c r="B115" s="185" t="s">
        <v>32</v>
      </c>
      <c r="C115" s="179">
        <v>3520</v>
      </c>
      <c r="D115" s="179">
        <v>3520</v>
      </c>
      <c r="E115" s="179">
        <v>3520</v>
      </c>
      <c r="F115" s="618">
        <f t="shared" si="1"/>
        <v>1</v>
      </c>
    </row>
    <row r="116" spans="1:6" s="29" customFormat="1" ht="12">
      <c r="A116" s="179">
        <v>1864</v>
      </c>
      <c r="B116" s="185" t="s">
        <v>365</v>
      </c>
      <c r="C116" s="179">
        <v>1479</v>
      </c>
      <c r="D116" s="179">
        <v>1479</v>
      </c>
      <c r="E116" s="179">
        <v>1479</v>
      </c>
      <c r="F116" s="618">
        <f t="shared" si="1"/>
        <v>1</v>
      </c>
    </row>
    <row r="117" spans="1:6" s="29" customFormat="1" ht="12">
      <c r="A117" s="179">
        <v>1865</v>
      </c>
      <c r="B117" s="185" t="s">
        <v>602</v>
      </c>
      <c r="C117" s="179">
        <v>12127</v>
      </c>
      <c r="D117" s="179">
        <v>12127</v>
      </c>
      <c r="E117" s="179">
        <v>6063</v>
      </c>
      <c r="F117" s="618">
        <f t="shared" si="1"/>
        <v>0.4999587696874742</v>
      </c>
    </row>
    <row r="118" spans="1:6" s="29" customFormat="1" ht="12">
      <c r="A118" s="179">
        <v>1866</v>
      </c>
      <c r="B118" s="10" t="s">
        <v>31</v>
      </c>
      <c r="C118" s="179">
        <v>9931</v>
      </c>
      <c r="D118" s="179">
        <v>9931</v>
      </c>
      <c r="E118" s="179">
        <v>9931</v>
      </c>
      <c r="F118" s="618">
        <f t="shared" si="1"/>
        <v>1</v>
      </c>
    </row>
    <row r="119" spans="1:6" s="29" customFormat="1" ht="12">
      <c r="A119" s="179">
        <v>1867</v>
      </c>
      <c r="B119" s="10" t="s">
        <v>1</v>
      </c>
      <c r="C119" s="593"/>
      <c r="D119" s="593"/>
      <c r="E119" s="593">
        <v>7329</v>
      </c>
      <c r="F119" s="618"/>
    </row>
    <row r="120" spans="1:6" s="29" customFormat="1" ht="12">
      <c r="A120" s="172">
        <v>1868</v>
      </c>
      <c r="B120" s="173" t="s">
        <v>589</v>
      </c>
      <c r="C120" s="174">
        <f>SUM(C67+C18)</f>
        <v>55000</v>
      </c>
      <c r="D120" s="174">
        <f>SUM(D67+D18)</f>
        <v>56176</v>
      </c>
      <c r="E120" s="174">
        <f>SUM(E67+E18+E78)</f>
        <v>56176</v>
      </c>
      <c r="F120" s="616">
        <f t="shared" si="1"/>
        <v>1</v>
      </c>
    </row>
    <row r="121" spans="1:6" s="29" customFormat="1" ht="12">
      <c r="A121" s="172">
        <v>1860</v>
      </c>
      <c r="B121" s="173" t="s">
        <v>27</v>
      </c>
      <c r="C121" s="172">
        <f>SUM(C114+C120)</f>
        <v>82057</v>
      </c>
      <c r="D121" s="172">
        <f>SUM(D114+D120)</f>
        <v>83233</v>
      </c>
      <c r="E121" s="172">
        <f>SUM(E114+E120)</f>
        <v>84498</v>
      </c>
      <c r="F121" s="616">
        <f t="shared" si="1"/>
        <v>1.015198298751697</v>
      </c>
    </row>
    <row r="122" spans="1:6" s="29" customFormat="1" ht="9" customHeight="1">
      <c r="A122" s="172"/>
      <c r="B122" s="173"/>
      <c r="C122" s="173"/>
      <c r="D122" s="173"/>
      <c r="E122" s="173"/>
      <c r="F122" s="616"/>
    </row>
    <row r="123" spans="1:6" s="29" customFormat="1" ht="12">
      <c r="A123" s="172">
        <v>1871</v>
      </c>
      <c r="B123" s="173" t="s">
        <v>208</v>
      </c>
      <c r="C123" s="173">
        <f>SUM('6.mell. '!C12)</f>
        <v>40591</v>
      </c>
      <c r="D123" s="173">
        <f>SUM('6.mell. '!D12)</f>
        <v>64681</v>
      </c>
      <c r="E123" s="173">
        <f>SUM('6.mell. '!E12)</f>
        <v>18734</v>
      </c>
      <c r="F123" s="616">
        <f t="shared" si="1"/>
        <v>0.28963683307308175</v>
      </c>
    </row>
    <row r="124" spans="1:6" s="29" customFormat="1" ht="12">
      <c r="A124" s="172">
        <v>1872</v>
      </c>
      <c r="B124" s="173" t="s">
        <v>210</v>
      </c>
      <c r="C124" s="173">
        <f>SUM(C125:C126)</f>
        <v>167268</v>
      </c>
      <c r="D124" s="173">
        <f>SUM(D125:D126)</f>
        <v>61958</v>
      </c>
      <c r="E124" s="173">
        <f>SUM(E125:E126)</f>
        <v>17946</v>
      </c>
      <c r="F124" s="616">
        <f t="shared" si="1"/>
        <v>0.289647825946609</v>
      </c>
    </row>
    <row r="125" spans="1:6" s="29" customFormat="1" ht="12">
      <c r="A125" s="172">
        <v>1873</v>
      </c>
      <c r="B125" s="171" t="s">
        <v>576</v>
      </c>
      <c r="C125" s="171">
        <f>SUM('6.mell. '!C15+'6.mell. '!C16)</f>
        <v>10500</v>
      </c>
      <c r="D125" s="171">
        <f>SUM('6.mell. '!D15+'6.mell. '!D16)</f>
        <v>10500</v>
      </c>
      <c r="E125" s="171">
        <f>SUM('6.mell. '!E15+'6.mell. '!E16)</f>
        <v>4500</v>
      </c>
      <c r="F125" s="618">
        <f t="shared" si="1"/>
        <v>0.42857142857142855</v>
      </c>
    </row>
    <row r="126" spans="1:6" s="29" customFormat="1" ht="12">
      <c r="A126" s="7">
        <v>1874</v>
      </c>
      <c r="B126" s="171" t="s">
        <v>577</v>
      </c>
      <c r="C126" s="171">
        <f>SUM('6.mell. '!C19+'6.mell. '!C17+'6.mell. '!C18)</f>
        <v>156768</v>
      </c>
      <c r="D126" s="171">
        <f>SUM('6.mell. '!D19+'6.mell. '!D17+'6.mell. '!D18+'6.mell. '!D21)</f>
        <v>51458</v>
      </c>
      <c r="E126" s="171">
        <f>SUM('6.mell. '!E19+'6.mell. '!E17+'6.mell. '!E18+'6.mell. '!E21)</f>
        <v>13446</v>
      </c>
      <c r="F126" s="618">
        <f t="shared" si="1"/>
        <v>0.2613004780597769</v>
      </c>
    </row>
    <row r="127" spans="1:6" s="29" customFormat="1" ht="12">
      <c r="A127" s="174">
        <v>1870</v>
      </c>
      <c r="B127" s="246" t="s">
        <v>588</v>
      </c>
      <c r="C127" s="246">
        <f>SUM(C123+C124)</f>
        <v>207859</v>
      </c>
      <c r="D127" s="246">
        <f>SUM(D123+D124)</f>
        <v>126639</v>
      </c>
      <c r="E127" s="246">
        <f>SUM(E123+E124)</f>
        <v>36680</v>
      </c>
      <c r="F127" s="616">
        <f t="shared" si="1"/>
        <v>0.2896422113251052</v>
      </c>
    </row>
    <row r="128" spans="1:6" s="29" customFormat="1" ht="9" customHeight="1" thickBot="1">
      <c r="A128" s="283"/>
      <c r="B128" s="596"/>
      <c r="C128" s="596"/>
      <c r="D128" s="596"/>
      <c r="E128" s="596"/>
      <c r="F128" s="620"/>
    </row>
    <row r="129" spans="1:6" s="29" customFormat="1" ht="13.5" thickBot="1">
      <c r="A129" s="597"/>
      <c r="B129" s="595" t="s">
        <v>581</v>
      </c>
      <c r="C129" s="280">
        <f>SUM(C105+C111+C121+C123+C124)</f>
        <v>17893756</v>
      </c>
      <c r="D129" s="280">
        <f>SUM(D105+D111+D121+D123+D124)</f>
        <v>18920747</v>
      </c>
      <c r="E129" s="280">
        <f>SUM(E105+E111+E121+E123+E124)</f>
        <v>19353955</v>
      </c>
      <c r="F129" s="623">
        <f t="shared" si="1"/>
        <v>1.022895924775063</v>
      </c>
    </row>
    <row r="130" spans="1:6" s="29" customFormat="1" ht="9" customHeight="1">
      <c r="A130" s="7"/>
      <c r="B130" s="173"/>
      <c r="C130" s="173"/>
      <c r="D130" s="173"/>
      <c r="E130" s="173"/>
      <c r="F130" s="619"/>
    </row>
    <row r="131" spans="1:6" s="29" customFormat="1" ht="12">
      <c r="A131" s="7">
        <v>1881</v>
      </c>
      <c r="B131" s="173" t="s">
        <v>580</v>
      </c>
      <c r="C131" s="173"/>
      <c r="D131" s="173"/>
      <c r="E131" s="173"/>
      <c r="F131" s="616"/>
    </row>
    <row r="132" spans="1:6" s="29" customFormat="1" ht="12">
      <c r="A132" s="179">
        <v>1882</v>
      </c>
      <c r="B132" s="171" t="s">
        <v>597</v>
      </c>
      <c r="C132" s="171">
        <v>628666</v>
      </c>
      <c r="D132" s="171">
        <v>628666</v>
      </c>
      <c r="E132" s="171">
        <v>628666</v>
      </c>
      <c r="F132" s="618">
        <f t="shared" si="1"/>
        <v>1</v>
      </c>
    </row>
    <row r="133" spans="1:6" s="29" customFormat="1" ht="12">
      <c r="A133" s="172">
        <v>1880</v>
      </c>
      <c r="B133" s="173" t="s">
        <v>579</v>
      </c>
      <c r="C133" s="172">
        <f>SUM(C132)</f>
        <v>628666</v>
      </c>
      <c r="D133" s="172">
        <f>SUM(D132)</f>
        <v>628666</v>
      </c>
      <c r="E133" s="172">
        <f>SUM(E132)</f>
        <v>628666</v>
      </c>
      <c r="F133" s="616">
        <f t="shared" si="1"/>
        <v>1</v>
      </c>
    </row>
    <row r="134" spans="1:6" s="29" customFormat="1" ht="9" customHeight="1" thickBot="1">
      <c r="A134" s="167"/>
      <c r="B134" s="594"/>
      <c r="C134" s="246"/>
      <c r="D134" s="246"/>
      <c r="E134" s="246"/>
      <c r="F134" s="620"/>
    </row>
    <row r="135" spans="1:6" s="41" customFormat="1" ht="13.5" thickBot="1">
      <c r="A135" s="279">
        <v>1890</v>
      </c>
      <c r="B135" s="127" t="s">
        <v>582</v>
      </c>
      <c r="C135" s="40">
        <f>SUM(C129+C133)</f>
        <v>18522422</v>
      </c>
      <c r="D135" s="40">
        <f>SUM(D129+D133)</f>
        <v>19549413</v>
      </c>
      <c r="E135" s="40">
        <f>SUM(E129+E133)</f>
        <v>19982621</v>
      </c>
      <c r="F135" s="623">
        <f t="shared" si="1"/>
        <v>1.02215964233811</v>
      </c>
    </row>
    <row r="136" spans="1:6" ht="9" customHeight="1">
      <c r="A136" s="742"/>
      <c r="B136" s="742"/>
      <c r="C136" s="742"/>
      <c r="D136" s="742"/>
      <c r="E136" s="742"/>
      <c r="F136" s="735"/>
    </row>
    <row r="137" spans="1:6" s="43" customFormat="1" ht="12" customHeight="1">
      <c r="A137" s="19"/>
      <c r="B137" s="19" t="s">
        <v>371</v>
      </c>
      <c r="C137" s="19"/>
      <c r="D137" s="19"/>
      <c r="E137" s="19"/>
      <c r="F137" s="616"/>
    </row>
    <row r="138" spans="1:6" s="43" customFormat="1" ht="9" customHeight="1">
      <c r="A138" s="19"/>
      <c r="B138" s="42"/>
      <c r="C138" s="42"/>
      <c r="D138" s="42"/>
      <c r="E138" s="42"/>
      <c r="F138" s="616"/>
    </row>
    <row r="139" spans="1:6" s="43" customFormat="1" ht="12" customHeight="1">
      <c r="A139" s="19"/>
      <c r="B139" s="213" t="s">
        <v>21</v>
      </c>
      <c r="C139" s="42"/>
      <c r="D139" s="42"/>
      <c r="E139" s="42"/>
      <c r="F139" s="616"/>
    </row>
    <row r="140" spans="1:6" s="29" customFormat="1" ht="12">
      <c r="A140" s="7">
        <v>1911</v>
      </c>
      <c r="B140" s="10" t="s">
        <v>252</v>
      </c>
      <c r="C140" s="7">
        <f>SUM('2.mell'!C1043)</f>
        <v>2960979</v>
      </c>
      <c r="D140" s="7">
        <f>SUM('2.mell'!D1043)</f>
        <v>3042456</v>
      </c>
      <c r="E140" s="7">
        <f>SUM('2.mell'!E1043)</f>
        <v>3096437</v>
      </c>
      <c r="F140" s="618">
        <f t="shared" si="1"/>
        <v>1.0177425737627759</v>
      </c>
    </row>
    <row r="141" spans="1:6" s="29" customFormat="1" ht="12">
      <c r="A141" s="7">
        <v>1912</v>
      </c>
      <c r="B141" s="10" t="s">
        <v>19</v>
      </c>
      <c r="C141" s="7">
        <f>SUM('2.mell'!C1044)</f>
        <v>776566</v>
      </c>
      <c r="D141" s="7">
        <f>SUM('2.mell'!D1044)</f>
        <v>800346</v>
      </c>
      <c r="E141" s="7">
        <f>SUM('2.mell'!E1044)</f>
        <v>817651</v>
      </c>
      <c r="F141" s="618">
        <f t="shared" si="1"/>
        <v>1.0216218985288863</v>
      </c>
    </row>
    <row r="142" spans="1:6" s="29" customFormat="1" ht="12">
      <c r="A142" s="7">
        <v>1913</v>
      </c>
      <c r="B142" s="7" t="s">
        <v>20</v>
      </c>
      <c r="C142" s="7">
        <f>SUM('2.mell'!C1045)</f>
        <v>1526364</v>
      </c>
      <c r="D142" s="7">
        <f>SUM('2.mell'!D1045)</f>
        <v>1651844</v>
      </c>
      <c r="E142" s="7">
        <f>SUM('2.mell'!E1045)</f>
        <v>1696846</v>
      </c>
      <c r="F142" s="618">
        <f t="shared" si="1"/>
        <v>1.027243492726916</v>
      </c>
    </row>
    <row r="143" spans="1:6" s="39" customFormat="1" ht="12">
      <c r="A143" s="276">
        <v>1914</v>
      </c>
      <c r="B143" s="33" t="s">
        <v>180</v>
      </c>
      <c r="C143" s="7">
        <f>SUM('2.mell'!C1047)</f>
        <v>0</v>
      </c>
      <c r="D143" s="170">
        <v>81389</v>
      </c>
      <c r="E143" s="170">
        <v>81389</v>
      </c>
      <c r="F143" s="616"/>
    </row>
    <row r="144" spans="1:6" s="39" customFormat="1" ht="12">
      <c r="A144" s="276">
        <v>1915</v>
      </c>
      <c r="B144" s="7" t="s">
        <v>274</v>
      </c>
      <c r="C144" s="7">
        <f>SUM('2.mell'!C1047)</f>
        <v>0</v>
      </c>
      <c r="D144" s="7">
        <f>SUM('2.mell'!D1047)</f>
        <v>0</v>
      </c>
      <c r="E144" s="7">
        <f>SUM('2.mell'!E1047)</f>
        <v>10</v>
      </c>
      <c r="F144" s="616"/>
    </row>
    <row r="145" spans="1:6" s="29" customFormat="1" ht="12">
      <c r="A145" s="7">
        <v>1916</v>
      </c>
      <c r="B145" s="10" t="s">
        <v>68</v>
      </c>
      <c r="C145" s="7">
        <f>SUM('2.mell'!C1048)</f>
        <v>0</v>
      </c>
      <c r="D145" s="7">
        <f>SUM('2.mell'!D1048)</f>
        <v>0</v>
      </c>
      <c r="E145" s="7">
        <f>SUM('2.mell'!E1048)</f>
        <v>9143</v>
      </c>
      <c r="F145" s="616"/>
    </row>
    <row r="146" spans="1:6" s="29" customFormat="1" ht="12">
      <c r="A146" s="172">
        <v>1910</v>
      </c>
      <c r="B146" s="173" t="s">
        <v>22</v>
      </c>
      <c r="C146" s="172">
        <f>SUM(C140:C145)</f>
        <v>5263909</v>
      </c>
      <c r="D146" s="172">
        <f>SUM(D140:D145)-D143</f>
        <v>5494646</v>
      </c>
      <c r="E146" s="172">
        <f>SUM(E140:E145)-E143</f>
        <v>5620087</v>
      </c>
      <c r="F146" s="616">
        <f aca="true" t="shared" si="3" ref="F146:F180">SUM(E146/D146)</f>
        <v>1.022829678199469</v>
      </c>
    </row>
    <row r="147" spans="1:6" s="29" customFormat="1" ht="12">
      <c r="A147" s="7"/>
      <c r="B147" s="275" t="s">
        <v>23</v>
      </c>
      <c r="C147" s="172"/>
      <c r="D147" s="172"/>
      <c r="E147" s="172"/>
      <c r="F147" s="616"/>
    </row>
    <row r="148" spans="1:6" s="29" customFormat="1" ht="12">
      <c r="A148" s="7">
        <v>1921</v>
      </c>
      <c r="B148" s="10" t="s">
        <v>24</v>
      </c>
      <c r="C148" s="7">
        <f>SUM('2.mell'!C1050)</f>
        <v>508</v>
      </c>
      <c r="D148" s="7">
        <f>SUM('2.mell'!D1050)</f>
        <v>508</v>
      </c>
      <c r="E148" s="7">
        <f>SUM('2.mell'!E1050)</f>
        <v>508</v>
      </c>
      <c r="F148" s="618">
        <f t="shared" si="3"/>
        <v>1</v>
      </c>
    </row>
    <row r="149" spans="1:6" s="29" customFormat="1" ht="12">
      <c r="A149" s="7">
        <v>1922</v>
      </c>
      <c r="B149" s="10" t="s">
        <v>25</v>
      </c>
      <c r="C149" s="7">
        <f>SUM('2.mell'!C1051)</f>
        <v>1281</v>
      </c>
      <c r="D149" s="7">
        <f>SUM('2.mell'!D1051)</f>
        <v>2258</v>
      </c>
      <c r="E149" s="7">
        <f>SUM('2.mell'!E1051)</f>
        <v>12390</v>
      </c>
      <c r="F149" s="618">
        <f t="shared" si="3"/>
        <v>5.487156775907883</v>
      </c>
    </row>
    <row r="150" spans="1:6" s="29" customFormat="1" ht="12">
      <c r="A150" s="7">
        <v>1923</v>
      </c>
      <c r="B150" s="10" t="s">
        <v>26</v>
      </c>
      <c r="C150" s="7"/>
      <c r="D150" s="7"/>
      <c r="E150" s="7"/>
      <c r="F150" s="616"/>
    </row>
    <row r="151" spans="1:6" s="29" customFormat="1" ht="12.75" thickBot="1">
      <c r="A151" s="278">
        <v>1920</v>
      </c>
      <c r="B151" s="278" t="s">
        <v>28</v>
      </c>
      <c r="C151" s="278">
        <f>SUM(C148:C150)</f>
        <v>1789</v>
      </c>
      <c r="D151" s="278">
        <f>SUM(D148:D150)</f>
        <v>2766</v>
      </c>
      <c r="E151" s="278">
        <f>SUM(E148:E150)</f>
        <v>12898</v>
      </c>
      <c r="F151" s="620">
        <f t="shared" si="3"/>
        <v>4.663051337671728</v>
      </c>
    </row>
    <row r="152" spans="1:6" s="29" customFormat="1" ht="16.5" customHeight="1" thickBot="1">
      <c r="A152" s="280"/>
      <c r="B152" s="598" t="s">
        <v>583</v>
      </c>
      <c r="C152" s="280">
        <f>SUM(C151+C146)</f>
        <v>5265698</v>
      </c>
      <c r="D152" s="280">
        <f>SUM(D151+D146)</f>
        <v>5497412</v>
      </c>
      <c r="E152" s="280">
        <f>SUM(E151+E146)</f>
        <v>5632985</v>
      </c>
      <c r="F152" s="623">
        <f t="shared" si="3"/>
        <v>1.0246612405983033</v>
      </c>
    </row>
    <row r="153" spans="1:6" s="29" customFormat="1" ht="12.75" thickBot="1">
      <c r="A153" s="183">
        <v>1930</v>
      </c>
      <c r="B153" s="183" t="s">
        <v>683</v>
      </c>
      <c r="C153" s="183"/>
      <c r="D153" s="183"/>
      <c r="E153" s="183"/>
      <c r="F153" s="678"/>
    </row>
    <row r="154" spans="1:6" s="45" customFormat="1" ht="13.5" thickBot="1">
      <c r="A154" s="44">
        <v>1940</v>
      </c>
      <c r="B154" s="282" t="s">
        <v>584</v>
      </c>
      <c r="C154" s="46">
        <f>SUM(C152)</f>
        <v>5265698</v>
      </c>
      <c r="D154" s="46">
        <f>SUM(D152)</f>
        <v>5497412</v>
      </c>
      <c r="E154" s="46">
        <f>SUM(E152)</f>
        <v>5632985</v>
      </c>
      <c r="F154" s="623">
        <f t="shared" si="3"/>
        <v>1.0246612405983033</v>
      </c>
    </row>
    <row r="155" spans="1:6" ht="14.25" customHeight="1">
      <c r="A155" s="19"/>
      <c r="B155" s="19" t="s">
        <v>585</v>
      </c>
      <c r="C155" s="19"/>
      <c r="D155" s="19"/>
      <c r="E155" s="19"/>
      <c r="F155" s="619"/>
    </row>
    <row r="156" spans="1:6" ht="14.25" customHeight="1">
      <c r="A156" s="19"/>
      <c r="B156" s="213" t="s">
        <v>21</v>
      </c>
      <c r="C156" s="42"/>
      <c r="D156" s="42"/>
      <c r="E156" s="42"/>
      <c r="F156" s="616"/>
    </row>
    <row r="157" spans="1:6" ht="12">
      <c r="A157" s="7">
        <v>1951</v>
      </c>
      <c r="B157" s="10" t="s">
        <v>165</v>
      </c>
      <c r="C157" s="10">
        <f aca="true" t="shared" si="4" ref="C157:E159">SUM(C99+C140)</f>
        <v>4268477</v>
      </c>
      <c r="D157" s="10">
        <f t="shared" si="4"/>
        <v>4408024</v>
      </c>
      <c r="E157" s="10">
        <f t="shared" si="4"/>
        <v>4476601</v>
      </c>
      <c r="F157" s="618">
        <f t="shared" si="3"/>
        <v>1.0155573109402307</v>
      </c>
    </row>
    <row r="158" spans="1:6" ht="12">
      <c r="A158" s="7">
        <v>1952</v>
      </c>
      <c r="B158" s="10" t="s">
        <v>353</v>
      </c>
      <c r="C158" s="10">
        <f t="shared" si="4"/>
        <v>1111992</v>
      </c>
      <c r="D158" s="10">
        <f t="shared" si="4"/>
        <v>1157214</v>
      </c>
      <c r="E158" s="10">
        <f t="shared" si="4"/>
        <v>1179970</v>
      </c>
      <c r="F158" s="618">
        <f t="shared" si="3"/>
        <v>1.0196644700115969</v>
      </c>
    </row>
    <row r="159" spans="1:6" ht="12">
      <c r="A159" s="7">
        <v>1953</v>
      </c>
      <c r="B159" s="10" t="s">
        <v>354</v>
      </c>
      <c r="C159" s="10">
        <f t="shared" si="4"/>
        <v>5786504</v>
      </c>
      <c r="D159" s="10">
        <f t="shared" si="4"/>
        <v>6171523</v>
      </c>
      <c r="E159" s="10">
        <f t="shared" si="4"/>
        <v>6259776</v>
      </c>
      <c r="F159" s="618">
        <f t="shared" si="3"/>
        <v>1.0143000358258407</v>
      </c>
    </row>
    <row r="160" spans="1:6" ht="12">
      <c r="A160" s="7">
        <v>1954</v>
      </c>
      <c r="B160" s="10" t="s">
        <v>51</v>
      </c>
      <c r="C160" s="10">
        <f>SUM(C102+C144)-C95</f>
        <v>1050544</v>
      </c>
      <c r="D160" s="10">
        <f>SUM(D102+D144)-D95</f>
        <v>972859</v>
      </c>
      <c r="E160" s="10">
        <f>SUM(E102+E144)-E95</f>
        <v>985703</v>
      </c>
      <c r="F160" s="618">
        <f t="shared" si="3"/>
        <v>1.013202324283375</v>
      </c>
    </row>
    <row r="161" spans="1:6" ht="12">
      <c r="A161" s="7">
        <v>1955</v>
      </c>
      <c r="B161" s="10" t="s">
        <v>171</v>
      </c>
      <c r="C161" s="10">
        <f>SUM(C145+C103)</f>
        <v>3500</v>
      </c>
      <c r="D161" s="10">
        <f>SUM(D145+D103)</f>
        <v>3500</v>
      </c>
      <c r="E161" s="10">
        <f>SUM(E145+E103)</f>
        <v>12641</v>
      </c>
      <c r="F161" s="618">
        <f t="shared" si="3"/>
        <v>3.6117142857142857</v>
      </c>
    </row>
    <row r="162" spans="1:6" ht="12">
      <c r="A162" s="7">
        <v>1956</v>
      </c>
      <c r="B162" s="10" t="s">
        <v>555</v>
      </c>
      <c r="C162" s="10">
        <f>SUM(C46)</f>
        <v>172860</v>
      </c>
      <c r="D162" s="10">
        <f>SUM(D46)</f>
        <v>286143</v>
      </c>
      <c r="E162" s="10">
        <f>SUM(E46)</f>
        <v>439073</v>
      </c>
      <c r="F162" s="618">
        <f t="shared" si="3"/>
        <v>1.5344530531936829</v>
      </c>
    </row>
    <row r="163" spans="1:6" ht="12">
      <c r="A163" s="172">
        <v>1950</v>
      </c>
      <c r="B163" s="173" t="s">
        <v>22</v>
      </c>
      <c r="C163" s="173">
        <f>SUM(C157:C162)</f>
        <v>12393877</v>
      </c>
      <c r="D163" s="173">
        <f>SUM(D157:D162)</f>
        <v>12999263</v>
      </c>
      <c r="E163" s="173">
        <f>SUM(E157:E162)</f>
        <v>13353764</v>
      </c>
      <c r="F163" s="616">
        <f t="shared" si="3"/>
        <v>1.0272708537399389</v>
      </c>
    </row>
    <row r="164" spans="1:6" ht="12">
      <c r="A164" s="7"/>
      <c r="B164" s="275" t="s">
        <v>23</v>
      </c>
      <c r="C164" s="10"/>
      <c r="D164" s="10"/>
      <c r="E164" s="10"/>
      <c r="F164" s="616"/>
    </row>
    <row r="165" spans="1:6" ht="12">
      <c r="A165" s="7">
        <v>1961</v>
      </c>
      <c r="B165" s="10" t="s">
        <v>24</v>
      </c>
      <c r="C165" s="10">
        <f aca="true" t="shared" si="5" ref="C165:E166">SUM(C108+C148)</f>
        <v>2210792</v>
      </c>
      <c r="D165" s="10">
        <f t="shared" si="5"/>
        <v>2426921</v>
      </c>
      <c r="E165" s="10">
        <f t="shared" si="5"/>
        <v>2442023</v>
      </c>
      <c r="F165" s="618">
        <f t="shared" si="3"/>
        <v>1.006222699461581</v>
      </c>
    </row>
    <row r="166" spans="1:6" ht="12">
      <c r="A166" s="7">
        <v>1962</v>
      </c>
      <c r="B166" s="10" t="s">
        <v>25</v>
      </c>
      <c r="C166" s="10">
        <f t="shared" si="5"/>
        <v>695186</v>
      </c>
      <c r="D166" s="10">
        <f t="shared" si="5"/>
        <v>782540</v>
      </c>
      <c r="E166" s="10">
        <f t="shared" si="5"/>
        <v>899248</v>
      </c>
      <c r="F166" s="618">
        <f t="shared" si="3"/>
        <v>1.149139980064917</v>
      </c>
    </row>
    <row r="167" spans="1:6" ht="12">
      <c r="A167" s="7">
        <v>1963</v>
      </c>
      <c r="B167" s="10" t="s">
        <v>26</v>
      </c>
      <c r="C167" s="10">
        <f>SUM(C150+C110)</f>
        <v>720000</v>
      </c>
      <c r="D167" s="10">
        <f>SUM(D150+D110)</f>
        <v>732700</v>
      </c>
      <c r="E167" s="10">
        <f>SUM(E150+E110)</f>
        <v>715752</v>
      </c>
      <c r="F167" s="618">
        <f t="shared" si="3"/>
        <v>0.9768691142350212</v>
      </c>
    </row>
    <row r="168" spans="1:6" ht="12">
      <c r="A168" s="172">
        <v>1960</v>
      </c>
      <c r="B168" s="173" t="s">
        <v>28</v>
      </c>
      <c r="C168" s="173">
        <f>SUM(C165:C167)</f>
        <v>3625978</v>
      </c>
      <c r="D168" s="173">
        <f>SUM(D165:D167)</f>
        <v>3942161</v>
      </c>
      <c r="E168" s="173">
        <f>SUM(E165:E167)</f>
        <v>4057023</v>
      </c>
      <c r="F168" s="616">
        <f t="shared" si="3"/>
        <v>1.029136811002899</v>
      </c>
    </row>
    <row r="169" spans="1:6" ht="12">
      <c r="A169" s="7">
        <v>1971</v>
      </c>
      <c r="B169" s="171" t="s">
        <v>586</v>
      </c>
      <c r="C169" s="173"/>
      <c r="D169" s="173"/>
      <c r="E169" s="173"/>
      <c r="F169" s="616"/>
    </row>
    <row r="170" spans="1:6" ht="12">
      <c r="A170" s="7">
        <v>1972</v>
      </c>
      <c r="B170" s="171" t="s">
        <v>587</v>
      </c>
      <c r="C170" s="171">
        <f>SUM(C114)</f>
        <v>27057</v>
      </c>
      <c r="D170" s="171">
        <f>SUM(D114)</f>
        <v>27057</v>
      </c>
      <c r="E170" s="171">
        <f>SUM(E114)</f>
        <v>28322</v>
      </c>
      <c r="F170" s="618">
        <f t="shared" si="3"/>
        <v>1.0467531507558119</v>
      </c>
    </row>
    <row r="171" spans="1:6" ht="12">
      <c r="A171" s="7">
        <v>1973</v>
      </c>
      <c r="B171" s="171" t="s">
        <v>591</v>
      </c>
      <c r="C171" s="171">
        <f>SUM(C120)</f>
        <v>55000</v>
      </c>
      <c r="D171" s="171">
        <f>SUM(D120)</f>
        <v>56176</v>
      </c>
      <c r="E171" s="171">
        <f>SUM(E120)</f>
        <v>56176</v>
      </c>
      <c r="F171" s="618">
        <f t="shared" si="3"/>
        <v>1</v>
      </c>
    </row>
    <row r="172" spans="1:6" ht="12">
      <c r="A172" s="172">
        <v>1970</v>
      </c>
      <c r="B172" s="172" t="s">
        <v>592</v>
      </c>
      <c r="C172" s="172">
        <f>SUM(C169:C171)</f>
        <v>82057</v>
      </c>
      <c r="D172" s="172">
        <f>SUM(D169:D171)</f>
        <v>83233</v>
      </c>
      <c r="E172" s="172">
        <f>SUM(E169:E171)</f>
        <v>84498</v>
      </c>
      <c r="F172" s="616">
        <f t="shared" si="3"/>
        <v>1.015198298751697</v>
      </c>
    </row>
    <row r="173" spans="1:6" ht="12">
      <c r="A173" s="8">
        <v>1981</v>
      </c>
      <c r="B173" s="171" t="s">
        <v>593</v>
      </c>
      <c r="C173" s="171">
        <f>SUM(C123)</f>
        <v>40591</v>
      </c>
      <c r="D173" s="171">
        <f>SUM(D123)</f>
        <v>64681</v>
      </c>
      <c r="E173" s="171">
        <f>SUM(E123)</f>
        <v>18734</v>
      </c>
      <c r="F173" s="618">
        <f t="shared" si="3"/>
        <v>0.28963683307308175</v>
      </c>
    </row>
    <row r="174" spans="1:6" ht="12">
      <c r="A174" s="8">
        <v>1982</v>
      </c>
      <c r="B174" s="171" t="s">
        <v>599</v>
      </c>
      <c r="C174" s="171">
        <f>SUM(C175:C176)</f>
        <v>167268</v>
      </c>
      <c r="D174" s="171">
        <f>SUM(D175:D176)</f>
        <v>61958</v>
      </c>
      <c r="E174" s="171">
        <f>SUM(E175:E176)</f>
        <v>17946</v>
      </c>
      <c r="F174" s="618">
        <f t="shared" si="3"/>
        <v>0.289647825946609</v>
      </c>
    </row>
    <row r="175" spans="1:6" ht="12">
      <c r="A175" s="8">
        <v>1983</v>
      </c>
      <c r="B175" s="164" t="s">
        <v>594</v>
      </c>
      <c r="C175" s="164">
        <f aca="true" t="shared" si="6" ref="C175:E176">SUM(C125)</f>
        <v>10500</v>
      </c>
      <c r="D175" s="164">
        <f t="shared" si="6"/>
        <v>10500</v>
      </c>
      <c r="E175" s="164">
        <f t="shared" si="6"/>
        <v>4500</v>
      </c>
      <c r="F175" s="617">
        <f t="shared" si="3"/>
        <v>0.42857142857142855</v>
      </c>
    </row>
    <row r="176" spans="1:6" ht="12">
      <c r="A176" s="8">
        <v>1984</v>
      </c>
      <c r="B176" s="164" t="s">
        <v>577</v>
      </c>
      <c r="C176" s="164">
        <f t="shared" si="6"/>
        <v>156768</v>
      </c>
      <c r="D176" s="164">
        <f t="shared" si="6"/>
        <v>51458</v>
      </c>
      <c r="E176" s="164">
        <f t="shared" si="6"/>
        <v>13446</v>
      </c>
      <c r="F176" s="617">
        <f t="shared" si="3"/>
        <v>0.2613004780597769</v>
      </c>
    </row>
    <row r="177" spans="1:6" ht="12.75" thickBot="1">
      <c r="A177" s="278">
        <v>1980</v>
      </c>
      <c r="B177" s="278" t="s">
        <v>588</v>
      </c>
      <c r="C177" s="278">
        <f>SUM(C173+C174)</f>
        <v>207859</v>
      </c>
      <c r="D177" s="278">
        <f>SUM(D173+D174)</f>
        <v>126639</v>
      </c>
      <c r="E177" s="278">
        <f>SUM(E173+E174)</f>
        <v>36680</v>
      </c>
      <c r="F177" s="620">
        <f t="shared" si="3"/>
        <v>0.2896422113251052</v>
      </c>
    </row>
    <row r="178" spans="1:6" ht="12.75" thickBot="1">
      <c r="A178" s="597"/>
      <c r="B178" s="280" t="s">
        <v>595</v>
      </c>
      <c r="C178" s="280">
        <f>SUM(C177+C172+C168+C163)</f>
        <v>16309771</v>
      </c>
      <c r="D178" s="280">
        <f>SUM(D177+D172+D168+D163)</f>
        <v>17151296</v>
      </c>
      <c r="E178" s="280">
        <f>SUM(E177+E172+E168+E163)</f>
        <v>17531965</v>
      </c>
      <c r="F178" s="623">
        <f t="shared" si="3"/>
        <v>1.0221947659232282</v>
      </c>
    </row>
    <row r="179" spans="1:6" ht="12.75" thickBot="1">
      <c r="A179" s="167">
        <v>1985</v>
      </c>
      <c r="B179" s="280" t="s">
        <v>579</v>
      </c>
      <c r="C179" s="280">
        <f>SUM(C153+C133)</f>
        <v>628666</v>
      </c>
      <c r="D179" s="280">
        <f>SUM(D153+D133)</f>
        <v>628666</v>
      </c>
      <c r="E179" s="280">
        <f>SUM(E153+E133)</f>
        <v>628666</v>
      </c>
      <c r="F179" s="623">
        <f t="shared" si="3"/>
        <v>1</v>
      </c>
    </row>
    <row r="180" spans="1:6" ht="13.5" thickBot="1">
      <c r="A180" s="46"/>
      <c r="B180" s="281" t="s">
        <v>596</v>
      </c>
      <c r="C180" s="167">
        <f>SUM(C178+C179)</f>
        <v>16938437</v>
      </c>
      <c r="D180" s="167">
        <f>SUM(D178+D179)</f>
        <v>17779962</v>
      </c>
      <c r="E180" s="167">
        <f>SUM(E178+E179)</f>
        <v>18160631</v>
      </c>
      <c r="F180" s="623">
        <f t="shared" si="3"/>
        <v>1.0214100007637812</v>
      </c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</sheetData>
  <sheetProtection/>
  <mergeCells count="5">
    <mergeCell ref="A1:F1"/>
    <mergeCell ref="F5:F7"/>
    <mergeCell ref="D5:D7"/>
    <mergeCell ref="E5:E7"/>
    <mergeCell ref="A2:F2"/>
  </mergeCells>
  <printOptions horizontalCentered="1"/>
  <pageMargins left="0" right="0" top="0.3937007874015748" bottom="0.31496062992125984" header="0.11811023622047245" footer="0"/>
  <pageSetup firstPageNumber="7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49" max="255" man="1"/>
    <brk id="1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55"/>
  <sheetViews>
    <sheetView zoomScaleSheetLayoutView="100" zoomScalePageLayoutView="0" workbookViewId="0" topLeftCell="A719">
      <selection activeCell="E723" sqref="E723"/>
    </sheetView>
  </sheetViews>
  <sheetFormatPr defaultColWidth="9.00390625" defaultRowHeight="12.75"/>
  <cols>
    <col min="1" max="1" width="8.625" style="0" customWidth="1"/>
    <col min="2" max="2" width="58.375" style="0" customWidth="1"/>
    <col min="3" max="3" width="11.75390625" style="0" customWidth="1"/>
    <col min="4" max="5" width="12.625" style="0" customWidth="1"/>
  </cols>
  <sheetData>
    <row r="1" spans="1:6" ht="12.75">
      <c r="A1" s="752" t="s">
        <v>255</v>
      </c>
      <c r="B1" s="765"/>
      <c r="C1" s="765"/>
      <c r="D1" s="765"/>
      <c r="E1" s="765"/>
      <c r="F1" s="765"/>
    </row>
    <row r="2" spans="1:6" ht="12.75">
      <c r="A2" s="753" t="s">
        <v>37</v>
      </c>
      <c r="B2" s="743"/>
      <c r="C2" s="765"/>
      <c r="D2" s="765"/>
      <c r="E2" s="765"/>
      <c r="F2" s="765"/>
    </row>
    <row r="3" spans="1:2" ht="12.75">
      <c r="A3" s="20"/>
      <c r="B3" s="20"/>
    </row>
    <row r="4" spans="1:6" ht="12.75">
      <c r="A4" s="614"/>
      <c r="B4" s="615"/>
      <c r="C4" s="209"/>
      <c r="F4" s="209" t="s">
        <v>38</v>
      </c>
    </row>
    <row r="5" spans="1:6" ht="12" customHeight="1">
      <c r="A5" s="52" t="s">
        <v>256</v>
      </c>
      <c r="B5" s="14" t="s">
        <v>172</v>
      </c>
      <c r="C5" s="207" t="s">
        <v>86</v>
      </c>
      <c r="D5" s="754" t="s">
        <v>668</v>
      </c>
      <c r="E5" s="754" t="s">
        <v>705</v>
      </c>
      <c r="F5" s="754" t="s">
        <v>674</v>
      </c>
    </row>
    <row r="6" spans="1:6" ht="12.75">
      <c r="A6" s="15"/>
      <c r="B6" s="87" t="s">
        <v>257</v>
      </c>
      <c r="C6" s="15" t="s">
        <v>628</v>
      </c>
      <c r="D6" s="750"/>
      <c r="E6" s="750"/>
      <c r="F6" s="750"/>
    </row>
    <row r="7" spans="1:6" ht="13.5" thickBot="1">
      <c r="A7" s="53"/>
      <c r="B7" s="81"/>
      <c r="C7" s="53" t="s">
        <v>629</v>
      </c>
      <c r="D7" s="751"/>
      <c r="E7" s="751"/>
      <c r="F7" s="751"/>
    </row>
    <row r="8" spans="1:6" ht="13.5" thickBot="1">
      <c r="A8" s="53" t="s">
        <v>258</v>
      </c>
      <c r="B8" s="81" t="s">
        <v>259</v>
      </c>
      <c r="C8" s="53" t="s">
        <v>175</v>
      </c>
      <c r="D8" s="53" t="s">
        <v>176</v>
      </c>
      <c r="E8" s="53" t="s">
        <v>177</v>
      </c>
      <c r="F8" s="53" t="s">
        <v>328</v>
      </c>
    </row>
    <row r="9" spans="1:6" ht="15">
      <c r="A9" s="384">
        <v>2305</v>
      </c>
      <c r="B9" s="385" t="s">
        <v>412</v>
      </c>
      <c r="C9" s="15"/>
      <c r="D9" s="15"/>
      <c r="E9" s="15"/>
      <c r="F9" s="70"/>
    </row>
    <row r="10" spans="1:6" ht="12.75">
      <c r="A10" s="55"/>
      <c r="B10" s="56" t="s">
        <v>424</v>
      </c>
      <c r="C10" s="298">
        <v>700</v>
      </c>
      <c r="D10" s="298">
        <v>700</v>
      </c>
      <c r="E10" s="298">
        <v>700</v>
      </c>
      <c r="F10" s="626">
        <f>SUM(E10/D10)</f>
        <v>1</v>
      </c>
    </row>
    <row r="11" spans="1:6" ht="12.75">
      <c r="A11" s="55"/>
      <c r="B11" s="56" t="s">
        <v>425</v>
      </c>
      <c r="C11" s="298"/>
      <c r="D11" s="298"/>
      <c r="E11" s="298"/>
      <c r="F11" s="626"/>
    </row>
    <row r="12" spans="1:6" ht="12.75">
      <c r="A12" s="55"/>
      <c r="B12" s="56" t="s">
        <v>426</v>
      </c>
      <c r="C12" s="298">
        <v>1600</v>
      </c>
      <c r="D12" s="298">
        <v>1600</v>
      </c>
      <c r="E12" s="298">
        <v>1600</v>
      </c>
      <c r="F12" s="626">
        <f aca="true" t="shared" si="0" ref="F12:F76">SUM(E12/D12)</f>
        <v>1</v>
      </c>
    </row>
    <row r="13" spans="1:6" ht="12.75">
      <c r="A13" s="55"/>
      <c r="B13" s="56" t="s">
        <v>427</v>
      </c>
      <c r="C13" s="298">
        <v>7000</v>
      </c>
      <c r="D13" s="298">
        <v>7000</v>
      </c>
      <c r="E13" s="298">
        <v>7000</v>
      </c>
      <c r="F13" s="626">
        <f t="shared" si="0"/>
        <v>1</v>
      </c>
    </row>
    <row r="14" spans="1:6" ht="12.75">
      <c r="A14" s="55"/>
      <c r="B14" s="56" t="s">
        <v>428</v>
      </c>
      <c r="C14" s="298">
        <v>1900</v>
      </c>
      <c r="D14" s="298">
        <v>1900</v>
      </c>
      <c r="E14" s="298">
        <v>1900</v>
      </c>
      <c r="F14" s="626">
        <f t="shared" si="0"/>
        <v>1</v>
      </c>
    </row>
    <row r="15" spans="1:6" ht="13.5" thickBot="1">
      <c r="A15" s="55"/>
      <c r="B15" s="61" t="s">
        <v>429</v>
      </c>
      <c r="C15" s="416"/>
      <c r="D15" s="416"/>
      <c r="E15" s="416"/>
      <c r="F15" s="629"/>
    </row>
    <row r="16" spans="1:6" ht="13.5" thickBot="1">
      <c r="A16" s="55"/>
      <c r="B16" s="235" t="s">
        <v>417</v>
      </c>
      <c r="C16" s="420">
        <f>SUM(C10:C15)</f>
        <v>11200</v>
      </c>
      <c r="D16" s="420">
        <f>SUM(D10:D15)</f>
        <v>11200</v>
      </c>
      <c r="E16" s="420">
        <f>SUM(E10:E15)</f>
        <v>11200</v>
      </c>
      <c r="F16" s="638">
        <f t="shared" si="0"/>
        <v>1</v>
      </c>
    </row>
    <row r="17" spans="1:6" ht="12.75">
      <c r="A17" s="55"/>
      <c r="B17" s="56" t="s">
        <v>430</v>
      </c>
      <c r="C17" s="298">
        <v>96932</v>
      </c>
      <c r="D17" s="298">
        <v>97950</v>
      </c>
      <c r="E17" s="298">
        <v>103043</v>
      </c>
      <c r="F17" s="626">
        <f t="shared" si="0"/>
        <v>1.0519959162838182</v>
      </c>
    </row>
    <row r="18" spans="1:6" ht="12.75">
      <c r="A18" s="55"/>
      <c r="B18" s="56" t="s">
        <v>431</v>
      </c>
      <c r="C18" s="298">
        <v>10000</v>
      </c>
      <c r="D18" s="298">
        <v>10000</v>
      </c>
      <c r="E18" s="298">
        <v>10000</v>
      </c>
      <c r="F18" s="626">
        <f t="shared" si="0"/>
        <v>1</v>
      </c>
    </row>
    <row r="19" spans="1:6" ht="13.5" thickBot="1">
      <c r="A19" s="55"/>
      <c r="B19" s="56" t="s">
        <v>432</v>
      </c>
      <c r="C19" s="416"/>
      <c r="D19" s="416"/>
      <c r="E19" s="416"/>
      <c r="F19" s="629"/>
    </row>
    <row r="20" spans="1:6" ht="13.5" thickBot="1">
      <c r="A20" s="57"/>
      <c r="B20" s="58" t="s">
        <v>420</v>
      </c>
      <c r="C20" s="301">
        <f>SUM(C17:C19)</f>
        <v>106932</v>
      </c>
      <c r="D20" s="301">
        <f>SUM(D17:D19)</f>
        <v>107950</v>
      </c>
      <c r="E20" s="301">
        <f>SUM(E17:E19)</f>
        <v>113043</v>
      </c>
      <c r="F20" s="638">
        <f t="shared" si="0"/>
        <v>1.0471792496526169</v>
      </c>
    </row>
    <row r="21" spans="1:6" ht="13.5" thickBot="1">
      <c r="A21" s="3"/>
      <c r="B21" s="376" t="s">
        <v>421</v>
      </c>
      <c r="C21" s="415"/>
      <c r="D21" s="415"/>
      <c r="E21" s="415">
        <v>230</v>
      </c>
      <c r="F21" s="678"/>
    </row>
    <row r="22" spans="1:6" ht="13.5" thickBot="1">
      <c r="A22" s="3"/>
      <c r="B22" s="181" t="s">
        <v>422</v>
      </c>
      <c r="C22" s="420">
        <f>SUM(C20+C16+C21)</f>
        <v>118132</v>
      </c>
      <c r="D22" s="420">
        <f>SUM(D20+D16+D21)</f>
        <v>119150</v>
      </c>
      <c r="E22" s="420">
        <f>SUM(E20+E16+E21)</f>
        <v>124473</v>
      </c>
      <c r="F22" s="638">
        <f t="shared" si="0"/>
        <v>1.044674779689467</v>
      </c>
    </row>
    <row r="23" spans="1:6" ht="13.5" thickBot="1">
      <c r="A23" s="55"/>
      <c r="B23" s="421" t="s">
        <v>435</v>
      </c>
      <c r="C23" s="415"/>
      <c r="D23" s="415"/>
      <c r="E23" s="415"/>
      <c r="F23" s="638"/>
    </row>
    <row r="24" spans="1:6" ht="12.75">
      <c r="A24" s="55"/>
      <c r="B24" s="56" t="s">
        <v>433</v>
      </c>
      <c r="C24" s="298"/>
      <c r="D24" s="298">
        <v>1106</v>
      </c>
      <c r="E24" s="298">
        <v>1106</v>
      </c>
      <c r="F24" s="626">
        <f t="shared" si="0"/>
        <v>1</v>
      </c>
    </row>
    <row r="25" spans="1:6" ht="13.5" thickBot="1">
      <c r="A25" s="55"/>
      <c r="B25" s="375" t="s">
        <v>434</v>
      </c>
      <c r="C25" s="416"/>
      <c r="D25" s="416"/>
      <c r="E25" s="416"/>
      <c r="F25" s="629"/>
    </row>
    <row r="26" spans="1:6" ht="13.5" thickBot="1">
      <c r="A26" s="60"/>
      <c r="B26" s="376" t="s">
        <v>423</v>
      </c>
      <c r="C26" s="416"/>
      <c r="D26" s="301">
        <f>SUM(D24:D25)</f>
        <v>1106</v>
      </c>
      <c r="E26" s="301">
        <f>SUM(E24:E25)</f>
        <v>1106</v>
      </c>
      <c r="F26" s="638">
        <f t="shared" si="0"/>
        <v>1</v>
      </c>
    </row>
    <row r="27" spans="1:6" ht="15.75" thickBot="1">
      <c r="A27" s="60"/>
      <c r="B27" s="382" t="s">
        <v>436</v>
      </c>
      <c r="C27" s="422">
        <f>SUM(C22+C23+C26)</f>
        <v>118132</v>
      </c>
      <c r="D27" s="422">
        <f>SUM(D22+D23+D26)</f>
        <v>120256</v>
      </c>
      <c r="E27" s="422">
        <f>SUM(E22+E23+E26)</f>
        <v>125579</v>
      </c>
      <c r="F27" s="638">
        <f t="shared" si="0"/>
        <v>1.0442639036721661</v>
      </c>
    </row>
    <row r="28" spans="1:6" ht="12.75">
      <c r="A28" s="15"/>
      <c r="B28" s="377" t="s">
        <v>437</v>
      </c>
      <c r="C28" s="298">
        <v>61286</v>
      </c>
      <c r="D28" s="298">
        <v>62959</v>
      </c>
      <c r="E28" s="298">
        <v>64374</v>
      </c>
      <c r="F28" s="626">
        <f t="shared" si="0"/>
        <v>1.0224749440111818</v>
      </c>
    </row>
    <row r="29" spans="1:6" ht="12.75">
      <c r="A29" s="15"/>
      <c r="B29" s="377" t="s">
        <v>438</v>
      </c>
      <c r="C29" s="298">
        <v>15922</v>
      </c>
      <c r="D29" s="298">
        <v>16373</v>
      </c>
      <c r="E29" s="298">
        <v>16754</v>
      </c>
      <c r="F29" s="626">
        <f t="shared" si="0"/>
        <v>1.023270017712087</v>
      </c>
    </row>
    <row r="30" spans="1:6" ht="12.75">
      <c r="A30" s="15"/>
      <c r="B30" s="377" t="s">
        <v>439</v>
      </c>
      <c r="C30" s="298">
        <v>40924</v>
      </c>
      <c r="D30" s="298">
        <v>40924</v>
      </c>
      <c r="E30" s="298">
        <v>44451</v>
      </c>
      <c r="F30" s="626">
        <f t="shared" si="0"/>
        <v>1.0861841462222657</v>
      </c>
    </row>
    <row r="31" spans="1:6" ht="12.75">
      <c r="A31" s="15"/>
      <c r="B31" s="377" t="s">
        <v>440</v>
      </c>
      <c r="C31" s="298"/>
      <c r="D31" s="298"/>
      <c r="E31" s="298"/>
      <c r="F31" s="626"/>
    </row>
    <row r="32" spans="1:6" ht="13.5" thickBot="1">
      <c r="A32" s="15"/>
      <c r="B32" s="379" t="s">
        <v>441</v>
      </c>
      <c r="C32" s="416"/>
      <c r="D32" s="416"/>
      <c r="E32" s="416"/>
      <c r="F32" s="629"/>
    </row>
    <row r="33" spans="1:6" ht="13.5" thickBot="1">
      <c r="A33" s="15"/>
      <c r="B33" s="378" t="s">
        <v>22</v>
      </c>
      <c r="C33" s="420">
        <f>SUM(C28:C32)</f>
        <v>118132</v>
      </c>
      <c r="D33" s="420">
        <f>SUM(D28:D32)</f>
        <v>120256</v>
      </c>
      <c r="E33" s="420">
        <f>SUM(E28:E32)</f>
        <v>125579</v>
      </c>
      <c r="F33" s="625">
        <f t="shared" si="0"/>
        <v>1.0442639036721661</v>
      </c>
    </row>
    <row r="34" spans="1:6" ht="12.75">
      <c r="A34" s="15"/>
      <c r="B34" s="377" t="s">
        <v>442</v>
      </c>
      <c r="C34" s="298"/>
      <c r="D34" s="298"/>
      <c r="E34" s="298"/>
      <c r="F34" s="626"/>
    </row>
    <row r="35" spans="1:6" ht="12.75">
      <c r="A35" s="15"/>
      <c r="B35" s="377" t="s">
        <v>443</v>
      </c>
      <c r="C35" s="298"/>
      <c r="D35" s="298"/>
      <c r="E35" s="298"/>
      <c r="F35" s="626"/>
    </row>
    <row r="36" spans="1:6" ht="13.5" thickBot="1">
      <c r="A36" s="15"/>
      <c r="B36" s="380" t="s">
        <v>444</v>
      </c>
      <c r="C36" s="416"/>
      <c r="D36" s="416"/>
      <c r="E36" s="416"/>
      <c r="F36" s="629"/>
    </row>
    <row r="37" spans="1:6" ht="13.5" thickBot="1">
      <c r="A37" s="15"/>
      <c r="B37" s="381" t="s">
        <v>28</v>
      </c>
      <c r="C37" s="415"/>
      <c r="D37" s="415"/>
      <c r="E37" s="415"/>
      <c r="F37" s="625"/>
    </row>
    <row r="38" spans="1:6" ht="13.5" thickBot="1">
      <c r="A38" s="15"/>
      <c r="B38" s="679" t="s">
        <v>679</v>
      </c>
      <c r="C38" s="415"/>
      <c r="D38" s="415"/>
      <c r="E38" s="415"/>
      <c r="F38" s="638"/>
    </row>
    <row r="39" spans="1:6" ht="15.75" thickBot="1">
      <c r="A39" s="53"/>
      <c r="B39" s="383" t="s">
        <v>45</v>
      </c>
      <c r="C39" s="422">
        <f>SUM(C33+C37)</f>
        <v>118132</v>
      </c>
      <c r="D39" s="422">
        <f>SUM(D33+D37)</f>
        <v>120256</v>
      </c>
      <c r="E39" s="422">
        <f>SUM(E33+E37)</f>
        <v>125579</v>
      </c>
      <c r="F39" s="638">
        <f t="shared" si="0"/>
        <v>1.0442639036721661</v>
      </c>
    </row>
    <row r="40" spans="1:6" ht="15">
      <c r="A40" s="384">
        <v>2309</v>
      </c>
      <c r="B40" s="386" t="s">
        <v>445</v>
      </c>
      <c r="C40" s="298"/>
      <c r="D40" s="298"/>
      <c r="E40" s="298"/>
      <c r="F40" s="626"/>
    </row>
    <row r="41" spans="1:6" ht="12.75">
      <c r="A41" s="55"/>
      <c r="B41" s="56" t="s">
        <v>424</v>
      </c>
      <c r="C41" s="298">
        <v>900</v>
      </c>
      <c r="D41" s="298">
        <v>900</v>
      </c>
      <c r="E41" s="298">
        <v>900</v>
      </c>
      <c r="F41" s="626">
        <f t="shared" si="0"/>
        <v>1</v>
      </c>
    </row>
    <row r="42" spans="1:6" ht="12.75">
      <c r="A42" s="55"/>
      <c r="B42" s="56" t="s">
        <v>425</v>
      </c>
      <c r="C42" s="298"/>
      <c r="D42" s="298"/>
      <c r="E42" s="298"/>
      <c r="F42" s="626"/>
    </row>
    <row r="43" spans="1:6" ht="12.75">
      <c r="A43" s="55"/>
      <c r="B43" s="56" t="s">
        <v>426</v>
      </c>
      <c r="C43" s="298"/>
      <c r="D43" s="298"/>
      <c r="E43" s="298"/>
      <c r="F43" s="626"/>
    </row>
    <row r="44" spans="1:6" ht="12.75">
      <c r="A44" s="55"/>
      <c r="B44" s="56" t="s">
        <v>427</v>
      </c>
      <c r="C44" s="298">
        <v>6350</v>
      </c>
      <c r="D44" s="298">
        <v>6350</v>
      </c>
      <c r="E44" s="298">
        <v>6350</v>
      </c>
      <c r="F44" s="626">
        <f t="shared" si="0"/>
        <v>1</v>
      </c>
    </row>
    <row r="45" spans="1:6" ht="12.75">
      <c r="A45" s="55"/>
      <c r="B45" s="56" t="s">
        <v>428</v>
      </c>
      <c r="C45" s="298">
        <v>3400</v>
      </c>
      <c r="D45" s="298">
        <v>3400</v>
      </c>
      <c r="E45" s="298">
        <v>3400</v>
      </c>
      <c r="F45" s="626">
        <f t="shared" si="0"/>
        <v>1</v>
      </c>
    </row>
    <row r="46" spans="1:6" ht="13.5" thickBot="1">
      <c r="A46" s="55"/>
      <c r="B46" s="61" t="s">
        <v>429</v>
      </c>
      <c r="C46" s="416"/>
      <c r="D46" s="416"/>
      <c r="E46" s="416"/>
      <c r="F46" s="629"/>
    </row>
    <row r="47" spans="1:6" ht="13.5" thickBot="1">
      <c r="A47" s="55"/>
      <c r="B47" s="235" t="s">
        <v>417</v>
      </c>
      <c r="C47" s="420">
        <f>SUM(C41:C46)</f>
        <v>10650</v>
      </c>
      <c r="D47" s="420">
        <f>SUM(D41:D46)</f>
        <v>10650</v>
      </c>
      <c r="E47" s="420">
        <f>SUM(E41:E46)</f>
        <v>10650</v>
      </c>
      <c r="F47" s="638">
        <f t="shared" si="0"/>
        <v>1</v>
      </c>
    </row>
    <row r="48" spans="1:6" ht="12.75">
      <c r="A48" s="55"/>
      <c r="B48" s="56" t="s">
        <v>430</v>
      </c>
      <c r="C48" s="298">
        <v>109771</v>
      </c>
      <c r="D48" s="298">
        <v>111094</v>
      </c>
      <c r="E48" s="298">
        <v>113283</v>
      </c>
      <c r="F48" s="626">
        <f t="shared" si="0"/>
        <v>1.0197040344213009</v>
      </c>
    </row>
    <row r="49" spans="1:6" ht="12.75">
      <c r="A49" s="55"/>
      <c r="B49" s="56" t="s">
        <v>431</v>
      </c>
      <c r="C49" s="298">
        <v>12000</v>
      </c>
      <c r="D49" s="298">
        <v>12000</v>
      </c>
      <c r="E49" s="298">
        <v>12000</v>
      </c>
      <c r="F49" s="626">
        <f t="shared" si="0"/>
        <v>1</v>
      </c>
    </row>
    <row r="50" spans="1:6" ht="13.5" thickBot="1">
      <c r="A50" s="55"/>
      <c r="B50" s="56" t="s">
        <v>432</v>
      </c>
      <c r="C50" s="416"/>
      <c r="D50" s="416"/>
      <c r="E50" s="416"/>
      <c r="F50" s="629"/>
    </row>
    <row r="51" spans="1:6" ht="13.5" thickBot="1">
      <c r="A51" s="57"/>
      <c r="B51" s="58" t="s">
        <v>420</v>
      </c>
      <c r="C51" s="301">
        <f>SUM(C48:C50)</f>
        <v>121771</v>
      </c>
      <c r="D51" s="301">
        <f>SUM(D48:D50)</f>
        <v>123094</v>
      </c>
      <c r="E51" s="301">
        <f>SUM(E48:E50)</f>
        <v>125283</v>
      </c>
      <c r="F51" s="638">
        <f t="shared" si="0"/>
        <v>1.0177831575868848</v>
      </c>
    </row>
    <row r="52" spans="1:6" ht="13.5" thickBot="1">
      <c r="A52" s="3"/>
      <c r="B52" s="376" t="s">
        <v>421</v>
      </c>
      <c r="C52" s="415"/>
      <c r="D52" s="415"/>
      <c r="E52" s="415">
        <v>400</v>
      </c>
      <c r="F52" s="678"/>
    </row>
    <row r="53" spans="1:6" ht="13.5" thickBot="1">
      <c r="A53" s="3"/>
      <c r="B53" s="396" t="s">
        <v>677</v>
      </c>
      <c r="C53" s="415"/>
      <c r="D53" s="415"/>
      <c r="E53" s="415"/>
      <c r="F53" s="629"/>
    </row>
    <row r="54" spans="1:6" ht="13.5" thickBot="1">
      <c r="A54" s="3"/>
      <c r="B54" s="181" t="s">
        <v>422</v>
      </c>
      <c r="C54" s="420">
        <f>SUM(C51+C47+C52)</f>
        <v>132421</v>
      </c>
      <c r="D54" s="420">
        <f>SUM(D51+D47+D52)</f>
        <v>133744</v>
      </c>
      <c r="E54" s="420">
        <f>SUM(E51+E47+E52)</f>
        <v>136333</v>
      </c>
      <c r="F54" s="638">
        <f t="shared" si="0"/>
        <v>1.0193578777365713</v>
      </c>
    </row>
    <row r="55" spans="1:6" ht="13.5" thickBot="1">
      <c r="A55" s="55"/>
      <c r="B55" s="421" t="s">
        <v>435</v>
      </c>
      <c r="C55" s="415"/>
      <c r="D55" s="415"/>
      <c r="E55" s="415"/>
      <c r="F55" s="638"/>
    </row>
    <row r="56" spans="1:6" ht="12.75">
      <c r="A56" s="55"/>
      <c r="B56" s="56" t="s">
        <v>433</v>
      </c>
      <c r="C56" s="298"/>
      <c r="D56" s="298">
        <v>4662</v>
      </c>
      <c r="E56" s="298">
        <v>4662</v>
      </c>
      <c r="F56" s="626">
        <f t="shared" si="0"/>
        <v>1</v>
      </c>
    </row>
    <row r="57" spans="1:6" ht="13.5" thickBot="1">
      <c r="A57" s="55"/>
      <c r="B57" s="375" t="s">
        <v>434</v>
      </c>
      <c r="C57" s="416"/>
      <c r="D57" s="416"/>
      <c r="E57" s="416"/>
      <c r="F57" s="629"/>
    </row>
    <row r="58" spans="1:6" ht="13.5" thickBot="1">
      <c r="A58" s="60"/>
      <c r="B58" s="376" t="s">
        <v>423</v>
      </c>
      <c r="C58" s="416"/>
      <c r="D58" s="301">
        <f>SUM(D56:D57)</f>
        <v>4662</v>
      </c>
      <c r="E58" s="301">
        <f>SUM(E56:E57)</f>
        <v>4662</v>
      </c>
      <c r="F58" s="638">
        <f t="shared" si="0"/>
        <v>1</v>
      </c>
    </row>
    <row r="59" spans="1:6" ht="15.75" thickBot="1">
      <c r="A59" s="60"/>
      <c r="B59" s="382" t="s">
        <v>436</v>
      </c>
      <c r="C59" s="422">
        <f>SUM(C54+C55+C58)</f>
        <v>132421</v>
      </c>
      <c r="D59" s="422">
        <f>SUM(D54+D55+D58)</f>
        <v>138406</v>
      </c>
      <c r="E59" s="422">
        <f>SUM(E54+E55+E58)</f>
        <v>140995</v>
      </c>
      <c r="F59" s="638">
        <f t="shared" si="0"/>
        <v>1.0187058364521768</v>
      </c>
    </row>
    <row r="60" spans="1:6" ht="12.75">
      <c r="A60" s="15"/>
      <c r="B60" s="377" t="s">
        <v>437</v>
      </c>
      <c r="C60" s="298">
        <v>72867</v>
      </c>
      <c r="D60" s="298">
        <v>77586</v>
      </c>
      <c r="E60" s="298">
        <v>79310</v>
      </c>
      <c r="F60" s="626">
        <f t="shared" si="0"/>
        <v>1.022220503699121</v>
      </c>
    </row>
    <row r="61" spans="1:6" ht="12.75">
      <c r="A61" s="15"/>
      <c r="B61" s="377" t="s">
        <v>438</v>
      </c>
      <c r="C61" s="298">
        <v>19118</v>
      </c>
      <c r="D61" s="298">
        <v>20384</v>
      </c>
      <c r="E61" s="298">
        <v>20849</v>
      </c>
      <c r="F61" s="626">
        <f t="shared" si="0"/>
        <v>1.0228120094191522</v>
      </c>
    </row>
    <row r="62" spans="1:6" ht="12.75" customHeight="1">
      <c r="A62" s="15"/>
      <c r="B62" s="377" t="s">
        <v>439</v>
      </c>
      <c r="C62" s="298">
        <v>40436</v>
      </c>
      <c r="D62" s="298">
        <v>40436</v>
      </c>
      <c r="E62" s="298">
        <v>40536</v>
      </c>
      <c r="F62" s="626">
        <f t="shared" si="0"/>
        <v>1.0024730438223366</v>
      </c>
    </row>
    <row r="63" spans="1:6" ht="12.75" customHeight="1">
      <c r="A63" s="15"/>
      <c r="B63" s="377" t="s">
        <v>440</v>
      </c>
      <c r="C63" s="298"/>
      <c r="D63" s="298"/>
      <c r="E63" s="298"/>
      <c r="F63" s="626"/>
    </row>
    <row r="64" spans="1:6" ht="12.75" customHeight="1" thickBot="1">
      <c r="A64" s="15"/>
      <c r="B64" s="379" t="s">
        <v>441</v>
      </c>
      <c r="C64" s="416"/>
      <c r="D64" s="416"/>
      <c r="E64" s="416"/>
      <c r="F64" s="629"/>
    </row>
    <row r="65" spans="1:6" ht="12.75" customHeight="1" thickBot="1">
      <c r="A65" s="15"/>
      <c r="B65" s="378" t="s">
        <v>22</v>
      </c>
      <c r="C65" s="420">
        <f>SUM(C60:C64)</f>
        <v>132421</v>
      </c>
      <c r="D65" s="420">
        <f>SUM(D60:D64)</f>
        <v>138406</v>
      </c>
      <c r="E65" s="420">
        <f>SUM(E60:E64)</f>
        <v>140695</v>
      </c>
      <c r="F65" s="625">
        <f t="shared" si="0"/>
        <v>1.016538300362701</v>
      </c>
    </row>
    <row r="66" spans="1:6" ht="12.75" customHeight="1">
      <c r="A66" s="15"/>
      <c r="B66" s="377" t="s">
        <v>442</v>
      </c>
      <c r="C66" s="298"/>
      <c r="D66" s="298"/>
      <c r="E66" s="298"/>
      <c r="F66" s="626"/>
    </row>
    <row r="67" spans="1:6" ht="12.75" customHeight="1">
      <c r="A67" s="15"/>
      <c r="B67" s="377" t="s">
        <v>443</v>
      </c>
      <c r="C67" s="298"/>
      <c r="D67" s="298"/>
      <c r="E67" s="298">
        <v>300</v>
      </c>
      <c r="F67" s="626"/>
    </row>
    <row r="68" spans="1:6" ht="12.75" customHeight="1" thickBot="1">
      <c r="A68" s="15"/>
      <c r="B68" s="380" t="s">
        <v>444</v>
      </c>
      <c r="C68" s="416"/>
      <c r="D68" s="416"/>
      <c r="E68" s="416"/>
      <c r="F68" s="629"/>
    </row>
    <row r="69" spans="1:6" ht="12.75" customHeight="1" thickBot="1">
      <c r="A69" s="15"/>
      <c r="B69" s="381" t="s">
        <v>28</v>
      </c>
      <c r="C69" s="415"/>
      <c r="D69" s="415"/>
      <c r="E69" s="420">
        <f>SUM(E67:E68)</f>
        <v>300</v>
      </c>
      <c r="F69" s="625"/>
    </row>
    <row r="70" spans="1:6" ht="12.75" customHeight="1" thickBot="1">
      <c r="A70" s="15"/>
      <c r="B70" s="679" t="s">
        <v>679</v>
      </c>
      <c r="C70" s="415"/>
      <c r="D70" s="415"/>
      <c r="E70" s="415"/>
      <c r="F70" s="638"/>
    </row>
    <row r="71" spans="1:6" ht="15.75" customHeight="1" thickBot="1">
      <c r="A71" s="53"/>
      <c r="B71" s="383" t="s">
        <v>45</v>
      </c>
      <c r="C71" s="422">
        <f>SUM(C65+C69)</f>
        <v>132421</v>
      </c>
      <c r="D71" s="422">
        <f>SUM(D65+D69)</f>
        <v>138406</v>
      </c>
      <c r="E71" s="422">
        <f>SUM(E65+E69)</f>
        <v>140995</v>
      </c>
      <c r="F71" s="638">
        <f t="shared" si="0"/>
        <v>1.0187058364521768</v>
      </c>
    </row>
    <row r="72" spans="1:6" ht="15" customHeight="1">
      <c r="A72" s="384">
        <v>2310</v>
      </c>
      <c r="B72" s="386" t="s">
        <v>446</v>
      </c>
      <c r="C72" s="298"/>
      <c r="D72" s="298"/>
      <c r="E72" s="298"/>
      <c r="F72" s="626"/>
    </row>
    <row r="73" spans="1:6" ht="12.75" customHeight="1">
      <c r="A73" s="55"/>
      <c r="B73" s="56" t="s">
        <v>424</v>
      </c>
      <c r="C73" s="298">
        <v>400</v>
      </c>
      <c r="D73" s="298">
        <v>400</v>
      </c>
      <c r="E73" s="298">
        <v>400</v>
      </c>
      <c r="F73" s="626">
        <f t="shared" si="0"/>
        <v>1</v>
      </c>
    </row>
    <row r="74" spans="1:6" ht="12.75" customHeight="1">
      <c r="A74" s="55"/>
      <c r="B74" s="56" t="s">
        <v>425</v>
      </c>
      <c r="C74" s="298"/>
      <c r="D74" s="298"/>
      <c r="E74" s="298"/>
      <c r="F74" s="626"/>
    </row>
    <row r="75" spans="1:6" ht="12.75" customHeight="1">
      <c r="A75" s="55"/>
      <c r="B75" s="56" t="s">
        <v>426</v>
      </c>
      <c r="C75" s="298"/>
      <c r="D75" s="298"/>
      <c r="E75" s="298"/>
      <c r="F75" s="626"/>
    </row>
    <row r="76" spans="1:6" ht="12.75" customHeight="1">
      <c r="A76" s="55"/>
      <c r="B76" s="56" t="s">
        <v>427</v>
      </c>
      <c r="C76" s="298">
        <v>6500</v>
      </c>
      <c r="D76" s="298">
        <v>6500</v>
      </c>
      <c r="E76" s="298">
        <v>5702</v>
      </c>
      <c r="F76" s="626">
        <f t="shared" si="0"/>
        <v>0.8772307692307693</v>
      </c>
    </row>
    <row r="77" spans="1:6" ht="12.75" customHeight="1">
      <c r="A77" s="55"/>
      <c r="B77" s="56" t="s">
        <v>428</v>
      </c>
      <c r="C77" s="298"/>
      <c r="D77" s="298"/>
      <c r="E77" s="298">
        <v>798</v>
      </c>
      <c r="F77" s="626"/>
    </row>
    <row r="78" spans="1:6" ht="12.75" customHeight="1" thickBot="1">
      <c r="A78" s="55"/>
      <c r="B78" s="61" t="s">
        <v>429</v>
      </c>
      <c r="C78" s="416"/>
      <c r="D78" s="416"/>
      <c r="E78" s="416"/>
      <c r="F78" s="629"/>
    </row>
    <row r="79" spans="1:6" ht="12.75" customHeight="1" thickBot="1">
      <c r="A79" s="55"/>
      <c r="B79" s="235" t="s">
        <v>417</v>
      </c>
      <c r="C79" s="420">
        <f>SUM(C73:C78)</f>
        <v>6900</v>
      </c>
      <c r="D79" s="420">
        <f>SUM(D73:D78)</f>
        <v>6900</v>
      </c>
      <c r="E79" s="420">
        <f>SUM(E73:E78)</f>
        <v>6900</v>
      </c>
      <c r="F79" s="638">
        <f aca="true" t="shared" si="1" ref="F79:F102">SUM(E79/D79)</f>
        <v>1</v>
      </c>
    </row>
    <row r="80" spans="1:6" ht="12.75" customHeight="1">
      <c r="A80" s="55"/>
      <c r="B80" s="56" t="s">
        <v>430</v>
      </c>
      <c r="C80" s="298">
        <v>61438</v>
      </c>
      <c r="D80" s="298">
        <v>61737</v>
      </c>
      <c r="E80" s="298">
        <v>62601</v>
      </c>
      <c r="F80" s="626">
        <f t="shared" si="1"/>
        <v>1.0139948491180328</v>
      </c>
    </row>
    <row r="81" spans="1:6" ht="12.75" customHeight="1">
      <c r="A81" s="55"/>
      <c r="B81" s="56" t="s">
        <v>431</v>
      </c>
      <c r="C81" s="298">
        <v>5600</v>
      </c>
      <c r="D81" s="298">
        <v>5600</v>
      </c>
      <c r="E81" s="298">
        <v>5600</v>
      </c>
      <c r="F81" s="626">
        <f t="shared" si="1"/>
        <v>1</v>
      </c>
    </row>
    <row r="82" spans="1:6" ht="12.75" customHeight="1" thickBot="1">
      <c r="A82" s="55"/>
      <c r="B82" s="56" t="s">
        <v>432</v>
      </c>
      <c r="C82" s="416"/>
      <c r="D82" s="416"/>
      <c r="E82" s="416"/>
      <c r="F82" s="629"/>
    </row>
    <row r="83" spans="1:6" ht="12.75" customHeight="1" thickBot="1">
      <c r="A83" s="57"/>
      <c r="B83" s="58" t="s">
        <v>420</v>
      </c>
      <c r="C83" s="301">
        <f>SUM(C80:C82)</f>
        <v>67038</v>
      </c>
      <c r="D83" s="301">
        <f>SUM(D80:D82)</f>
        <v>67337</v>
      </c>
      <c r="E83" s="301">
        <f>SUM(E80:E82)</f>
        <v>68201</v>
      </c>
      <c r="F83" s="638">
        <f t="shared" si="1"/>
        <v>1.0128309844513417</v>
      </c>
    </row>
    <row r="84" spans="1:6" ht="12.75" customHeight="1" thickBot="1">
      <c r="A84" s="3"/>
      <c r="B84" s="376" t="s">
        <v>421</v>
      </c>
      <c r="C84" s="415"/>
      <c r="D84" s="415"/>
      <c r="E84" s="415">
        <v>200</v>
      </c>
      <c r="F84" s="678"/>
    </row>
    <row r="85" spans="1:6" ht="12.75" customHeight="1" thickBot="1">
      <c r="A85" s="3"/>
      <c r="B85" s="181" t="s">
        <v>422</v>
      </c>
      <c r="C85" s="420">
        <f>SUM(C83+C79+C84)</f>
        <v>73938</v>
      </c>
      <c r="D85" s="420">
        <f>SUM(D83+D79+D84)</f>
        <v>74237</v>
      </c>
      <c r="E85" s="420">
        <f>SUM(E83+E79+E84)</f>
        <v>75301</v>
      </c>
      <c r="F85" s="638">
        <f t="shared" si="1"/>
        <v>1.0143324757196546</v>
      </c>
    </row>
    <row r="86" spans="1:6" ht="12.75" customHeight="1" thickBot="1">
      <c r="A86" s="55"/>
      <c r="B86" s="235" t="s">
        <v>435</v>
      </c>
      <c r="C86" s="415"/>
      <c r="D86" s="415"/>
      <c r="E86" s="415"/>
      <c r="F86" s="638"/>
    </row>
    <row r="87" spans="1:6" ht="12.75" customHeight="1">
      <c r="A87" s="55"/>
      <c r="B87" s="56" t="s">
        <v>433</v>
      </c>
      <c r="C87" s="298"/>
      <c r="D87" s="298">
        <v>705</v>
      </c>
      <c r="E87" s="298">
        <v>705</v>
      </c>
      <c r="F87" s="626">
        <f t="shared" si="1"/>
        <v>1</v>
      </c>
    </row>
    <row r="88" spans="1:6" ht="12.75" customHeight="1" thickBot="1">
      <c r="A88" s="55"/>
      <c r="B88" s="375" t="s">
        <v>434</v>
      </c>
      <c r="C88" s="416"/>
      <c r="D88" s="416"/>
      <c r="E88" s="416"/>
      <c r="F88" s="629"/>
    </row>
    <row r="89" spans="1:6" ht="12.75" customHeight="1" thickBot="1">
      <c r="A89" s="60"/>
      <c r="B89" s="376" t="s">
        <v>423</v>
      </c>
      <c r="C89" s="416"/>
      <c r="D89" s="301">
        <f>SUM(D87:D88)</f>
        <v>705</v>
      </c>
      <c r="E89" s="301">
        <f>SUM(E87:E88)</f>
        <v>705</v>
      </c>
      <c r="F89" s="638">
        <f t="shared" si="1"/>
        <v>1</v>
      </c>
    </row>
    <row r="90" spans="1:6" ht="15.75" customHeight="1" thickBot="1">
      <c r="A90" s="60"/>
      <c r="B90" s="382" t="s">
        <v>436</v>
      </c>
      <c r="C90" s="422">
        <f>SUM(C85+C86+C89)</f>
        <v>73938</v>
      </c>
      <c r="D90" s="422">
        <f>SUM(D85+D86+D89)</f>
        <v>74942</v>
      </c>
      <c r="E90" s="422">
        <f>SUM(E85+E86+E89)</f>
        <v>76006</v>
      </c>
      <c r="F90" s="638">
        <f t="shared" si="1"/>
        <v>1.0141976461797124</v>
      </c>
    </row>
    <row r="91" spans="1:6" ht="12.75" customHeight="1">
      <c r="A91" s="15"/>
      <c r="B91" s="377" t="s">
        <v>437</v>
      </c>
      <c r="C91" s="298">
        <v>41523</v>
      </c>
      <c r="D91" s="298">
        <v>42314</v>
      </c>
      <c r="E91" s="298">
        <v>42995</v>
      </c>
      <c r="F91" s="626">
        <f t="shared" si="1"/>
        <v>1.0160939641726143</v>
      </c>
    </row>
    <row r="92" spans="1:6" ht="12.75" customHeight="1">
      <c r="A92" s="15"/>
      <c r="B92" s="377" t="s">
        <v>438</v>
      </c>
      <c r="C92" s="298">
        <v>10915</v>
      </c>
      <c r="D92" s="298">
        <v>11128</v>
      </c>
      <c r="E92" s="298">
        <v>11311</v>
      </c>
      <c r="F92" s="626">
        <f t="shared" si="1"/>
        <v>1.0164450035945363</v>
      </c>
    </row>
    <row r="93" spans="1:6" ht="12.75" customHeight="1">
      <c r="A93" s="15"/>
      <c r="B93" s="377" t="s">
        <v>439</v>
      </c>
      <c r="C93" s="298">
        <v>21500</v>
      </c>
      <c r="D93" s="298">
        <v>21500</v>
      </c>
      <c r="E93" s="298">
        <v>21700</v>
      </c>
      <c r="F93" s="626">
        <f t="shared" si="1"/>
        <v>1.0093023255813953</v>
      </c>
    </row>
    <row r="94" spans="1:6" ht="12.75" customHeight="1">
      <c r="A94" s="15"/>
      <c r="B94" s="377" t="s">
        <v>440</v>
      </c>
      <c r="C94" s="298"/>
      <c r="D94" s="298"/>
      <c r="E94" s="298"/>
      <c r="F94" s="626"/>
    </row>
    <row r="95" spans="1:6" ht="12.75" customHeight="1" thickBot="1">
      <c r="A95" s="15"/>
      <c r="B95" s="379" t="s">
        <v>441</v>
      </c>
      <c r="C95" s="416"/>
      <c r="D95" s="416"/>
      <c r="E95" s="416"/>
      <c r="F95" s="629"/>
    </row>
    <row r="96" spans="1:6" ht="12.75" customHeight="1" thickBot="1">
      <c r="A96" s="15"/>
      <c r="B96" s="378" t="s">
        <v>22</v>
      </c>
      <c r="C96" s="420">
        <f>SUM(C91:C95)</f>
        <v>73938</v>
      </c>
      <c r="D96" s="420">
        <f>SUM(D91:D95)</f>
        <v>74942</v>
      </c>
      <c r="E96" s="420">
        <f>SUM(E91:E95)</f>
        <v>76006</v>
      </c>
      <c r="F96" s="625">
        <f t="shared" si="1"/>
        <v>1.0141976461797124</v>
      </c>
    </row>
    <row r="97" spans="1:6" ht="12.75" customHeight="1">
      <c r="A97" s="15"/>
      <c r="B97" s="377" t="s">
        <v>442</v>
      </c>
      <c r="C97" s="298"/>
      <c r="D97" s="298"/>
      <c r="E97" s="298"/>
      <c r="F97" s="626"/>
    </row>
    <row r="98" spans="1:6" ht="12.75" customHeight="1">
      <c r="A98" s="15"/>
      <c r="B98" s="377" t="s">
        <v>443</v>
      </c>
      <c r="C98" s="298"/>
      <c r="D98" s="298"/>
      <c r="E98" s="298"/>
      <c r="F98" s="626"/>
    </row>
    <row r="99" spans="1:6" ht="12.75" customHeight="1" thickBot="1">
      <c r="A99" s="15"/>
      <c r="B99" s="380" t="s">
        <v>444</v>
      </c>
      <c r="C99" s="416"/>
      <c r="D99" s="416"/>
      <c r="E99" s="416"/>
      <c r="F99" s="629"/>
    </row>
    <row r="100" spans="1:6" ht="12.75" customHeight="1" thickBot="1">
      <c r="A100" s="15"/>
      <c r="B100" s="381" t="s">
        <v>28</v>
      </c>
      <c r="C100" s="415"/>
      <c r="D100" s="415"/>
      <c r="E100" s="415"/>
      <c r="F100" s="625"/>
    </row>
    <row r="101" spans="1:6" ht="12.75" customHeight="1" thickBot="1">
      <c r="A101" s="15"/>
      <c r="B101" s="679" t="s">
        <v>679</v>
      </c>
      <c r="C101" s="415"/>
      <c r="D101" s="415"/>
      <c r="E101" s="415"/>
      <c r="F101" s="638"/>
    </row>
    <row r="102" spans="1:6" ht="15.75" thickBot="1">
      <c r="A102" s="405"/>
      <c r="B102" s="388" t="s">
        <v>45</v>
      </c>
      <c r="C102" s="422">
        <f>SUM(C96+C100)</f>
        <v>73938</v>
      </c>
      <c r="D102" s="422">
        <f>SUM(D96+D100)</f>
        <v>74942</v>
      </c>
      <c r="E102" s="422">
        <f>SUM(E96+E100)</f>
        <v>76006</v>
      </c>
      <c r="F102" s="638">
        <f t="shared" si="1"/>
        <v>1.0141976461797124</v>
      </c>
    </row>
    <row r="103" spans="1:6" ht="15">
      <c r="A103" s="407">
        <v>2315</v>
      </c>
      <c r="B103" s="408" t="s">
        <v>447</v>
      </c>
      <c r="C103" s="298"/>
      <c r="D103" s="298"/>
      <c r="E103" s="298"/>
      <c r="F103" s="626"/>
    </row>
    <row r="104" spans="1:6" ht="12.75">
      <c r="A104" s="389"/>
      <c r="B104" s="390" t="s">
        <v>424</v>
      </c>
      <c r="C104" s="298">
        <v>1000</v>
      </c>
      <c r="D104" s="298">
        <v>1000</v>
      </c>
      <c r="E104" s="298">
        <v>1000</v>
      </c>
      <c r="F104" s="626">
        <f>SUM(E104/D104)</f>
        <v>1</v>
      </c>
    </row>
    <row r="105" spans="1:6" ht="12.75">
      <c r="A105" s="389"/>
      <c r="B105" s="390" t="s">
        <v>425</v>
      </c>
      <c r="C105" s="298"/>
      <c r="D105" s="298"/>
      <c r="E105" s="298"/>
      <c r="F105" s="626"/>
    </row>
    <row r="106" spans="1:6" ht="12.75">
      <c r="A106" s="389"/>
      <c r="B106" s="390" t="s">
        <v>426</v>
      </c>
      <c r="C106" s="298"/>
      <c r="D106" s="298"/>
      <c r="E106" s="298"/>
      <c r="F106" s="626"/>
    </row>
    <row r="107" spans="1:6" ht="12.75">
      <c r="A107" s="389"/>
      <c r="B107" s="390" t="s">
        <v>427</v>
      </c>
      <c r="C107" s="298">
        <v>13757</v>
      </c>
      <c r="D107" s="298">
        <v>13757</v>
      </c>
      <c r="E107" s="298">
        <v>13757</v>
      </c>
      <c r="F107" s="626">
        <f>SUM(E107/D107)</f>
        <v>1</v>
      </c>
    </row>
    <row r="108" spans="1:6" ht="12.75">
      <c r="A108" s="389"/>
      <c r="B108" s="390" t="s">
        <v>428</v>
      </c>
      <c r="C108" s="298">
        <v>5000</v>
      </c>
      <c r="D108" s="298">
        <v>5000</v>
      </c>
      <c r="E108" s="298">
        <v>5000</v>
      </c>
      <c r="F108" s="626">
        <f>SUM(E108/D108)</f>
        <v>1</v>
      </c>
    </row>
    <row r="109" spans="1:6" ht="13.5" thickBot="1">
      <c r="A109" s="389"/>
      <c r="B109" s="392" t="s">
        <v>429</v>
      </c>
      <c r="C109" s="416"/>
      <c r="D109" s="416"/>
      <c r="E109" s="416"/>
      <c r="F109" s="629"/>
    </row>
    <row r="110" spans="1:6" ht="13.5" thickBot="1">
      <c r="A110" s="389"/>
      <c r="B110" s="393" t="s">
        <v>417</v>
      </c>
      <c r="C110" s="420">
        <f>SUM(C104:C109)</f>
        <v>19757</v>
      </c>
      <c r="D110" s="420">
        <f>SUM(D104:D109)</f>
        <v>19757</v>
      </c>
      <c r="E110" s="420">
        <f>SUM(E104:E109)</f>
        <v>19757</v>
      </c>
      <c r="F110" s="638">
        <f aca="true" t="shared" si="2" ref="F110:F134">SUM(E110/D110)</f>
        <v>1</v>
      </c>
    </row>
    <row r="111" spans="1:6" ht="12.75">
      <c r="A111" s="389"/>
      <c r="B111" s="390" t="s">
        <v>430</v>
      </c>
      <c r="C111" s="298">
        <v>197978</v>
      </c>
      <c r="D111" s="298">
        <v>200043</v>
      </c>
      <c r="E111" s="298">
        <v>204769</v>
      </c>
      <c r="F111" s="626">
        <f t="shared" si="2"/>
        <v>1.023624920642062</v>
      </c>
    </row>
    <row r="112" spans="1:6" ht="12.75">
      <c r="A112" s="389"/>
      <c r="B112" s="390" t="s">
        <v>431</v>
      </c>
      <c r="C112" s="298">
        <v>19000</v>
      </c>
      <c r="D112" s="298">
        <v>19000</v>
      </c>
      <c r="E112" s="298">
        <v>19000</v>
      </c>
      <c r="F112" s="626">
        <f t="shared" si="2"/>
        <v>1</v>
      </c>
    </row>
    <row r="113" spans="1:6" ht="13.5" thickBot="1">
      <c r="A113" s="389"/>
      <c r="B113" s="390" t="s">
        <v>432</v>
      </c>
      <c r="C113" s="416"/>
      <c r="D113" s="416"/>
      <c r="E113" s="416"/>
      <c r="F113" s="629"/>
    </row>
    <row r="114" spans="1:6" ht="13.5" thickBot="1">
      <c r="A114" s="394"/>
      <c r="B114" s="395" t="s">
        <v>420</v>
      </c>
      <c r="C114" s="301">
        <f>SUM(C111:C113)</f>
        <v>216978</v>
      </c>
      <c r="D114" s="301">
        <f>SUM(D111:D113)</f>
        <v>219043</v>
      </c>
      <c r="E114" s="301">
        <f>SUM(E111:E113)</f>
        <v>223769</v>
      </c>
      <c r="F114" s="638">
        <f t="shared" si="2"/>
        <v>1.0215756723565692</v>
      </c>
    </row>
    <row r="115" spans="1:6" ht="13.5" thickBot="1">
      <c r="A115" s="391"/>
      <c r="B115" s="396" t="s">
        <v>421</v>
      </c>
      <c r="C115" s="415"/>
      <c r="D115" s="415"/>
      <c r="E115" s="420">
        <v>300</v>
      </c>
      <c r="F115" s="678"/>
    </row>
    <row r="116" spans="1:6" ht="13.5" thickBot="1">
      <c r="A116" s="391"/>
      <c r="B116" s="396" t="s">
        <v>677</v>
      </c>
      <c r="C116" s="415"/>
      <c r="D116" s="415"/>
      <c r="E116" s="415"/>
      <c r="F116" s="629"/>
    </row>
    <row r="117" spans="1:6" ht="13.5" thickBot="1">
      <c r="A117" s="391"/>
      <c r="B117" s="397" t="s">
        <v>422</v>
      </c>
      <c r="C117" s="420">
        <f>SUM(C114+C110+C115)</f>
        <v>236735</v>
      </c>
      <c r="D117" s="420">
        <f>SUM(D114+D110+D115)</f>
        <v>238800</v>
      </c>
      <c r="E117" s="420">
        <f>SUM(E114+E110+E115)</f>
        <v>243826</v>
      </c>
      <c r="F117" s="638">
        <f t="shared" si="2"/>
        <v>1.0210469011725294</v>
      </c>
    </row>
    <row r="118" spans="1:6" ht="13.5" thickBot="1">
      <c r="A118" s="389"/>
      <c r="B118" s="393" t="s">
        <v>435</v>
      </c>
      <c r="C118" s="415"/>
      <c r="D118" s="415"/>
      <c r="E118" s="415"/>
      <c r="F118" s="638"/>
    </row>
    <row r="119" spans="1:6" ht="12.75">
      <c r="A119" s="389"/>
      <c r="B119" s="390" t="s">
        <v>433</v>
      </c>
      <c r="C119" s="298"/>
      <c r="D119" s="298">
        <v>6900</v>
      </c>
      <c r="E119" s="298">
        <v>6900</v>
      </c>
      <c r="F119" s="626">
        <f t="shared" si="2"/>
        <v>1</v>
      </c>
    </row>
    <row r="120" spans="1:6" ht="13.5" thickBot="1">
      <c r="A120" s="389"/>
      <c r="B120" s="398" t="s">
        <v>434</v>
      </c>
      <c r="C120" s="416"/>
      <c r="D120" s="416"/>
      <c r="E120" s="416"/>
      <c r="F120" s="629"/>
    </row>
    <row r="121" spans="1:6" ht="13.5" thickBot="1">
      <c r="A121" s="399"/>
      <c r="B121" s="396" t="s">
        <v>423</v>
      </c>
      <c r="C121" s="416"/>
      <c r="D121" s="301">
        <f>SUM(D119:D120)</f>
        <v>6900</v>
      </c>
      <c r="E121" s="301">
        <f>SUM(E119:E120)</f>
        <v>6900</v>
      </c>
      <c r="F121" s="638">
        <f t="shared" si="2"/>
        <v>1</v>
      </c>
    </row>
    <row r="122" spans="1:6" ht="15.75" thickBot="1">
      <c r="A122" s="399"/>
      <c r="B122" s="400" t="s">
        <v>436</v>
      </c>
      <c r="C122" s="422">
        <f>SUM(C117+C118+C121)</f>
        <v>236735</v>
      </c>
      <c r="D122" s="422">
        <f>SUM(D117+D118+D121)</f>
        <v>245700</v>
      </c>
      <c r="E122" s="422">
        <f>SUM(E117+E118+E121)</f>
        <v>250726</v>
      </c>
      <c r="F122" s="638">
        <f t="shared" si="2"/>
        <v>1.0204558404558404</v>
      </c>
    </row>
    <row r="123" spans="1:6" ht="12.75">
      <c r="A123" s="387"/>
      <c r="B123" s="401" t="s">
        <v>437</v>
      </c>
      <c r="C123" s="298">
        <v>118822</v>
      </c>
      <c r="D123" s="298">
        <v>125881</v>
      </c>
      <c r="E123" s="298">
        <v>129599</v>
      </c>
      <c r="F123" s="626">
        <f t="shared" si="2"/>
        <v>1.0295358314598708</v>
      </c>
    </row>
    <row r="124" spans="1:6" ht="12.75">
      <c r="A124" s="387"/>
      <c r="B124" s="401" t="s">
        <v>438</v>
      </c>
      <c r="C124" s="298">
        <v>31016</v>
      </c>
      <c r="D124" s="298">
        <v>32922</v>
      </c>
      <c r="E124" s="298">
        <v>33911</v>
      </c>
      <c r="F124" s="626">
        <f t="shared" si="2"/>
        <v>1.030040702265962</v>
      </c>
    </row>
    <row r="125" spans="1:6" ht="12.75">
      <c r="A125" s="387"/>
      <c r="B125" s="401" t="s">
        <v>439</v>
      </c>
      <c r="C125" s="298">
        <v>86897</v>
      </c>
      <c r="D125" s="298">
        <v>86897</v>
      </c>
      <c r="E125" s="298">
        <v>87216</v>
      </c>
      <c r="F125" s="626">
        <f t="shared" si="2"/>
        <v>1.0036710128082673</v>
      </c>
    </row>
    <row r="126" spans="1:6" ht="12.75">
      <c r="A126" s="387"/>
      <c r="B126" s="401" t="s">
        <v>440</v>
      </c>
      <c r="C126" s="298"/>
      <c r="D126" s="298"/>
      <c r="E126" s="298"/>
      <c r="F126" s="626"/>
    </row>
    <row r="127" spans="1:6" ht="13.5" thickBot="1">
      <c r="A127" s="387"/>
      <c r="B127" s="402" t="s">
        <v>441</v>
      </c>
      <c r="C127" s="416"/>
      <c r="D127" s="416"/>
      <c r="E127" s="416"/>
      <c r="F127" s="629"/>
    </row>
    <row r="128" spans="1:6" ht="13.5" thickBot="1">
      <c r="A128" s="387"/>
      <c r="B128" s="403" t="s">
        <v>22</v>
      </c>
      <c r="C128" s="420">
        <f>SUM(C123:C127)</f>
        <v>236735</v>
      </c>
      <c r="D128" s="420">
        <f>SUM(D123:D127)</f>
        <v>245700</v>
      </c>
      <c r="E128" s="420">
        <f>SUM(E123:E127)</f>
        <v>250726</v>
      </c>
      <c r="F128" s="625">
        <f t="shared" si="2"/>
        <v>1.0204558404558404</v>
      </c>
    </row>
    <row r="129" spans="1:6" ht="12.75">
      <c r="A129" s="387"/>
      <c r="B129" s="401" t="s">
        <v>442</v>
      </c>
      <c r="C129" s="298"/>
      <c r="D129" s="298"/>
      <c r="E129" s="298"/>
      <c r="F129" s="626"/>
    </row>
    <row r="130" spans="1:6" ht="12.75">
      <c r="A130" s="387"/>
      <c r="B130" s="401" t="s">
        <v>443</v>
      </c>
      <c r="C130" s="298"/>
      <c r="D130" s="298"/>
      <c r="E130" s="298"/>
      <c r="F130" s="626"/>
    </row>
    <row r="131" spans="1:6" ht="13.5" thickBot="1">
      <c r="A131" s="387"/>
      <c r="B131" s="404" t="s">
        <v>444</v>
      </c>
      <c r="C131" s="416"/>
      <c r="D131" s="416"/>
      <c r="E131" s="416"/>
      <c r="F131" s="629"/>
    </row>
    <row r="132" spans="1:6" ht="13.5" thickBot="1">
      <c r="A132" s="387"/>
      <c r="B132" s="406" t="s">
        <v>28</v>
      </c>
      <c r="C132" s="415"/>
      <c r="D132" s="415"/>
      <c r="E132" s="415"/>
      <c r="F132" s="625"/>
    </row>
    <row r="133" spans="1:6" ht="13.5" thickBot="1">
      <c r="A133" s="387"/>
      <c r="B133" s="679" t="s">
        <v>679</v>
      </c>
      <c r="C133" s="415"/>
      <c r="D133" s="415"/>
      <c r="E133" s="415"/>
      <c r="F133" s="638"/>
    </row>
    <row r="134" spans="1:6" ht="15.75" thickBot="1">
      <c r="A134" s="405"/>
      <c r="B134" s="388" t="s">
        <v>45</v>
      </c>
      <c r="C134" s="422">
        <f>SUM(C128+C132)</f>
        <v>236735</v>
      </c>
      <c r="D134" s="422">
        <f>SUM(D128+D132)</f>
        <v>245700</v>
      </c>
      <c r="E134" s="422">
        <f>SUM(E128+E132)</f>
        <v>250726</v>
      </c>
      <c r="F134" s="638">
        <f t="shared" si="2"/>
        <v>1.0204558404558404</v>
      </c>
    </row>
    <row r="135" spans="1:6" ht="15" customHeight="1">
      <c r="A135" s="407">
        <v>2325</v>
      </c>
      <c r="B135" s="409" t="s">
        <v>448</v>
      </c>
      <c r="C135" s="298"/>
      <c r="D135" s="298"/>
      <c r="E135" s="298"/>
      <c r="F135" s="626"/>
    </row>
    <row r="136" spans="1:6" ht="12.75">
      <c r="A136" s="389"/>
      <c r="B136" s="390" t="s">
        <v>424</v>
      </c>
      <c r="C136" s="298">
        <v>600</v>
      </c>
      <c r="D136" s="298">
        <v>600</v>
      </c>
      <c r="E136" s="298"/>
      <c r="F136" s="626">
        <f>SUM(E136/D136)</f>
        <v>0</v>
      </c>
    </row>
    <row r="137" spans="1:6" ht="12.75">
      <c r="A137" s="389"/>
      <c r="B137" s="390" t="s">
        <v>425</v>
      </c>
      <c r="C137" s="298"/>
      <c r="D137" s="298"/>
      <c r="E137" s="298"/>
      <c r="F137" s="626"/>
    </row>
    <row r="138" spans="1:6" ht="12.75">
      <c r="A138" s="389"/>
      <c r="B138" s="390" t="s">
        <v>426</v>
      </c>
      <c r="C138" s="298"/>
      <c r="D138" s="298"/>
      <c r="E138" s="298">
        <v>600</v>
      </c>
      <c r="F138" s="626"/>
    </row>
    <row r="139" spans="1:6" ht="12.75">
      <c r="A139" s="389"/>
      <c r="B139" s="390" t="s">
        <v>427</v>
      </c>
      <c r="C139" s="298">
        <v>6800</v>
      </c>
      <c r="D139" s="298">
        <v>6800</v>
      </c>
      <c r="E139" s="298">
        <v>6800</v>
      </c>
      <c r="F139" s="626">
        <f>SUM(E139/D139)</f>
        <v>1</v>
      </c>
    </row>
    <row r="140" spans="1:6" ht="12.75">
      <c r="A140" s="389"/>
      <c r="B140" s="390" t="s">
        <v>428</v>
      </c>
      <c r="C140" s="298">
        <v>1800</v>
      </c>
      <c r="D140" s="298">
        <v>1800</v>
      </c>
      <c r="E140" s="298">
        <v>1800</v>
      </c>
      <c r="F140" s="626">
        <f>SUM(E140/D140)</f>
        <v>1</v>
      </c>
    </row>
    <row r="141" spans="1:6" ht="13.5" thickBot="1">
      <c r="A141" s="389"/>
      <c r="B141" s="392" t="s">
        <v>429</v>
      </c>
      <c r="C141" s="416"/>
      <c r="D141" s="416"/>
      <c r="E141" s="416"/>
      <c r="F141" s="629"/>
    </row>
    <row r="142" spans="1:6" ht="13.5" thickBot="1">
      <c r="A142" s="389"/>
      <c r="B142" s="393" t="s">
        <v>417</v>
      </c>
      <c r="C142" s="420">
        <f>SUM(C136:C141)</f>
        <v>9200</v>
      </c>
      <c r="D142" s="420">
        <f>SUM(D136:D141)</f>
        <v>9200</v>
      </c>
      <c r="E142" s="420">
        <f>SUM(E136:E141)</f>
        <v>9200</v>
      </c>
      <c r="F142" s="638">
        <f aca="true" t="shared" si="3" ref="F142:F165">SUM(E142/D142)</f>
        <v>1</v>
      </c>
    </row>
    <row r="143" spans="1:6" ht="12.75">
      <c r="A143" s="389"/>
      <c r="B143" s="390" t="s">
        <v>430</v>
      </c>
      <c r="C143" s="298">
        <v>88381</v>
      </c>
      <c r="D143" s="298">
        <v>89497</v>
      </c>
      <c r="E143" s="298">
        <v>93335</v>
      </c>
      <c r="F143" s="626">
        <f t="shared" si="3"/>
        <v>1.0428841190207494</v>
      </c>
    </row>
    <row r="144" spans="1:6" ht="12.75">
      <c r="A144" s="389"/>
      <c r="B144" s="390" t="s">
        <v>431</v>
      </c>
      <c r="C144" s="298">
        <v>7800</v>
      </c>
      <c r="D144" s="298">
        <v>7800</v>
      </c>
      <c r="E144" s="298">
        <v>7800</v>
      </c>
      <c r="F144" s="626">
        <f t="shared" si="3"/>
        <v>1</v>
      </c>
    </row>
    <row r="145" spans="1:6" ht="13.5" thickBot="1">
      <c r="A145" s="389"/>
      <c r="B145" s="390" t="s">
        <v>432</v>
      </c>
      <c r="C145" s="416"/>
      <c r="D145" s="416"/>
      <c r="E145" s="416"/>
      <c r="F145" s="629"/>
    </row>
    <row r="146" spans="1:6" ht="13.5" thickBot="1">
      <c r="A146" s="394"/>
      <c r="B146" s="395" t="s">
        <v>420</v>
      </c>
      <c r="C146" s="301">
        <f>SUM(C143:C145)</f>
        <v>96181</v>
      </c>
      <c r="D146" s="301">
        <f>SUM(D143:D145)</f>
        <v>97297</v>
      </c>
      <c r="E146" s="301">
        <f>SUM(E143:E145)</f>
        <v>101135</v>
      </c>
      <c r="F146" s="638">
        <f t="shared" si="3"/>
        <v>1.0394462316412634</v>
      </c>
    </row>
    <row r="147" spans="1:6" ht="13.5" thickBot="1">
      <c r="A147" s="391"/>
      <c r="B147" s="396" t="s">
        <v>421</v>
      </c>
      <c r="C147" s="415"/>
      <c r="D147" s="415"/>
      <c r="E147" s="415">
        <v>200</v>
      </c>
      <c r="F147" s="678"/>
    </row>
    <row r="148" spans="1:6" ht="13.5" thickBot="1">
      <c r="A148" s="391"/>
      <c r="B148" s="397" t="s">
        <v>422</v>
      </c>
      <c r="C148" s="420">
        <f>SUM(C146+C142+C147)</f>
        <v>105381</v>
      </c>
      <c r="D148" s="420">
        <f>SUM(D146+D142+D147)</f>
        <v>106497</v>
      </c>
      <c r="E148" s="420">
        <f>SUM(E146+E142+E147)</f>
        <v>110535</v>
      </c>
      <c r="F148" s="638">
        <f t="shared" si="3"/>
        <v>1.0379165610298882</v>
      </c>
    </row>
    <row r="149" spans="1:6" ht="13.5" thickBot="1">
      <c r="A149" s="389"/>
      <c r="B149" s="393" t="s">
        <v>435</v>
      </c>
      <c r="C149" s="415"/>
      <c r="D149" s="415"/>
      <c r="E149" s="415"/>
      <c r="F149" s="638"/>
    </row>
    <row r="150" spans="1:6" ht="12.75">
      <c r="A150" s="389"/>
      <c r="B150" s="390" t="s">
        <v>433</v>
      </c>
      <c r="C150" s="298"/>
      <c r="D150" s="298">
        <v>1085</v>
      </c>
      <c r="E150" s="298">
        <v>1085</v>
      </c>
      <c r="F150" s="626">
        <f t="shared" si="3"/>
        <v>1</v>
      </c>
    </row>
    <row r="151" spans="1:6" ht="13.5" thickBot="1">
      <c r="A151" s="389"/>
      <c r="B151" s="398" t="s">
        <v>434</v>
      </c>
      <c r="C151" s="416"/>
      <c r="D151" s="416"/>
      <c r="E151" s="416"/>
      <c r="F151" s="629"/>
    </row>
    <row r="152" spans="1:6" ht="13.5" thickBot="1">
      <c r="A152" s="399"/>
      <c r="B152" s="396" t="s">
        <v>423</v>
      </c>
      <c r="C152" s="416"/>
      <c r="D152" s="301">
        <f>SUM(D150:D151)</f>
        <v>1085</v>
      </c>
      <c r="E152" s="301">
        <f>SUM(E150:E151)</f>
        <v>1085</v>
      </c>
      <c r="F152" s="638">
        <f t="shared" si="3"/>
        <v>1</v>
      </c>
    </row>
    <row r="153" spans="1:6" ht="15.75" thickBot="1">
      <c r="A153" s="399"/>
      <c r="B153" s="400" t="s">
        <v>436</v>
      </c>
      <c r="C153" s="422">
        <f>SUM(C148+C149+C152)</f>
        <v>105381</v>
      </c>
      <c r="D153" s="422">
        <f>SUM(D148+D149+D152)</f>
        <v>107582</v>
      </c>
      <c r="E153" s="422">
        <f>SUM(E148+E149+E152)</f>
        <v>111620</v>
      </c>
      <c r="F153" s="638">
        <f t="shared" si="3"/>
        <v>1.0375341599895893</v>
      </c>
    </row>
    <row r="154" spans="1:6" ht="12.75">
      <c r="A154" s="387"/>
      <c r="B154" s="401" t="s">
        <v>437</v>
      </c>
      <c r="C154" s="298">
        <v>58869</v>
      </c>
      <c r="D154" s="298">
        <v>60237</v>
      </c>
      <c r="E154" s="298">
        <v>61763</v>
      </c>
      <c r="F154" s="626">
        <f t="shared" si="3"/>
        <v>1.0253332669289639</v>
      </c>
    </row>
    <row r="155" spans="1:6" ht="12.75">
      <c r="A155" s="387"/>
      <c r="B155" s="401" t="s">
        <v>438</v>
      </c>
      <c r="C155" s="298">
        <v>15376</v>
      </c>
      <c r="D155" s="298">
        <v>15745</v>
      </c>
      <c r="E155" s="298">
        <v>16157</v>
      </c>
      <c r="F155" s="626">
        <f t="shared" si="3"/>
        <v>1.0261670371546523</v>
      </c>
    </row>
    <row r="156" spans="1:6" ht="12.75">
      <c r="A156" s="387"/>
      <c r="B156" s="401" t="s">
        <v>439</v>
      </c>
      <c r="C156" s="298">
        <v>31136</v>
      </c>
      <c r="D156" s="298">
        <v>31600</v>
      </c>
      <c r="E156" s="298">
        <v>33700</v>
      </c>
      <c r="F156" s="626">
        <f t="shared" si="3"/>
        <v>1.0664556962025316</v>
      </c>
    </row>
    <row r="157" spans="1:6" ht="12.75">
      <c r="A157" s="387"/>
      <c r="B157" s="401" t="s">
        <v>440</v>
      </c>
      <c r="C157" s="298"/>
      <c r="D157" s="298"/>
      <c r="E157" s="298"/>
      <c r="F157" s="626"/>
    </row>
    <row r="158" spans="1:6" ht="13.5" thickBot="1">
      <c r="A158" s="387"/>
      <c r="B158" s="402" t="s">
        <v>441</v>
      </c>
      <c r="C158" s="416"/>
      <c r="D158" s="416"/>
      <c r="E158" s="416"/>
      <c r="F158" s="629"/>
    </row>
    <row r="159" spans="1:6" ht="13.5" thickBot="1">
      <c r="A159" s="387"/>
      <c r="B159" s="403" t="s">
        <v>22</v>
      </c>
      <c r="C159" s="420">
        <f>SUM(C154:C158)</f>
        <v>105381</v>
      </c>
      <c r="D159" s="420">
        <f>SUM(D154:D158)</f>
        <v>107582</v>
      </c>
      <c r="E159" s="420">
        <f>SUM(E154:E158)</f>
        <v>111620</v>
      </c>
      <c r="F159" s="625">
        <f t="shared" si="3"/>
        <v>1.0375341599895893</v>
      </c>
    </row>
    <row r="160" spans="1:6" ht="12.75">
      <c r="A160" s="387"/>
      <c r="B160" s="401" t="s">
        <v>442</v>
      </c>
      <c r="C160" s="298"/>
      <c r="D160" s="298"/>
      <c r="E160" s="298"/>
      <c r="F160" s="626"/>
    </row>
    <row r="161" spans="1:6" ht="12.75">
      <c r="A161" s="387"/>
      <c r="B161" s="401" t="s">
        <v>443</v>
      </c>
      <c r="C161" s="298"/>
      <c r="D161" s="298"/>
      <c r="E161" s="298"/>
      <c r="F161" s="626"/>
    </row>
    <row r="162" spans="1:6" ht="13.5" thickBot="1">
      <c r="A162" s="387"/>
      <c r="B162" s="404" t="s">
        <v>444</v>
      </c>
      <c r="C162" s="416"/>
      <c r="D162" s="416"/>
      <c r="E162" s="416"/>
      <c r="F162" s="629"/>
    </row>
    <row r="163" spans="1:6" ht="13.5" thickBot="1">
      <c r="A163" s="387"/>
      <c r="B163" s="406" t="s">
        <v>28</v>
      </c>
      <c r="C163" s="415"/>
      <c r="D163" s="415"/>
      <c r="E163" s="415"/>
      <c r="F163" s="625"/>
    </row>
    <row r="164" spans="1:6" ht="13.5" thickBot="1">
      <c r="A164" s="387"/>
      <c r="B164" s="679" t="s">
        <v>679</v>
      </c>
      <c r="C164" s="415"/>
      <c r="D164" s="415"/>
      <c r="E164" s="415"/>
      <c r="F164" s="638"/>
    </row>
    <row r="165" spans="1:6" ht="15.75" thickBot="1">
      <c r="A165" s="405"/>
      <c r="B165" s="388" t="s">
        <v>45</v>
      </c>
      <c r="C165" s="422">
        <f>SUM(C159+C163)</f>
        <v>105381</v>
      </c>
      <c r="D165" s="422">
        <f>SUM(D159+D163)</f>
        <v>107582</v>
      </c>
      <c r="E165" s="422">
        <f>SUM(E159+E163)</f>
        <v>111620</v>
      </c>
      <c r="F165" s="638">
        <f t="shared" si="3"/>
        <v>1.0375341599895893</v>
      </c>
    </row>
    <row r="166" spans="1:6" ht="15">
      <c r="A166" s="407">
        <v>2330</v>
      </c>
      <c r="B166" s="408" t="s">
        <v>449</v>
      </c>
      <c r="C166" s="298"/>
      <c r="D166" s="298"/>
      <c r="E166" s="298"/>
      <c r="F166" s="626"/>
    </row>
    <row r="167" spans="1:6" ht="12.75">
      <c r="A167" s="389"/>
      <c r="B167" s="390" t="s">
        <v>424</v>
      </c>
      <c r="C167" s="298">
        <v>900</v>
      </c>
      <c r="D167" s="298">
        <v>900</v>
      </c>
      <c r="E167" s="298"/>
      <c r="F167" s="626">
        <f>SUM(E167/D167)</f>
        <v>0</v>
      </c>
    </row>
    <row r="168" spans="1:6" ht="12.75">
      <c r="A168" s="389"/>
      <c r="B168" s="390" t="s">
        <v>425</v>
      </c>
      <c r="C168" s="298"/>
      <c r="D168" s="298"/>
      <c r="E168" s="298"/>
      <c r="F168" s="626"/>
    </row>
    <row r="169" spans="1:6" ht="12.75">
      <c r="A169" s="389"/>
      <c r="B169" s="390" t="s">
        <v>426</v>
      </c>
      <c r="C169" s="298"/>
      <c r="D169" s="298"/>
      <c r="E169" s="298">
        <v>900</v>
      </c>
      <c r="F169" s="626"/>
    </row>
    <row r="170" spans="1:6" ht="12.75">
      <c r="A170" s="389"/>
      <c r="B170" s="390" t="s">
        <v>427</v>
      </c>
      <c r="C170" s="298">
        <v>8200</v>
      </c>
      <c r="D170" s="298">
        <v>8200</v>
      </c>
      <c r="E170" s="298">
        <v>8200</v>
      </c>
      <c r="F170" s="626">
        <f>SUM(E170/D170)</f>
        <v>1</v>
      </c>
    </row>
    <row r="171" spans="1:6" ht="12.75">
      <c r="A171" s="389"/>
      <c r="B171" s="390" t="s">
        <v>428</v>
      </c>
      <c r="C171" s="298">
        <v>2200</v>
      </c>
      <c r="D171" s="298">
        <v>2200</v>
      </c>
      <c r="E171" s="298">
        <v>2200</v>
      </c>
      <c r="F171" s="626">
        <f>SUM(E171/D171)</f>
        <v>1</v>
      </c>
    </row>
    <row r="172" spans="1:6" ht="13.5" thickBot="1">
      <c r="A172" s="389"/>
      <c r="B172" s="392" t="s">
        <v>429</v>
      </c>
      <c r="C172" s="416"/>
      <c r="D172" s="416"/>
      <c r="E172" s="416"/>
      <c r="F172" s="629"/>
    </row>
    <row r="173" spans="1:6" ht="13.5" thickBot="1">
      <c r="A173" s="389"/>
      <c r="B173" s="393" t="s">
        <v>417</v>
      </c>
      <c r="C173" s="420">
        <f>SUM(C167:C172)</f>
        <v>11300</v>
      </c>
      <c r="D173" s="420">
        <f>SUM(D167:D172)</f>
        <v>11300</v>
      </c>
      <c r="E173" s="420">
        <f>SUM(E167:E172)</f>
        <v>11300</v>
      </c>
      <c r="F173" s="638">
        <f aca="true" t="shared" si="4" ref="F173:F196">SUM(E173/D173)</f>
        <v>1</v>
      </c>
    </row>
    <row r="174" spans="1:6" ht="12.75">
      <c r="A174" s="389"/>
      <c r="B174" s="390" t="s">
        <v>430</v>
      </c>
      <c r="C174" s="298">
        <v>84858</v>
      </c>
      <c r="D174" s="298">
        <v>85604</v>
      </c>
      <c r="E174" s="298">
        <v>87027</v>
      </c>
      <c r="F174" s="626">
        <f t="shared" si="4"/>
        <v>1.01662305499743</v>
      </c>
    </row>
    <row r="175" spans="1:6" ht="12.75">
      <c r="A175" s="389"/>
      <c r="B175" s="390" t="s">
        <v>431</v>
      </c>
      <c r="C175" s="298">
        <v>8000</v>
      </c>
      <c r="D175" s="298">
        <v>8000</v>
      </c>
      <c r="E175" s="298">
        <v>8000</v>
      </c>
      <c r="F175" s="626">
        <f t="shared" si="4"/>
        <v>1</v>
      </c>
    </row>
    <row r="176" spans="1:6" ht="13.5" thickBot="1">
      <c r="A176" s="389"/>
      <c r="B176" s="390" t="s">
        <v>432</v>
      </c>
      <c r="C176" s="416"/>
      <c r="D176" s="416"/>
      <c r="E176" s="416"/>
      <c r="F176" s="629"/>
    </row>
    <row r="177" spans="1:6" ht="13.5" thickBot="1">
      <c r="A177" s="394"/>
      <c r="B177" s="395" t="s">
        <v>420</v>
      </c>
      <c r="C177" s="301">
        <f>SUM(C174:C176)</f>
        <v>92858</v>
      </c>
      <c r="D177" s="301">
        <f>SUM(D174:D176)</f>
        <v>93604</v>
      </c>
      <c r="E177" s="301">
        <f>SUM(E174:E176)</f>
        <v>95027</v>
      </c>
      <c r="F177" s="638">
        <f t="shared" si="4"/>
        <v>1.0152023417802658</v>
      </c>
    </row>
    <row r="178" spans="1:6" ht="13.5" thickBot="1">
      <c r="A178" s="391"/>
      <c r="B178" s="396" t="s">
        <v>421</v>
      </c>
      <c r="C178" s="415"/>
      <c r="D178" s="415"/>
      <c r="E178" s="415">
        <v>110</v>
      </c>
      <c r="F178" s="678"/>
    </row>
    <row r="179" spans="1:6" ht="13.5" thickBot="1">
      <c r="A179" s="391"/>
      <c r="B179" s="397" t="s">
        <v>422</v>
      </c>
      <c r="C179" s="420">
        <f>SUM(C177+C173+C178)</f>
        <v>104158</v>
      </c>
      <c r="D179" s="420">
        <f>SUM(D177+D173+D178)</f>
        <v>104904</v>
      </c>
      <c r="E179" s="420">
        <f>SUM(E177+E173+E178)</f>
        <v>106437</v>
      </c>
      <c r="F179" s="638">
        <f t="shared" si="4"/>
        <v>1.0146133607870054</v>
      </c>
    </row>
    <row r="180" spans="1:6" ht="13.5" thickBot="1">
      <c r="A180" s="389"/>
      <c r="B180" s="393" t="s">
        <v>435</v>
      </c>
      <c r="C180" s="415"/>
      <c r="D180" s="415"/>
      <c r="E180" s="415"/>
      <c r="F180" s="638"/>
    </row>
    <row r="181" spans="1:6" ht="12.75">
      <c r="A181" s="389"/>
      <c r="B181" s="390" t="s">
        <v>433</v>
      </c>
      <c r="C181" s="298"/>
      <c r="D181" s="298">
        <v>1142</v>
      </c>
      <c r="E181" s="298">
        <v>1142</v>
      </c>
      <c r="F181" s="626">
        <f t="shared" si="4"/>
        <v>1</v>
      </c>
    </row>
    <row r="182" spans="1:6" ht="13.5" thickBot="1">
      <c r="A182" s="389"/>
      <c r="B182" s="398" t="s">
        <v>434</v>
      </c>
      <c r="C182" s="416"/>
      <c r="D182" s="416"/>
      <c r="E182" s="416"/>
      <c r="F182" s="629"/>
    </row>
    <row r="183" spans="1:6" ht="13.5" thickBot="1">
      <c r="A183" s="399"/>
      <c r="B183" s="396" t="s">
        <v>423</v>
      </c>
      <c r="C183" s="416"/>
      <c r="D183" s="301">
        <f>SUM(D181:D182)</f>
        <v>1142</v>
      </c>
      <c r="E183" s="301">
        <f>SUM(E181:E182)</f>
        <v>1142</v>
      </c>
      <c r="F183" s="638">
        <f t="shared" si="4"/>
        <v>1</v>
      </c>
    </row>
    <row r="184" spans="1:6" ht="15.75" thickBot="1">
      <c r="A184" s="399"/>
      <c r="B184" s="400" t="s">
        <v>436</v>
      </c>
      <c r="C184" s="422">
        <f>SUM(C179+C180+C183)</f>
        <v>104158</v>
      </c>
      <c r="D184" s="422">
        <f>SUM(D179+D180+D183)</f>
        <v>106046</v>
      </c>
      <c r="E184" s="422">
        <f>SUM(E179+E180+E183)</f>
        <v>107579</v>
      </c>
      <c r="F184" s="638">
        <f t="shared" si="4"/>
        <v>1.0144559907964468</v>
      </c>
    </row>
    <row r="185" spans="1:6" ht="12.75">
      <c r="A185" s="387"/>
      <c r="B185" s="401" t="s">
        <v>437</v>
      </c>
      <c r="C185" s="298">
        <v>50246</v>
      </c>
      <c r="D185" s="298">
        <v>51431</v>
      </c>
      <c r="E185" s="298">
        <v>52552</v>
      </c>
      <c r="F185" s="626">
        <f t="shared" si="4"/>
        <v>1.0217961929575547</v>
      </c>
    </row>
    <row r="186" spans="1:6" ht="12.75">
      <c r="A186" s="387"/>
      <c r="B186" s="401" t="s">
        <v>438</v>
      </c>
      <c r="C186" s="298">
        <v>13128</v>
      </c>
      <c r="D186" s="298">
        <v>13449</v>
      </c>
      <c r="E186" s="298">
        <v>13751</v>
      </c>
      <c r="F186" s="626">
        <f t="shared" si="4"/>
        <v>1.0224552011301955</v>
      </c>
    </row>
    <row r="187" spans="1:6" ht="12.75">
      <c r="A187" s="387"/>
      <c r="B187" s="401" t="s">
        <v>439</v>
      </c>
      <c r="C187" s="298">
        <v>40784</v>
      </c>
      <c r="D187" s="298">
        <v>41166</v>
      </c>
      <c r="E187" s="298">
        <v>41276</v>
      </c>
      <c r="F187" s="626">
        <f t="shared" si="4"/>
        <v>1.0026721080503327</v>
      </c>
    </row>
    <row r="188" spans="1:6" ht="12.75">
      <c r="A188" s="387"/>
      <c r="B188" s="401" t="s">
        <v>440</v>
      </c>
      <c r="C188" s="298"/>
      <c r="D188" s="298"/>
      <c r="E188" s="298"/>
      <c r="F188" s="626"/>
    </row>
    <row r="189" spans="1:6" ht="13.5" thickBot="1">
      <c r="A189" s="387"/>
      <c r="B189" s="402" t="s">
        <v>441</v>
      </c>
      <c r="C189" s="416"/>
      <c r="D189" s="416"/>
      <c r="E189" s="416"/>
      <c r="F189" s="629"/>
    </row>
    <row r="190" spans="1:6" ht="13.5" thickBot="1">
      <c r="A190" s="387"/>
      <c r="B190" s="403" t="s">
        <v>22</v>
      </c>
      <c r="C190" s="420">
        <f>SUM(C185:C189)</f>
        <v>104158</v>
      </c>
      <c r="D190" s="420">
        <f>SUM(D185:D189)</f>
        <v>106046</v>
      </c>
      <c r="E190" s="420">
        <f>SUM(E185:E189)</f>
        <v>107579</v>
      </c>
      <c r="F190" s="625">
        <f t="shared" si="4"/>
        <v>1.0144559907964468</v>
      </c>
    </row>
    <row r="191" spans="1:6" ht="12.75">
      <c r="A191" s="387"/>
      <c r="B191" s="401" t="s">
        <v>442</v>
      </c>
      <c r="C191" s="298"/>
      <c r="D191" s="298"/>
      <c r="E191" s="298"/>
      <c r="F191" s="626"/>
    </row>
    <row r="192" spans="1:6" ht="12.75">
      <c r="A192" s="387"/>
      <c r="B192" s="401" t="s">
        <v>443</v>
      </c>
      <c r="C192" s="298"/>
      <c r="D192" s="298"/>
      <c r="E192" s="298"/>
      <c r="F192" s="626"/>
    </row>
    <row r="193" spans="1:6" ht="13.5" thickBot="1">
      <c r="A193" s="387"/>
      <c r="B193" s="404" t="s">
        <v>444</v>
      </c>
      <c r="C193" s="416"/>
      <c r="D193" s="416"/>
      <c r="E193" s="416"/>
      <c r="F193" s="629"/>
    </row>
    <row r="194" spans="1:6" ht="13.5" thickBot="1">
      <c r="A194" s="387"/>
      <c r="B194" s="406" t="s">
        <v>28</v>
      </c>
      <c r="C194" s="415"/>
      <c r="D194" s="415"/>
      <c r="E194" s="415"/>
      <c r="F194" s="625"/>
    </row>
    <row r="195" spans="1:6" ht="13.5" thickBot="1">
      <c r="A195" s="387"/>
      <c r="B195" s="679" t="s">
        <v>679</v>
      </c>
      <c r="C195" s="415"/>
      <c r="D195" s="415"/>
      <c r="E195" s="415"/>
      <c r="F195" s="638"/>
    </row>
    <row r="196" spans="1:6" ht="15.75" thickBot="1">
      <c r="A196" s="405"/>
      <c r="B196" s="388" t="s">
        <v>45</v>
      </c>
      <c r="C196" s="422">
        <f>SUM(C190+C194)</f>
        <v>104158</v>
      </c>
      <c r="D196" s="422">
        <f>SUM(D190+D194)</f>
        <v>106046</v>
      </c>
      <c r="E196" s="422">
        <f>SUM(E190+E194)</f>
        <v>107579</v>
      </c>
      <c r="F196" s="638">
        <f t="shared" si="4"/>
        <v>1.0144559907964468</v>
      </c>
    </row>
    <row r="197" spans="1:6" ht="15">
      <c r="A197" s="410">
        <v>2335</v>
      </c>
      <c r="B197" s="408" t="s">
        <v>450</v>
      </c>
      <c r="C197" s="298"/>
      <c r="D197" s="298"/>
      <c r="E197" s="298"/>
      <c r="F197" s="626"/>
    </row>
    <row r="198" spans="1:6" ht="12.75">
      <c r="A198" s="389"/>
      <c r="B198" s="390" t="s">
        <v>424</v>
      </c>
      <c r="C198" s="298">
        <v>400</v>
      </c>
      <c r="D198" s="298">
        <v>400</v>
      </c>
      <c r="E198" s="298">
        <v>400</v>
      </c>
      <c r="F198" s="626">
        <f>SUM(E198/D198)</f>
        <v>1</v>
      </c>
    </row>
    <row r="199" spans="1:6" ht="12.75">
      <c r="A199" s="389"/>
      <c r="B199" s="390" t="s">
        <v>425</v>
      </c>
      <c r="C199" s="298"/>
      <c r="D199" s="298"/>
      <c r="E199" s="298"/>
      <c r="F199" s="626"/>
    </row>
    <row r="200" spans="1:6" ht="12.75">
      <c r="A200" s="389"/>
      <c r="B200" s="390" t="s">
        <v>426</v>
      </c>
      <c r="C200" s="298"/>
      <c r="D200" s="298"/>
      <c r="E200" s="298"/>
      <c r="F200" s="626"/>
    </row>
    <row r="201" spans="1:6" ht="12.75">
      <c r="A201" s="389"/>
      <c r="B201" s="390" t="s">
        <v>427</v>
      </c>
      <c r="C201" s="298">
        <v>6250</v>
      </c>
      <c r="D201" s="298">
        <v>6250</v>
      </c>
      <c r="E201" s="298">
        <v>5577</v>
      </c>
      <c r="F201" s="626">
        <f>SUM(E201/D201)</f>
        <v>0.89232</v>
      </c>
    </row>
    <row r="202" spans="1:6" ht="12.75">
      <c r="A202" s="389"/>
      <c r="B202" s="390" t="s">
        <v>428</v>
      </c>
      <c r="C202" s="298"/>
      <c r="D202" s="298"/>
      <c r="E202" s="298">
        <v>673</v>
      </c>
      <c r="F202" s="626"/>
    </row>
    <row r="203" spans="1:6" ht="13.5" thickBot="1">
      <c r="A203" s="389"/>
      <c r="B203" s="392" t="s">
        <v>429</v>
      </c>
      <c r="C203" s="416"/>
      <c r="D203" s="416"/>
      <c r="E203" s="416"/>
      <c r="F203" s="629"/>
    </row>
    <row r="204" spans="1:6" ht="13.5" thickBot="1">
      <c r="A204" s="389"/>
      <c r="B204" s="393" t="s">
        <v>417</v>
      </c>
      <c r="C204" s="420">
        <f>SUM(C198:C203)</f>
        <v>6650</v>
      </c>
      <c r="D204" s="420">
        <f>SUM(D198:D203)</f>
        <v>6650</v>
      </c>
      <c r="E204" s="420">
        <f>SUM(E198:E203)</f>
        <v>6650</v>
      </c>
      <c r="F204" s="638">
        <f aca="true" t="shared" si="5" ref="F204:F227">SUM(E204/D204)</f>
        <v>1</v>
      </c>
    </row>
    <row r="205" spans="1:6" ht="12.75">
      <c r="A205" s="389"/>
      <c r="B205" s="390" t="s">
        <v>430</v>
      </c>
      <c r="C205" s="298">
        <v>47894</v>
      </c>
      <c r="D205" s="298">
        <v>48407</v>
      </c>
      <c r="E205" s="298">
        <v>49468</v>
      </c>
      <c r="F205" s="626">
        <f t="shared" si="5"/>
        <v>1.0219183175986943</v>
      </c>
    </row>
    <row r="206" spans="1:6" ht="12.75">
      <c r="A206" s="389"/>
      <c r="B206" s="390" t="s">
        <v>431</v>
      </c>
      <c r="C206" s="298">
        <v>5000</v>
      </c>
      <c r="D206" s="298">
        <v>5000</v>
      </c>
      <c r="E206" s="298">
        <v>5000</v>
      </c>
      <c r="F206" s="626">
        <f t="shared" si="5"/>
        <v>1</v>
      </c>
    </row>
    <row r="207" spans="1:6" ht="13.5" thickBot="1">
      <c r="A207" s="389"/>
      <c r="B207" s="390" t="s">
        <v>432</v>
      </c>
      <c r="C207" s="416"/>
      <c r="D207" s="416"/>
      <c r="E207" s="416"/>
      <c r="F207" s="629"/>
    </row>
    <row r="208" spans="1:6" ht="13.5" thickBot="1">
      <c r="A208" s="394"/>
      <c r="B208" s="395" t="s">
        <v>420</v>
      </c>
      <c r="C208" s="301">
        <f>SUM(C205:C207)</f>
        <v>52894</v>
      </c>
      <c r="D208" s="301">
        <f>SUM(D205:D207)</f>
        <v>53407</v>
      </c>
      <c r="E208" s="301">
        <f>SUM(E205:E207)</f>
        <v>54468</v>
      </c>
      <c r="F208" s="638">
        <f t="shared" si="5"/>
        <v>1.0198663096597824</v>
      </c>
    </row>
    <row r="209" spans="1:6" ht="13.5" thickBot="1">
      <c r="A209" s="391"/>
      <c r="B209" s="396" t="s">
        <v>421</v>
      </c>
      <c r="C209" s="415"/>
      <c r="D209" s="415"/>
      <c r="E209" s="415">
        <v>140</v>
      </c>
      <c r="F209" s="678"/>
    </row>
    <row r="210" spans="1:6" ht="13.5" thickBot="1">
      <c r="A210" s="391"/>
      <c r="B210" s="397" t="s">
        <v>422</v>
      </c>
      <c r="C210" s="420">
        <f>SUM(C208+C204+C209)</f>
        <v>59544</v>
      </c>
      <c r="D210" s="420">
        <f>SUM(D208+D204+D209)</f>
        <v>60057</v>
      </c>
      <c r="E210" s="420">
        <f>SUM(E208+E204+E209)</f>
        <v>61258</v>
      </c>
      <c r="F210" s="638">
        <f t="shared" si="5"/>
        <v>1.0199976688812296</v>
      </c>
    </row>
    <row r="211" spans="1:6" ht="13.5" thickBot="1">
      <c r="A211" s="389"/>
      <c r="B211" s="393" t="s">
        <v>435</v>
      </c>
      <c r="C211" s="415"/>
      <c r="D211" s="415"/>
      <c r="E211" s="415"/>
      <c r="F211" s="638"/>
    </row>
    <row r="212" spans="1:6" ht="12.75">
      <c r="A212" s="389"/>
      <c r="B212" s="390" t="s">
        <v>433</v>
      </c>
      <c r="C212" s="298"/>
      <c r="D212" s="298">
        <v>772</v>
      </c>
      <c r="E212" s="298">
        <v>772</v>
      </c>
      <c r="F212" s="626">
        <f t="shared" si="5"/>
        <v>1</v>
      </c>
    </row>
    <row r="213" spans="1:6" ht="13.5" thickBot="1">
      <c r="A213" s="389"/>
      <c r="B213" s="398" t="s">
        <v>434</v>
      </c>
      <c r="C213" s="416"/>
      <c r="D213" s="416"/>
      <c r="E213" s="416"/>
      <c r="F213" s="629"/>
    </row>
    <row r="214" spans="1:6" ht="13.5" thickBot="1">
      <c r="A214" s="399"/>
      <c r="B214" s="396" t="s">
        <v>423</v>
      </c>
      <c r="C214" s="416"/>
      <c r="D214" s="301">
        <f>SUM(D212:D213)</f>
        <v>772</v>
      </c>
      <c r="E214" s="301">
        <f>SUM(E212:E213)</f>
        <v>772</v>
      </c>
      <c r="F214" s="638">
        <f t="shared" si="5"/>
        <v>1</v>
      </c>
    </row>
    <row r="215" spans="1:6" ht="15.75" thickBot="1">
      <c r="A215" s="399"/>
      <c r="B215" s="400" t="s">
        <v>436</v>
      </c>
      <c r="C215" s="422">
        <f>SUM(C210+C211+C214)</f>
        <v>59544</v>
      </c>
      <c r="D215" s="422">
        <f>SUM(D210+D211+D214)</f>
        <v>60829</v>
      </c>
      <c r="E215" s="422">
        <f>SUM(E210+E211+E214)</f>
        <v>62030</v>
      </c>
      <c r="F215" s="638">
        <f t="shared" si="5"/>
        <v>1.0197438721662364</v>
      </c>
    </row>
    <row r="216" spans="1:6" ht="12.75">
      <c r="A216" s="387"/>
      <c r="B216" s="401" t="s">
        <v>437</v>
      </c>
      <c r="C216" s="298">
        <v>31045</v>
      </c>
      <c r="D216" s="298">
        <v>32057</v>
      </c>
      <c r="E216" s="298">
        <v>32892</v>
      </c>
      <c r="F216" s="626">
        <f t="shared" si="5"/>
        <v>1.0260473531521976</v>
      </c>
    </row>
    <row r="217" spans="1:6" ht="12.75">
      <c r="A217" s="387"/>
      <c r="B217" s="401" t="s">
        <v>438</v>
      </c>
      <c r="C217" s="298">
        <v>8136</v>
      </c>
      <c r="D217" s="298">
        <v>8409</v>
      </c>
      <c r="E217" s="298">
        <v>8635</v>
      </c>
      <c r="F217" s="626">
        <f t="shared" si="5"/>
        <v>1.026875966226662</v>
      </c>
    </row>
    <row r="218" spans="1:6" ht="12.75">
      <c r="A218" s="387"/>
      <c r="B218" s="401" t="s">
        <v>439</v>
      </c>
      <c r="C218" s="298">
        <v>20363</v>
      </c>
      <c r="D218" s="298">
        <v>20363</v>
      </c>
      <c r="E218" s="298">
        <v>20503</v>
      </c>
      <c r="F218" s="626">
        <f t="shared" si="5"/>
        <v>1.006875214850464</v>
      </c>
    </row>
    <row r="219" spans="1:6" ht="12.75">
      <c r="A219" s="387"/>
      <c r="B219" s="401" t="s">
        <v>440</v>
      </c>
      <c r="C219" s="298"/>
      <c r="D219" s="298"/>
      <c r="E219" s="298"/>
      <c r="F219" s="626"/>
    </row>
    <row r="220" spans="1:6" ht="13.5" thickBot="1">
      <c r="A220" s="387"/>
      <c r="B220" s="402" t="s">
        <v>441</v>
      </c>
      <c r="C220" s="416"/>
      <c r="D220" s="416"/>
      <c r="E220" s="416"/>
      <c r="F220" s="629"/>
    </row>
    <row r="221" spans="1:6" ht="13.5" thickBot="1">
      <c r="A221" s="387"/>
      <c r="B221" s="403" t="s">
        <v>22</v>
      </c>
      <c r="C221" s="420">
        <f>SUM(C216:C220)</f>
        <v>59544</v>
      </c>
      <c r="D221" s="420">
        <f>SUM(D216:D220)</f>
        <v>60829</v>
      </c>
      <c r="E221" s="420">
        <f>SUM(E216:E220)</f>
        <v>62030</v>
      </c>
      <c r="F221" s="625">
        <f t="shared" si="5"/>
        <v>1.0197438721662364</v>
      </c>
    </row>
    <row r="222" spans="1:6" ht="12.75">
      <c r="A222" s="387"/>
      <c r="B222" s="401" t="s">
        <v>442</v>
      </c>
      <c r="C222" s="298"/>
      <c r="D222" s="298"/>
      <c r="E222" s="298"/>
      <c r="F222" s="626"/>
    </row>
    <row r="223" spans="1:6" ht="12.75">
      <c r="A223" s="387"/>
      <c r="B223" s="401" t="s">
        <v>443</v>
      </c>
      <c r="C223" s="298"/>
      <c r="D223" s="298"/>
      <c r="E223" s="298"/>
      <c r="F223" s="626"/>
    </row>
    <row r="224" spans="1:6" ht="13.5" thickBot="1">
      <c r="A224" s="387"/>
      <c r="B224" s="404" t="s">
        <v>444</v>
      </c>
      <c r="C224" s="416"/>
      <c r="D224" s="416"/>
      <c r="E224" s="416"/>
      <c r="F224" s="629"/>
    </row>
    <row r="225" spans="1:6" ht="13.5" thickBot="1">
      <c r="A225" s="387"/>
      <c r="B225" s="406" t="s">
        <v>28</v>
      </c>
      <c r="C225" s="415"/>
      <c r="D225" s="415"/>
      <c r="E225" s="415"/>
      <c r="F225" s="625"/>
    </row>
    <row r="226" spans="1:6" ht="13.5" thickBot="1">
      <c r="A226" s="387"/>
      <c r="B226" s="679" t="s">
        <v>679</v>
      </c>
      <c r="C226" s="415"/>
      <c r="D226" s="415"/>
      <c r="E226" s="415"/>
      <c r="F226" s="638"/>
    </row>
    <row r="227" spans="1:6" ht="15.75" thickBot="1">
      <c r="A227" s="405"/>
      <c r="B227" s="388" t="s">
        <v>45</v>
      </c>
      <c r="C227" s="422">
        <f>SUM(C221+C225)</f>
        <v>59544</v>
      </c>
      <c r="D227" s="422">
        <f>SUM(D221+D225)</f>
        <v>60829</v>
      </c>
      <c r="E227" s="422">
        <f>SUM(E221+E225)</f>
        <v>62030</v>
      </c>
      <c r="F227" s="638">
        <f t="shared" si="5"/>
        <v>1.0197438721662364</v>
      </c>
    </row>
    <row r="228" spans="1:6" ht="15">
      <c r="A228" s="407">
        <v>2345</v>
      </c>
      <c r="B228" s="411" t="s">
        <v>451</v>
      </c>
      <c r="C228" s="298"/>
      <c r="D228" s="298"/>
      <c r="E228" s="298"/>
      <c r="F228" s="626"/>
    </row>
    <row r="229" spans="1:6" ht="12.75">
      <c r="A229" s="389"/>
      <c r="B229" s="390" t="s">
        <v>424</v>
      </c>
      <c r="C229" s="298">
        <v>300</v>
      </c>
      <c r="D229" s="298">
        <v>300</v>
      </c>
      <c r="E229" s="298">
        <v>300</v>
      </c>
      <c r="F229" s="626">
        <f>SUM(E229/D229)</f>
        <v>1</v>
      </c>
    </row>
    <row r="230" spans="1:6" ht="12.75">
      <c r="A230" s="389"/>
      <c r="B230" s="390" t="s">
        <v>425</v>
      </c>
      <c r="C230" s="298"/>
      <c r="D230" s="298"/>
      <c r="E230" s="298"/>
      <c r="F230" s="626"/>
    </row>
    <row r="231" spans="1:6" ht="12.75">
      <c r="A231" s="389"/>
      <c r="B231" s="390" t="s">
        <v>426</v>
      </c>
      <c r="C231" s="298"/>
      <c r="D231" s="298"/>
      <c r="E231" s="298"/>
      <c r="F231" s="626"/>
    </row>
    <row r="232" spans="1:6" ht="12.75">
      <c r="A232" s="389"/>
      <c r="B232" s="390" t="s">
        <v>427</v>
      </c>
      <c r="C232" s="298">
        <v>6250</v>
      </c>
      <c r="D232" s="298">
        <v>6250</v>
      </c>
      <c r="E232" s="298">
        <v>5578</v>
      </c>
      <c r="F232" s="626">
        <f>SUM(E232/D232)</f>
        <v>0.89248</v>
      </c>
    </row>
    <row r="233" spans="1:6" ht="12.75">
      <c r="A233" s="389"/>
      <c r="B233" s="390" t="s">
        <v>428</v>
      </c>
      <c r="C233" s="298"/>
      <c r="D233" s="298"/>
      <c r="E233" s="298">
        <v>672</v>
      </c>
      <c r="F233" s="626"/>
    </row>
    <row r="234" spans="1:6" ht="13.5" thickBot="1">
      <c r="A234" s="389"/>
      <c r="B234" s="392" t="s">
        <v>429</v>
      </c>
      <c r="C234" s="416"/>
      <c r="D234" s="416"/>
      <c r="E234" s="416"/>
      <c r="F234" s="629"/>
    </row>
    <row r="235" spans="1:6" ht="13.5" thickBot="1">
      <c r="A235" s="389"/>
      <c r="B235" s="393" t="s">
        <v>417</v>
      </c>
      <c r="C235" s="420">
        <f>SUM(C229:C234)</f>
        <v>6550</v>
      </c>
      <c r="D235" s="420">
        <f>SUM(D229:D234)</f>
        <v>6550</v>
      </c>
      <c r="E235" s="420">
        <f>SUM(E229:E234)</f>
        <v>6550</v>
      </c>
      <c r="F235" s="638">
        <f aca="true" t="shared" si="6" ref="F235:F246">SUM(E235/D235)</f>
        <v>1</v>
      </c>
    </row>
    <row r="236" spans="1:6" ht="12.75">
      <c r="A236" s="389"/>
      <c r="B236" s="390" t="s">
        <v>430</v>
      </c>
      <c r="C236" s="298">
        <v>48966</v>
      </c>
      <c r="D236" s="298">
        <v>49440</v>
      </c>
      <c r="E236" s="298">
        <v>50538</v>
      </c>
      <c r="F236" s="626">
        <f t="shared" si="6"/>
        <v>1.0222087378640776</v>
      </c>
    </row>
    <row r="237" spans="1:6" ht="12.75">
      <c r="A237" s="389"/>
      <c r="B237" s="390" t="s">
        <v>431</v>
      </c>
      <c r="C237" s="298">
        <v>4000</v>
      </c>
      <c r="D237" s="298">
        <v>4000</v>
      </c>
      <c r="E237" s="298">
        <v>4000</v>
      </c>
      <c r="F237" s="626">
        <f t="shared" si="6"/>
        <v>1</v>
      </c>
    </row>
    <row r="238" spans="1:6" ht="13.5" thickBot="1">
      <c r="A238" s="389"/>
      <c r="B238" s="390" t="s">
        <v>432</v>
      </c>
      <c r="C238" s="416"/>
      <c r="D238" s="416"/>
      <c r="E238" s="416"/>
      <c r="F238" s="629"/>
    </row>
    <row r="239" spans="1:6" ht="13.5" thickBot="1">
      <c r="A239" s="394"/>
      <c r="B239" s="395" t="s">
        <v>420</v>
      </c>
      <c r="C239" s="301">
        <f>SUM(C236:C238)</f>
        <v>52966</v>
      </c>
      <c r="D239" s="301">
        <f>SUM(D236:D238)</f>
        <v>53440</v>
      </c>
      <c r="E239" s="301">
        <f>SUM(E236:E238)</f>
        <v>54538</v>
      </c>
      <c r="F239" s="638">
        <f t="shared" si="6"/>
        <v>1.0205464071856287</v>
      </c>
    </row>
    <row r="240" spans="1:6" ht="13.5" thickBot="1">
      <c r="A240" s="391"/>
      <c r="B240" s="396" t="s">
        <v>421</v>
      </c>
      <c r="C240" s="415"/>
      <c r="D240" s="415"/>
      <c r="E240" s="415">
        <v>200</v>
      </c>
      <c r="F240" s="678"/>
    </row>
    <row r="241" spans="1:6" ht="13.5" thickBot="1">
      <c r="A241" s="391"/>
      <c r="B241" s="397" t="s">
        <v>422</v>
      </c>
      <c r="C241" s="420">
        <f>SUM(C239+C235+C240)</f>
        <v>59516</v>
      </c>
      <c r="D241" s="420">
        <f>SUM(D239+D235+D240)</f>
        <v>59990</v>
      </c>
      <c r="E241" s="420">
        <f>SUM(E239+E235+E240)</f>
        <v>61288</v>
      </c>
      <c r="F241" s="638">
        <f t="shared" si="6"/>
        <v>1.021636939489915</v>
      </c>
    </row>
    <row r="242" spans="1:6" ht="13.5" thickBot="1">
      <c r="A242" s="389"/>
      <c r="B242" s="393" t="s">
        <v>435</v>
      </c>
      <c r="C242" s="415"/>
      <c r="D242" s="415"/>
      <c r="E242" s="415"/>
      <c r="F242" s="638"/>
    </row>
    <row r="243" spans="1:6" ht="12.75">
      <c r="A243" s="389"/>
      <c r="B243" s="390" t="s">
        <v>433</v>
      </c>
      <c r="C243" s="298"/>
      <c r="D243" s="298">
        <v>838</v>
      </c>
      <c r="E243" s="298">
        <v>838</v>
      </c>
      <c r="F243" s="626">
        <f t="shared" si="6"/>
        <v>1</v>
      </c>
    </row>
    <row r="244" spans="1:6" ht="13.5" thickBot="1">
      <c r="A244" s="389"/>
      <c r="B244" s="398" t="s">
        <v>434</v>
      </c>
      <c r="C244" s="416"/>
      <c r="D244" s="416"/>
      <c r="E244" s="416"/>
      <c r="F244" s="629"/>
    </row>
    <row r="245" spans="1:6" ht="13.5" thickBot="1">
      <c r="A245" s="399"/>
      <c r="B245" s="396" t="s">
        <v>423</v>
      </c>
      <c r="C245" s="416"/>
      <c r="D245" s="301">
        <f>SUM(D243:D244)</f>
        <v>838</v>
      </c>
      <c r="E245" s="301">
        <f>SUM(E243:E244)</f>
        <v>838</v>
      </c>
      <c r="F245" s="638">
        <f t="shared" si="6"/>
        <v>1</v>
      </c>
    </row>
    <row r="246" spans="1:6" ht="15.75" thickBot="1">
      <c r="A246" s="399"/>
      <c r="B246" s="400" t="s">
        <v>436</v>
      </c>
      <c r="C246" s="422">
        <f>SUM(C241+C242+C245)</f>
        <v>59516</v>
      </c>
      <c r="D246" s="422">
        <f>SUM(D241+D242+D245)</f>
        <v>60828</v>
      </c>
      <c r="E246" s="422">
        <f>SUM(E241+E242+E245)</f>
        <v>62126</v>
      </c>
      <c r="F246" s="638">
        <f t="shared" si="6"/>
        <v>1.0213388571052804</v>
      </c>
    </row>
    <row r="247" spans="1:6" ht="12.75">
      <c r="A247" s="387"/>
      <c r="B247" s="401" t="s">
        <v>437</v>
      </c>
      <c r="C247" s="298">
        <v>32745</v>
      </c>
      <c r="D247" s="298">
        <v>33118</v>
      </c>
      <c r="E247" s="298">
        <v>33983</v>
      </c>
      <c r="F247" s="626">
        <f>SUM(E247/D247)</f>
        <v>1.0261187269762666</v>
      </c>
    </row>
    <row r="248" spans="1:6" ht="12.75">
      <c r="A248" s="387"/>
      <c r="B248" s="401" t="s">
        <v>438</v>
      </c>
      <c r="C248" s="298">
        <v>8623</v>
      </c>
      <c r="D248" s="298">
        <v>8724</v>
      </c>
      <c r="E248" s="298">
        <v>8957</v>
      </c>
      <c r="F248" s="626">
        <f>SUM(E248/D248)</f>
        <v>1.0267079321412196</v>
      </c>
    </row>
    <row r="249" spans="1:6" ht="12.75">
      <c r="A249" s="387"/>
      <c r="B249" s="401" t="s">
        <v>439</v>
      </c>
      <c r="C249" s="298">
        <v>18148</v>
      </c>
      <c r="D249" s="298">
        <v>18986</v>
      </c>
      <c r="E249" s="298">
        <v>19186</v>
      </c>
      <c r="F249" s="626">
        <f>SUM(E249/D249)</f>
        <v>1.0105340777414937</v>
      </c>
    </row>
    <row r="250" spans="1:6" ht="12.75">
      <c r="A250" s="387"/>
      <c r="B250" s="646" t="s">
        <v>653</v>
      </c>
      <c r="C250" s="298"/>
      <c r="D250" s="647">
        <v>1204</v>
      </c>
      <c r="E250" s="647">
        <v>1204</v>
      </c>
      <c r="F250" s="626">
        <f>SUM(E250/D250)</f>
        <v>1</v>
      </c>
    </row>
    <row r="251" spans="1:6" ht="12.75">
      <c r="A251" s="387"/>
      <c r="B251" s="401" t="s">
        <v>440</v>
      </c>
      <c r="C251" s="298"/>
      <c r="D251" s="298"/>
      <c r="E251" s="298"/>
      <c r="F251" s="626"/>
    </row>
    <row r="252" spans="1:6" ht="13.5" thickBot="1">
      <c r="A252" s="387"/>
      <c r="B252" s="402" t="s">
        <v>441</v>
      </c>
      <c r="C252" s="416"/>
      <c r="D252" s="416"/>
      <c r="E252" s="416"/>
      <c r="F252" s="629"/>
    </row>
    <row r="253" spans="1:6" ht="13.5" thickBot="1">
      <c r="A253" s="387"/>
      <c r="B253" s="403" t="s">
        <v>22</v>
      </c>
      <c r="C253" s="420">
        <f>SUM(C247:C252)</f>
        <v>59516</v>
      </c>
      <c r="D253" s="420">
        <f>SUM(D247:D252)-D250</f>
        <v>60828</v>
      </c>
      <c r="E253" s="420">
        <f>SUM(E247:E252)-E250</f>
        <v>62126</v>
      </c>
      <c r="F253" s="625">
        <f>SUM(E253/D253)</f>
        <v>1.0213388571052804</v>
      </c>
    </row>
    <row r="254" spans="1:6" ht="12.75">
      <c r="A254" s="387"/>
      <c r="B254" s="401" t="s">
        <v>442</v>
      </c>
      <c r="C254" s="298"/>
      <c r="D254" s="298"/>
      <c r="E254" s="298"/>
      <c r="F254" s="626"/>
    </row>
    <row r="255" spans="1:6" ht="12.75">
      <c r="A255" s="387"/>
      <c r="B255" s="401" t="s">
        <v>443</v>
      </c>
      <c r="C255" s="298"/>
      <c r="D255" s="298"/>
      <c r="E255" s="298"/>
      <c r="F255" s="626"/>
    </row>
    <row r="256" spans="1:6" ht="13.5" thickBot="1">
      <c r="A256" s="387"/>
      <c r="B256" s="404" t="s">
        <v>444</v>
      </c>
      <c r="C256" s="416"/>
      <c r="D256" s="416"/>
      <c r="E256" s="416"/>
      <c r="F256" s="629"/>
    </row>
    <row r="257" spans="1:6" ht="13.5" thickBot="1">
      <c r="A257" s="387"/>
      <c r="B257" s="406" t="s">
        <v>28</v>
      </c>
      <c r="C257" s="415"/>
      <c r="D257" s="415"/>
      <c r="E257" s="415"/>
      <c r="F257" s="678"/>
    </row>
    <row r="258" spans="1:6" ht="13.5" thickBot="1">
      <c r="A258" s="387"/>
      <c r="B258" s="679" t="s">
        <v>679</v>
      </c>
      <c r="C258" s="415"/>
      <c r="D258" s="415"/>
      <c r="E258" s="415"/>
      <c r="F258" s="678"/>
    </row>
    <row r="259" spans="1:6" ht="15.75" thickBot="1">
      <c r="A259" s="405"/>
      <c r="B259" s="388" t="s">
        <v>45</v>
      </c>
      <c r="C259" s="422">
        <f>SUM(C253+C257)</f>
        <v>59516</v>
      </c>
      <c r="D259" s="422">
        <f>SUM(D253+D257)</f>
        <v>60828</v>
      </c>
      <c r="E259" s="422">
        <f>SUM(E253+E257)</f>
        <v>62126</v>
      </c>
      <c r="F259" s="625">
        <f>SUM(E259/D259)</f>
        <v>1.0213388571052804</v>
      </c>
    </row>
    <row r="260" spans="1:6" ht="15">
      <c r="A260" s="407">
        <v>2360</v>
      </c>
      <c r="B260" s="409" t="s">
        <v>452</v>
      </c>
      <c r="C260" s="298"/>
      <c r="D260" s="298"/>
      <c r="E260" s="298"/>
      <c r="F260" s="626"/>
    </row>
    <row r="261" spans="1:6" ht="12.75">
      <c r="A261" s="389"/>
      <c r="B261" s="390" t="s">
        <v>424</v>
      </c>
      <c r="C261" s="298">
        <v>350</v>
      </c>
      <c r="D261" s="298">
        <v>350</v>
      </c>
      <c r="E261" s="298">
        <v>350</v>
      </c>
      <c r="F261" s="626">
        <f>SUM(E261/D261)</f>
        <v>1</v>
      </c>
    </row>
    <row r="262" spans="1:6" ht="12.75">
      <c r="A262" s="389"/>
      <c r="B262" s="390" t="s">
        <v>425</v>
      </c>
      <c r="C262" s="298"/>
      <c r="D262" s="298"/>
      <c r="E262" s="298"/>
      <c r="F262" s="626"/>
    </row>
    <row r="263" spans="1:6" ht="12.75">
      <c r="A263" s="389"/>
      <c r="B263" s="390" t="s">
        <v>426</v>
      </c>
      <c r="C263" s="298"/>
      <c r="D263" s="298"/>
      <c r="E263" s="298"/>
      <c r="F263" s="626"/>
    </row>
    <row r="264" spans="1:6" ht="12.75">
      <c r="A264" s="389"/>
      <c r="B264" s="390" t="s">
        <v>427</v>
      </c>
      <c r="C264" s="298">
        <v>5900</v>
      </c>
      <c r="D264" s="298">
        <v>5900</v>
      </c>
      <c r="E264" s="298">
        <v>5272</v>
      </c>
      <c r="F264" s="626">
        <f>SUM(E264/D264)</f>
        <v>0.8935593220338983</v>
      </c>
    </row>
    <row r="265" spans="1:6" ht="12.75">
      <c r="A265" s="389"/>
      <c r="B265" s="390" t="s">
        <v>428</v>
      </c>
      <c r="C265" s="298"/>
      <c r="D265" s="298"/>
      <c r="E265" s="298">
        <v>628</v>
      </c>
      <c r="F265" s="626"/>
    </row>
    <row r="266" spans="1:6" ht="13.5" thickBot="1">
      <c r="A266" s="389"/>
      <c r="B266" s="392" t="s">
        <v>429</v>
      </c>
      <c r="C266" s="416"/>
      <c r="D266" s="416"/>
      <c r="E266" s="416"/>
      <c r="F266" s="629"/>
    </row>
    <row r="267" spans="1:6" ht="13.5" thickBot="1">
      <c r="A267" s="389"/>
      <c r="B267" s="393" t="s">
        <v>417</v>
      </c>
      <c r="C267" s="420">
        <f>SUM(C261:C266)</f>
        <v>6250</v>
      </c>
      <c r="D267" s="420">
        <f>SUM(D261:D266)</f>
        <v>6250</v>
      </c>
      <c r="E267" s="420">
        <f>SUM(E261:E266)</f>
        <v>6250</v>
      </c>
      <c r="F267" s="638">
        <f aca="true" t="shared" si="7" ref="F267:F291">SUM(E267/D267)</f>
        <v>1</v>
      </c>
    </row>
    <row r="268" spans="1:6" ht="12.75">
      <c r="A268" s="389"/>
      <c r="B268" s="390" t="s">
        <v>430</v>
      </c>
      <c r="C268" s="298">
        <v>49443</v>
      </c>
      <c r="D268" s="298">
        <v>49984</v>
      </c>
      <c r="E268" s="298">
        <v>51106</v>
      </c>
      <c r="F268" s="626">
        <f t="shared" si="7"/>
        <v>1.0224471830985915</v>
      </c>
    </row>
    <row r="269" spans="1:6" ht="12.75">
      <c r="A269" s="389"/>
      <c r="B269" s="390" t="s">
        <v>431</v>
      </c>
      <c r="C269" s="298">
        <v>4600</v>
      </c>
      <c r="D269" s="298">
        <v>4600</v>
      </c>
      <c r="E269" s="298">
        <v>4600</v>
      </c>
      <c r="F269" s="626">
        <f t="shared" si="7"/>
        <v>1</v>
      </c>
    </row>
    <row r="270" spans="1:6" ht="13.5" thickBot="1">
      <c r="A270" s="389"/>
      <c r="B270" s="390" t="s">
        <v>432</v>
      </c>
      <c r="C270" s="416"/>
      <c r="D270" s="416"/>
      <c r="E270" s="416"/>
      <c r="F270" s="629"/>
    </row>
    <row r="271" spans="1:6" ht="13.5" thickBot="1">
      <c r="A271" s="394"/>
      <c r="B271" s="395" t="s">
        <v>420</v>
      </c>
      <c r="C271" s="301">
        <f>SUM(C268:C270)</f>
        <v>54043</v>
      </c>
      <c r="D271" s="301">
        <f>SUM(D268:D270)</f>
        <v>54584</v>
      </c>
      <c r="E271" s="301">
        <f>SUM(E268:E270)</f>
        <v>55706</v>
      </c>
      <c r="F271" s="638">
        <f t="shared" si="7"/>
        <v>1.0205554741316136</v>
      </c>
    </row>
    <row r="272" spans="1:6" ht="13.5" thickBot="1">
      <c r="A272" s="391"/>
      <c r="B272" s="396" t="s">
        <v>421</v>
      </c>
      <c r="C272" s="415"/>
      <c r="D272" s="415"/>
      <c r="E272" s="415">
        <v>150</v>
      </c>
      <c r="F272" s="678"/>
    </row>
    <row r="273" spans="1:6" ht="13.5" thickBot="1">
      <c r="A273" s="391"/>
      <c r="B273" s="397" t="s">
        <v>422</v>
      </c>
      <c r="C273" s="420">
        <f>SUM(C271+C267+C272)</f>
        <v>60293</v>
      </c>
      <c r="D273" s="420">
        <f>SUM(D271+D267+D272)</f>
        <v>60834</v>
      </c>
      <c r="E273" s="420">
        <f>SUM(E271+E267+E272)</f>
        <v>62106</v>
      </c>
      <c r="F273" s="638">
        <f t="shared" si="7"/>
        <v>1.0209093598974257</v>
      </c>
    </row>
    <row r="274" spans="1:6" ht="13.5" thickBot="1">
      <c r="A274" s="389"/>
      <c r="B274" s="393" t="s">
        <v>435</v>
      </c>
      <c r="C274" s="415"/>
      <c r="D274" s="415"/>
      <c r="E274" s="415"/>
      <c r="F274" s="638"/>
    </row>
    <row r="275" spans="1:6" ht="12.75">
      <c r="A275" s="389"/>
      <c r="B275" s="390" t="s">
        <v>433</v>
      </c>
      <c r="C275" s="298"/>
      <c r="D275" s="298">
        <v>802</v>
      </c>
      <c r="E275" s="298">
        <v>802</v>
      </c>
      <c r="F275" s="626">
        <f t="shared" si="7"/>
        <v>1</v>
      </c>
    </row>
    <row r="276" spans="1:6" ht="13.5" thickBot="1">
      <c r="A276" s="389"/>
      <c r="B276" s="398" t="s">
        <v>434</v>
      </c>
      <c r="C276" s="416"/>
      <c r="D276" s="416"/>
      <c r="E276" s="416"/>
      <c r="F276" s="629"/>
    </row>
    <row r="277" spans="1:6" ht="13.5" thickBot="1">
      <c r="A277" s="399"/>
      <c r="B277" s="396" t="s">
        <v>423</v>
      </c>
      <c r="C277" s="416"/>
      <c r="D277" s="301">
        <f>SUM(D275:D276)</f>
        <v>802</v>
      </c>
      <c r="E277" s="301">
        <f>SUM(E275:E276)</f>
        <v>802</v>
      </c>
      <c r="F277" s="638">
        <f t="shared" si="7"/>
        <v>1</v>
      </c>
    </row>
    <row r="278" spans="1:6" ht="15.75" thickBot="1">
      <c r="A278" s="399"/>
      <c r="B278" s="400" t="s">
        <v>436</v>
      </c>
      <c r="C278" s="422">
        <f>SUM(C273+C274+C277)</f>
        <v>60293</v>
      </c>
      <c r="D278" s="422">
        <f>SUM(D273+D274+D277)</f>
        <v>61636</v>
      </c>
      <c r="E278" s="422">
        <f>SUM(E273+E274+E277)</f>
        <v>62908</v>
      </c>
      <c r="F278" s="638">
        <f t="shared" si="7"/>
        <v>1.0206372898955156</v>
      </c>
    </row>
    <row r="279" spans="1:6" ht="12.75">
      <c r="A279" s="387"/>
      <c r="B279" s="401" t="s">
        <v>437</v>
      </c>
      <c r="C279" s="298">
        <v>32088</v>
      </c>
      <c r="D279" s="298">
        <v>32703</v>
      </c>
      <c r="E279" s="298">
        <v>33586</v>
      </c>
      <c r="F279" s="626">
        <f t="shared" si="7"/>
        <v>1.0270005809864537</v>
      </c>
    </row>
    <row r="280" spans="1:6" ht="12.75">
      <c r="A280" s="387"/>
      <c r="B280" s="401" t="s">
        <v>438</v>
      </c>
      <c r="C280" s="298">
        <v>8446</v>
      </c>
      <c r="D280" s="298">
        <v>8612</v>
      </c>
      <c r="E280" s="298">
        <v>8851</v>
      </c>
      <c r="F280" s="626">
        <f t="shared" si="7"/>
        <v>1.0277519739897818</v>
      </c>
    </row>
    <row r="281" spans="1:6" ht="12.75">
      <c r="A281" s="387"/>
      <c r="B281" s="401" t="s">
        <v>439</v>
      </c>
      <c r="C281" s="298">
        <v>19759</v>
      </c>
      <c r="D281" s="298">
        <v>20321</v>
      </c>
      <c r="E281" s="298">
        <v>20471</v>
      </c>
      <c r="F281" s="626">
        <f t="shared" si="7"/>
        <v>1.0073815264996802</v>
      </c>
    </row>
    <row r="282" spans="1:6" ht="12.75">
      <c r="A282" s="387"/>
      <c r="B282" s="646" t="s">
        <v>654</v>
      </c>
      <c r="C282" s="298"/>
      <c r="D282" s="647">
        <v>562</v>
      </c>
      <c r="E282" s="647">
        <v>562</v>
      </c>
      <c r="F282" s="626">
        <f t="shared" si="7"/>
        <v>1</v>
      </c>
    </row>
    <row r="283" spans="1:6" ht="12.75">
      <c r="A283" s="387"/>
      <c r="B283" s="401" t="s">
        <v>440</v>
      </c>
      <c r="C283" s="298"/>
      <c r="D283" s="298"/>
      <c r="E283" s="298"/>
      <c r="F283" s="626"/>
    </row>
    <row r="284" spans="1:6" ht="13.5" thickBot="1">
      <c r="A284" s="387"/>
      <c r="B284" s="402" t="s">
        <v>441</v>
      </c>
      <c r="C284" s="416"/>
      <c r="D284" s="416"/>
      <c r="E284" s="416"/>
      <c r="F284" s="629"/>
    </row>
    <row r="285" spans="1:6" ht="13.5" thickBot="1">
      <c r="A285" s="387"/>
      <c r="B285" s="403" t="s">
        <v>22</v>
      </c>
      <c r="C285" s="420">
        <f>SUM(C279:C284)</f>
        <v>60293</v>
      </c>
      <c r="D285" s="420">
        <f>SUM(D279:D284)-D282</f>
        <v>61636</v>
      </c>
      <c r="E285" s="420">
        <f>SUM(E279:E284)-E282</f>
        <v>62908</v>
      </c>
      <c r="F285" s="625">
        <f t="shared" si="7"/>
        <v>1.0206372898955156</v>
      </c>
    </row>
    <row r="286" spans="1:6" ht="12.75">
      <c r="A286" s="387"/>
      <c r="B286" s="401" t="s">
        <v>442</v>
      </c>
      <c r="C286" s="298"/>
      <c r="D286" s="298"/>
      <c r="E286" s="298"/>
      <c r="F286" s="626"/>
    </row>
    <row r="287" spans="1:6" ht="12.75">
      <c r="A287" s="387"/>
      <c r="B287" s="401" t="s">
        <v>443</v>
      </c>
      <c r="C287" s="298"/>
      <c r="D287" s="298"/>
      <c r="E287" s="298"/>
      <c r="F287" s="626"/>
    </row>
    <row r="288" spans="1:6" ht="13.5" thickBot="1">
      <c r="A288" s="387"/>
      <c r="B288" s="404" t="s">
        <v>444</v>
      </c>
      <c r="C288" s="416"/>
      <c r="D288" s="416"/>
      <c r="E288" s="416"/>
      <c r="F288" s="629"/>
    </row>
    <row r="289" spans="1:6" ht="13.5" thickBot="1">
      <c r="A289" s="387"/>
      <c r="B289" s="406" t="s">
        <v>28</v>
      </c>
      <c r="C289" s="415"/>
      <c r="D289" s="415"/>
      <c r="E289" s="415"/>
      <c r="F289" s="678"/>
    </row>
    <row r="290" spans="1:6" ht="13.5" thickBot="1">
      <c r="A290" s="387"/>
      <c r="B290" s="679" t="s">
        <v>679</v>
      </c>
      <c r="C290" s="415"/>
      <c r="D290" s="415"/>
      <c r="E290" s="415"/>
      <c r="F290" s="678"/>
    </row>
    <row r="291" spans="1:6" ht="15.75" thickBot="1">
      <c r="A291" s="405"/>
      <c r="B291" s="388" t="s">
        <v>45</v>
      </c>
      <c r="C291" s="422">
        <f>SUM(C285+C289)</f>
        <v>60293</v>
      </c>
      <c r="D291" s="422">
        <f>SUM(D285+D289)</f>
        <v>61636</v>
      </c>
      <c r="E291" s="422">
        <f>SUM(E285+E289)</f>
        <v>62908</v>
      </c>
      <c r="F291" s="625">
        <f t="shared" si="7"/>
        <v>1.0206372898955156</v>
      </c>
    </row>
    <row r="292" spans="1:6" ht="15">
      <c r="A292" s="409">
        <v>2499</v>
      </c>
      <c r="B292" s="408" t="s">
        <v>453</v>
      </c>
      <c r="C292" s="418"/>
      <c r="D292" s="418"/>
      <c r="E292" s="418"/>
      <c r="F292" s="626"/>
    </row>
    <row r="293" spans="1:6" ht="12.75">
      <c r="A293" s="389"/>
      <c r="B293" s="390" t="s">
        <v>424</v>
      </c>
      <c r="C293" s="418">
        <f aca="true" t="shared" si="8" ref="C293:E298">SUM(C10+C41+C73+C104+C136+C167+C198+C229+C261)</f>
        <v>5550</v>
      </c>
      <c r="D293" s="418">
        <f t="shared" si="8"/>
        <v>5550</v>
      </c>
      <c r="E293" s="418">
        <f t="shared" si="8"/>
        <v>4050</v>
      </c>
      <c r="F293" s="626">
        <f>SUM(E293/D293)</f>
        <v>0.7297297297297297</v>
      </c>
    </row>
    <row r="294" spans="1:6" ht="12.75">
      <c r="A294" s="389"/>
      <c r="B294" s="390" t="s">
        <v>425</v>
      </c>
      <c r="C294" s="418">
        <f t="shared" si="8"/>
        <v>0</v>
      </c>
      <c r="D294" s="418">
        <f t="shared" si="8"/>
        <v>0</v>
      </c>
      <c r="E294" s="418">
        <f t="shared" si="8"/>
        <v>0</v>
      </c>
      <c r="F294" s="626"/>
    </row>
    <row r="295" spans="1:6" ht="12.75">
      <c r="A295" s="389"/>
      <c r="B295" s="390" t="s">
        <v>426</v>
      </c>
      <c r="C295" s="418">
        <f t="shared" si="8"/>
        <v>1600</v>
      </c>
      <c r="D295" s="418">
        <f t="shared" si="8"/>
        <v>1600</v>
      </c>
      <c r="E295" s="418">
        <f t="shared" si="8"/>
        <v>3100</v>
      </c>
      <c r="F295" s="626">
        <f>SUM(E295/D295)</f>
        <v>1.9375</v>
      </c>
    </row>
    <row r="296" spans="1:6" ht="12.75">
      <c r="A296" s="389"/>
      <c r="B296" s="390" t="s">
        <v>427</v>
      </c>
      <c r="C296" s="418">
        <f t="shared" si="8"/>
        <v>67007</v>
      </c>
      <c r="D296" s="418">
        <f t="shared" si="8"/>
        <v>67007</v>
      </c>
      <c r="E296" s="418">
        <f t="shared" si="8"/>
        <v>64236</v>
      </c>
      <c r="F296" s="626">
        <f>SUM(E296/D296)</f>
        <v>0.9586461116002806</v>
      </c>
    </row>
    <row r="297" spans="1:6" ht="12.75">
      <c r="A297" s="389"/>
      <c r="B297" s="390" t="s">
        <v>428</v>
      </c>
      <c r="C297" s="418">
        <f t="shared" si="8"/>
        <v>14300</v>
      </c>
      <c r="D297" s="418">
        <f t="shared" si="8"/>
        <v>14300</v>
      </c>
      <c r="E297" s="418">
        <f t="shared" si="8"/>
        <v>17071</v>
      </c>
      <c r="F297" s="626">
        <f>SUM(E297/D297)</f>
        <v>1.1937762237762237</v>
      </c>
    </row>
    <row r="298" spans="1:6" ht="13.5" thickBot="1">
      <c r="A298" s="389"/>
      <c r="B298" s="392" t="s">
        <v>429</v>
      </c>
      <c r="C298" s="419">
        <f t="shared" si="8"/>
        <v>0</v>
      </c>
      <c r="D298" s="419">
        <f t="shared" si="8"/>
        <v>0</v>
      </c>
      <c r="E298" s="419">
        <f t="shared" si="8"/>
        <v>0</v>
      </c>
      <c r="F298" s="629"/>
    </row>
    <row r="299" spans="1:6" ht="13.5" thickBot="1">
      <c r="A299" s="389"/>
      <c r="B299" s="393" t="s">
        <v>417</v>
      </c>
      <c r="C299" s="425">
        <f>SUM(C293:C298)</f>
        <v>88457</v>
      </c>
      <c r="D299" s="425">
        <f>SUM(D293:D298)</f>
        <v>88457</v>
      </c>
      <c r="E299" s="425">
        <f>SUM(E293:E298)</f>
        <v>88457</v>
      </c>
      <c r="F299" s="638">
        <f aca="true" t="shared" si="9" ref="F299:F325">SUM(E299/D299)</f>
        <v>1</v>
      </c>
    </row>
    <row r="300" spans="1:6" ht="12.75">
      <c r="A300" s="389"/>
      <c r="B300" s="390" t="s">
        <v>430</v>
      </c>
      <c r="C300" s="418">
        <f aca="true" t="shared" si="10" ref="C300:E302">SUM(C17+C48+C80+C111+C143+C174+C205+C236+C268)</f>
        <v>785661</v>
      </c>
      <c r="D300" s="418">
        <f t="shared" si="10"/>
        <v>793756</v>
      </c>
      <c r="E300" s="418">
        <f t="shared" si="10"/>
        <v>815170</v>
      </c>
      <c r="F300" s="626">
        <f t="shared" si="9"/>
        <v>1.0269780637878643</v>
      </c>
    </row>
    <row r="301" spans="1:6" ht="12.75">
      <c r="A301" s="389"/>
      <c r="B301" s="390" t="s">
        <v>431</v>
      </c>
      <c r="C301" s="418">
        <f t="shared" si="10"/>
        <v>76000</v>
      </c>
      <c r="D301" s="418">
        <f t="shared" si="10"/>
        <v>76000</v>
      </c>
      <c r="E301" s="418">
        <f t="shared" si="10"/>
        <v>76000</v>
      </c>
      <c r="F301" s="626">
        <f t="shared" si="9"/>
        <v>1</v>
      </c>
    </row>
    <row r="302" spans="1:6" ht="13.5" thickBot="1">
      <c r="A302" s="389"/>
      <c r="B302" s="390" t="s">
        <v>432</v>
      </c>
      <c r="C302" s="419">
        <f t="shared" si="10"/>
        <v>0</v>
      </c>
      <c r="D302" s="419">
        <f t="shared" si="10"/>
        <v>0</v>
      </c>
      <c r="E302" s="419">
        <f t="shared" si="10"/>
        <v>0</v>
      </c>
      <c r="F302" s="629"/>
    </row>
    <row r="303" spans="1:6" ht="13.5" thickBot="1">
      <c r="A303" s="394"/>
      <c r="B303" s="395" t="s">
        <v>420</v>
      </c>
      <c r="C303" s="425">
        <f>SUM(C300:C302)</f>
        <v>861661</v>
      </c>
      <c r="D303" s="425">
        <f>SUM(D300:D302)</f>
        <v>869756</v>
      </c>
      <c r="E303" s="425">
        <f>SUM(E300:E302)</f>
        <v>891170</v>
      </c>
      <c r="F303" s="638">
        <f t="shared" si="9"/>
        <v>1.0246206982188109</v>
      </c>
    </row>
    <row r="304" spans="1:6" ht="13.5" thickBot="1">
      <c r="A304" s="391"/>
      <c r="B304" s="396" t="s">
        <v>421</v>
      </c>
      <c r="C304" s="417">
        <f>SUM(C21+C52+C84+C115+C147+C178+C209+C240+C272)</f>
        <v>0</v>
      </c>
      <c r="D304" s="417">
        <f>SUM(D21+D52+D84+D115+D147+D178+D209+D240+D272)</f>
        <v>0</v>
      </c>
      <c r="E304" s="424">
        <f>SUM(E21+E52+E84+E115+E147+E178+E209+E240+E272)</f>
        <v>1930</v>
      </c>
      <c r="F304" s="678"/>
    </row>
    <row r="305" spans="1:6" ht="13.5" thickBot="1">
      <c r="A305" s="391"/>
      <c r="B305" s="396" t="s">
        <v>677</v>
      </c>
      <c r="C305" s="417"/>
      <c r="D305" s="417"/>
      <c r="E305" s="424">
        <f>SUM(E53+E116)</f>
        <v>0</v>
      </c>
      <c r="F305" s="629"/>
    </row>
    <row r="306" spans="1:6" ht="13.5" thickBot="1">
      <c r="A306" s="391"/>
      <c r="B306" s="397" t="s">
        <v>422</v>
      </c>
      <c r="C306" s="424">
        <f>SUM(C303+C304+C299)</f>
        <v>950118</v>
      </c>
      <c r="D306" s="424">
        <f>SUM(D303+D304+D299)</f>
        <v>958213</v>
      </c>
      <c r="E306" s="424">
        <f>SUM(E303+E304+E299+E305)</f>
        <v>981557</v>
      </c>
      <c r="F306" s="638">
        <f t="shared" si="9"/>
        <v>1.024362015543517</v>
      </c>
    </row>
    <row r="307" spans="1:6" ht="13.5" thickBot="1">
      <c r="A307" s="389"/>
      <c r="B307" s="393" t="s">
        <v>435</v>
      </c>
      <c r="C307" s="417">
        <f aca="true" t="shared" si="11" ref="C307:E310">SUM(C23+C55+C86+C118+C149+C180+C211+C242+C274)</f>
        <v>0</v>
      </c>
      <c r="D307" s="417">
        <f t="shared" si="11"/>
        <v>0</v>
      </c>
      <c r="E307" s="417">
        <f t="shared" si="11"/>
        <v>0</v>
      </c>
      <c r="F307" s="638"/>
    </row>
    <row r="308" spans="1:6" ht="12.75">
      <c r="A308" s="389"/>
      <c r="B308" s="390" t="s">
        <v>433</v>
      </c>
      <c r="C308" s="418">
        <f t="shared" si="11"/>
        <v>0</v>
      </c>
      <c r="D308" s="418">
        <f t="shared" si="11"/>
        <v>18012</v>
      </c>
      <c r="E308" s="418">
        <f t="shared" si="11"/>
        <v>18012</v>
      </c>
      <c r="F308" s="626">
        <f t="shared" si="9"/>
        <v>1</v>
      </c>
    </row>
    <row r="309" spans="1:6" ht="13.5" thickBot="1">
      <c r="A309" s="389"/>
      <c r="B309" s="398" t="s">
        <v>434</v>
      </c>
      <c r="C309" s="419">
        <f t="shared" si="11"/>
        <v>0</v>
      </c>
      <c r="D309" s="419">
        <f t="shared" si="11"/>
        <v>0</v>
      </c>
      <c r="E309" s="419">
        <f t="shared" si="11"/>
        <v>0</v>
      </c>
      <c r="F309" s="629"/>
    </row>
    <row r="310" spans="1:6" ht="13.5" thickBot="1">
      <c r="A310" s="399"/>
      <c r="B310" s="396" t="s">
        <v>423</v>
      </c>
      <c r="C310" s="417">
        <f t="shared" si="11"/>
        <v>0</v>
      </c>
      <c r="D310" s="424">
        <f t="shared" si="11"/>
        <v>18012</v>
      </c>
      <c r="E310" s="424">
        <f t="shared" si="11"/>
        <v>18012</v>
      </c>
      <c r="F310" s="638">
        <f t="shared" si="9"/>
        <v>1</v>
      </c>
    </row>
    <row r="311" spans="1:6" ht="13.5" thickBot="1">
      <c r="A311" s="399"/>
      <c r="B311" s="680" t="s">
        <v>678</v>
      </c>
      <c r="C311" s="417"/>
      <c r="D311" s="424"/>
      <c r="E311" s="424"/>
      <c r="F311" s="638"/>
    </row>
    <row r="312" spans="1:6" ht="15.75" thickBot="1">
      <c r="A312" s="399"/>
      <c r="B312" s="400" t="s">
        <v>436</v>
      </c>
      <c r="C312" s="426">
        <f>SUM(C310+C306+C307)</f>
        <v>950118</v>
      </c>
      <c r="D312" s="426">
        <f>SUM(D310+D306+D307)</f>
        <v>976225</v>
      </c>
      <c r="E312" s="426">
        <f>SUM(E310+E306+E307)</f>
        <v>999569</v>
      </c>
      <c r="F312" s="638">
        <f t="shared" si="9"/>
        <v>1.0239125201669697</v>
      </c>
    </row>
    <row r="313" spans="1:6" ht="12.75">
      <c r="A313" s="387"/>
      <c r="B313" s="401" t="s">
        <v>437</v>
      </c>
      <c r="C313" s="418">
        <f aca="true" t="shared" si="12" ref="C313:E315">SUM(C28+C60+C91+C123+C154+C185+C216+C247+C279)</f>
        <v>499491</v>
      </c>
      <c r="D313" s="418">
        <f t="shared" si="12"/>
        <v>518286</v>
      </c>
      <c r="E313" s="418">
        <f t="shared" si="12"/>
        <v>531054</v>
      </c>
      <c r="F313" s="626">
        <f t="shared" si="9"/>
        <v>1.0246350470589598</v>
      </c>
    </row>
    <row r="314" spans="1:6" ht="12.75">
      <c r="A314" s="387"/>
      <c r="B314" s="401" t="s">
        <v>438</v>
      </c>
      <c r="C314" s="418">
        <f t="shared" si="12"/>
        <v>130680</v>
      </c>
      <c r="D314" s="418">
        <f t="shared" si="12"/>
        <v>135746</v>
      </c>
      <c r="E314" s="418">
        <f t="shared" si="12"/>
        <v>139176</v>
      </c>
      <c r="F314" s="626">
        <f t="shared" si="9"/>
        <v>1.0252677795294152</v>
      </c>
    </row>
    <row r="315" spans="1:6" ht="12.75">
      <c r="A315" s="387"/>
      <c r="B315" s="401" t="s">
        <v>439</v>
      </c>
      <c r="C315" s="418">
        <f t="shared" si="12"/>
        <v>319947</v>
      </c>
      <c r="D315" s="418">
        <f t="shared" si="12"/>
        <v>322193</v>
      </c>
      <c r="E315" s="418">
        <f t="shared" si="12"/>
        <v>329039</v>
      </c>
      <c r="F315" s="626">
        <f t="shared" si="9"/>
        <v>1.0212481338824866</v>
      </c>
    </row>
    <row r="316" spans="1:6" ht="12.75">
      <c r="A316" s="387"/>
      <c r="B316" s="646" t="s">
        <v>654</v>
      </c>
      <c r="C316" s="418"/>
      <c r="D316" s="648">
        <f>SUM(D282+D250)</f>
        <v>1766</v>
      </c>
      <c r="E316" s="648">
        <f>SUM(E282+E250)</f>
        <v>1766</v>
      </c>
      <c r="F316" s="626">
        <f t="shared" si="9"/>
        <v>1</v>
      </c>
    </row>
    <row r="317" spans="1:6" ht="12.75">
      <c r="A317" s="387"/>
      <c r="B317" s="401" t="s">
        <v>440</v>
      </c>
      <c r="C317" s="418">
        <f aca="true" t="shared" si="13" ref="C317:E318">SUM(C31+C63+C94+C126+C157+C188+C219+C251+C283)</f>
        <v>0</v>
      </c>
      <c r="D317" s="418">
        <f t="shared" si="13"/>
        <v>0</v>
      </c>
      <c r="E317" s="418">
        <f t="shared" si="13"/>
        <v>0</v>
      </c>
      <c r="F317" s="626"/>
    </row>
    <row r="318" spans="1:6" ht="13.5" thickBot="1">
      <c r="A318" s="387"/>
      <c r="B318" s="402" t="s">
        <v>441</v>
      </c>
      <c r="C318" s="419">
        <f t="shared" si="13"/>
        <v>0</v>
      </c>
      <c r="D318" s="419">
        <f t="shared" si="13"/>
        <v>0</v>
      </c>
      <c r="E318" s="419">
        <f t="shared" si="13"/>
        <v>0</v>
      </c>
      <c r="F318" s="629"/>
    </row>
    <row r="319" spans="1:6" ht="13.5" thickBot="1">
      <c r="A319" s="387"/>
      <c r="B319" s="403" t="s">
        <v>22</v>
      </c>
      <c r="C319" s="424">
        <f>SUM(C313:C318)</f>
        <v>950118</v>
      </c>
      <c r="D319" s="424">
        <f>SUM(D313:D318)-D316</f>
        <v>976225</v>
      </c>
      <c r="E319" s="424">
        <f>SUM(E313:E318)-E316</f>
        <v>999269</v>
      </c>
      <c r="F319" s="625">
        <f t="shared" si="9"/>
        <v>1.0236052139619451</v>
      </c>
    </row>
    <row r="320" spans="1:6" ht="12.75">
      <c r="A320" s="387"/>
      <c r="B320" s="401" t="s">
        <v>442</v>
      </c>
      <c r="C320" s="418">
        <f aca="true" t="shared" si="14" ref="C320:E323">SUM(C34+C66+C97+C129+C160+C191+C222+C254+C286)</f>
        <v>0</v>
      </c>
      <c r="D320" s="418">
        <f t="shared" si="14"/>
        <v>0</v>
      </c>
      <c r="E320" s="418">
        <f t="shared" si="14"/>
        <v>0</v>
      </c>
      <c r="F320" s="626"/>
    </row>
    <row r="321" spans="1:6" ht="12.75">
      <c r="A321" s="387"/>
      <c r="B321" s="401" t="s">
        <v>443</v>
      </c>
      <c r="C321" s="418">
        <f t="shared" si="14"/>
        <v>0</v>
      </c>
      <c r="D321" s="418">
        <f t="shared" si="14"/>
        <v>0</v>
      </c>
      <c r="E321" s="418">
        <f t="shared" si="14"/>
        <v>300</v>
      </c>
      <c r="F321" s="626"/>
    </row>
    <row r="322" spans="1:6" ht="13.5" thickBot="1">
      <c r="A322" s="387"/>
      <c r="B322" s="404" t="s">
        <v>444</v>
      </c>
      <c r="C322" s="419">
        <f t="shared" si="14"/>
        <v>0</v>
      </c>
      <c r="D322" s="419">
        <f t="shared" si="14"/>
        <v>0</v>
      </c>
      <c r="E322" s="419">
        <f t="shared" si="14"/>
        <v>0</v>
      </c>
      <c r="F322" s="629"/>
    </row>
    <row r="323" spans="1:6" ht="13.5" thickBot="1">
      <c r="A323" s="387"/>
      <c r="B323" s="406" t="s">
        <v>28</v>
      </c>
      <c r="C323" s="417">
        <f t="shared" si="14"/>
        <v>0</v>
      </c>
      <c r="D323" s="417">
        <f t="shared" si="14"/>
        <v>0</v>
      </c>
      <c r="E323" s="424">
        <f t="shared" si="14"/>
        <v>300</v>
      </c>
      <c r="F323" s="678"/>
    </row>
    <row r="324" spans="1:6" ht="13.5" thickBot="1">
      <c r="A324" s="387"/>
      <c r="B324" s="679" t="s">
        <v>679</v>
      </c>
      <c r="C324" s="417"/>
      <c r="D324" s="417"/>
      <c r="E324" s="417">
        <f>SUM(E38+E70+E101+E133+E164+E195+E226+E258+E290)</f>
        <v>0</v>
      </c>
      <c r="F324" s="678"/>
    </row>
    <row r="325" spans="1:6" ht="15.75" thickBot="1">
      <c r="A325" s="387"/>
      <c r="B325" s="388" t="s">
        <v>45</v>
      </c>
      <c r="C325" s="426">
        <f>SUM(C319+C323)</f>
        <v>950118</v>
      </c>
      <c r="D325" s="426">
        <f>SUM(D319+D323)</f>
        <v>976225</v>
      </c>
      <c r="E325" s="426">
        <f>SUM(E319+E323+E324)</f>
        <v>999569</v>
      </c>
      <c r="F325" s="625">
        <f t="shared" si="9"/>
        <v>1.0239125201669697</v>
      </c>
    </row>
    <row r="326" spans="1:6" ht="15">
      <c r="A326" s="410">
        <v>2510</v>
      </c>
      <c r="B326" s="408" t="s">
        <v>454</v>
      </c>
      <c r="C326" s="298"/>
      <c r="D326" s="298"/>
      <c r="E326" s="298"/>
      <c r="F326" s="626"/>
    </row>
    <row r="327" spans="1:6" ht="12.75">
      <c r="A327" s="389"/>
      <c r="B327" s="390" t="s">
        <v>424</v>
      </c>
      <c r="C327" s="298"/>
      <c r="D327" s="298"/>
      <c r="E327" s="298"/>
      <c r="F327" s="626"/>
    </row>
    <row r="328" spans="1:6" ht="12.75">
      <c r="A328" s="389"/>
      <c r="B328" s="390" t="s">
        <v>425</v>
      </c>
      <c r="C328" s="298">
        <v>2500</v>
      </c>
      <c r="D328" s="298">
        <v>2500</v>
      </c>
      <c r="E328" s="298">
        <v>2500</v>
      </c>
      <c r="F328" s="626">
        <f>SUM(E328/D328)</f>
        <v>1</v>
      </c>
    </row>
    <row r="329" spans="1:6" ht="12.75">
      <c r="A329" s="389"/>
      <c r="B329" s="390" t="s">
        <v>426</v>
      </c>
      <c r="C329" s="298"/>
      <c r="D329" s="298"/>
      <c r="E329" s="298">
        <v>1445</v>
      </c>
      <c r="F329" s="626"/>
    </row>
    <row r="330" spans="1:6" ht="12.75">
      <c r="A330" s="389"/>
      <c r="B330" s="390" t="s">
        <v>427</v>
      </c>
      <c r="C330" s="298">
        <v>15000</v>
      </c>
      <c r="D330" s="298">
        <v>15000</v>
      </c>
      <c r="E330" s="298">
        <v>13555</v>
      </c>
      <c r="F330" s="626">
        <f>SUM(E330/D330)</f>
        <v>0.9036666666666666</v>
      </c>
    </row>
    <row r="331" spans="1:6" ht="12.75">
      <c r="A331" s="389"/>
      <c r="B331" s="390" t="s">
        <v>428</v>
      </c>
      <c r="C331" s="298">
        <v>3700</v>
      </c>
      <c r="D331" s="298">
        <v>3700</v>
      </c>
      <c r="E331" s="298">
        <v>3700</v>
      </c>
      <c r="F331" s="626">
        <f>SUM(E331/D331)</f>
        <v>1</v>
      </c>
    </row>
    <row r="332" spans="1:6" ht="13.5" thickBot="1">
      <c r="A332" s="389"/>
      <c r="B332" s="392" t="s">
        <v>429</v>
      </c>
      <c r="C332" s="416"/>
      <c r="D332" s="416"/>
      <c r="E332" s="416"/>
      <c r="F332" s="629"/>
    </row>
    <row r="333" spans="1:6" ht="13.5" thickBot="1">
      <c r="A333" s="389"/>
      <c r="B333" s="393" t="s">
        <v>417</v>
      </c>
      <c r="C333" s="420">
        <f>SUM(C327:C332)</f>
        <v>21200</v>
      </c>
      <c r="D333" s="420">
        <f>SUM(D327:D332)</f>
        <v>21200</v>
      </c>
      <c r="E333" s="420">
        <f>SUM(E327:E332)</f>
        <v>21200</v>
      </c>
      <c r="F333" s="638">
        <f aca="true" t="shared" si="15" ref="F333:F359">SUM(E333/D333)</f>
        <v>1</v>
      </c>
    </row>
    <row r="334" spans="1:6" ht="12.75">
      <c r="A334" s="389"/>
      <c r="B334" s="390" t="s">
        <v>430</v>
      </c>
      <c r="C334" s="298">
        <v>179183</v>
      </c>
      <c r="D334" s="298">
        <v>183842</v>
      </c>
      <c r="E334" s="298">
        <v>186296</v>
      </c>
      <c r="F334" s="626">
        <f t="shared" si="15"/>
        <v>1.0133484187508839</v>
      </c>
    </row>
    <row r="335" spans="1:6" ht="12.75">
      <c r="A335" s="389"/>
      <c r="B335" s="390" t="s">
        <v>431</v>
      </c>
      <c r="C335" s="298">
        <v>15000</v>
      </c>
      <c r="D335" s="298">
        <v>15000</v>
      </c>
      <c r="E335" s="298">
        <v>15000</v>
      </c>
      <c r="F335" s="626">
        <f t="shared" si="15"/>
        <v>1</v>
      </c>
    </row>
    <row r="336" spans="1:6" ht="13.5" thickBot="1">
      <c r="A336" s="389"/>
      <c r="B336" s="390" t="s">
        <v>432</v>
      </c>
      <c r="C336" s="416"/>
      <c r="D336" s="416"/>
      <c r="E336" s="416"/>
      <c r="F336" s="629"/>
    </row>
    <row r="337" spans="1:6" ht="13.5" thickBot="1">
      <c r="A337" s="394"/>
      <c r="B337" s="395" t="s">
        <v>420</v>
      </c>
      <c r="C337" s="301">
        <f>SUM(C334:C336)</f>
        <v>194183</v>
      </c>
      <c r="D337" s="301">
        <f>SUM(D334:D336)</f>
        <v>198842</v>
      </c>
      <c r="E337" s="301">
        <f>SUM(E334:E336)</f>
        <v>201296</v>
      </c>
      <c r="F337" s="638">
        <f t="shared" si="15"/>
        <v>1.01234145703624</v>
      </c>
    </row>
    <row r="338" spans="1:6" ht="13.5" thickBot="1">
      <c r="A338" s="391"/>
      <c r="B338" s="396" t="s">
        <v>421</v>
      </c>
      <c r="C338" s="415"/>
      <c r="D338" s="415"/>
      <c r="E338" s="420">
        <v>300</v>
      </c>
      <c r="F338" s="678"/>
    </row>
    <row r="339" spans="1:6" ht="13.5" thickBot="1">
      <c r="A339" s="391"/>
      <c r="B339" s="235" t="s">
        <v>680</v>
      </c>
      <c r="C339" s="415"/>
      <c r="D339" s="415"/>
      <c r="E339" s="420">
        <v>415</v>
      </c>
      <c r="F339" s="629"/>
    </row>
    <row r="340" spans="1:6" ht="13.5" thickBot="1">
      <c r="A340" s="391"/>
      <c r="B340" s="397" t="s">
        <v>422</v>
      </c>
      <c r="C340" s="420">
        <f>SUM(C337+C333+C338)</f>
        <v>215383</v>
      </c>
      <c r="D340" s="420">
        <f>SUM(D337+D333+D338)</f>
        <v>220042</v>
      </c>
      <c r="E340" s="420">
        <f>SUM(E337+E333+E338+E339)</f>
        <v>223211</v>
      </c>
      <c r="F340" s="638">
        <f t="shared" si="15"/>
        <v>1.0144017960207596</v>
      </c>
    </row>
    <row r="341" spans="1:6" ht="13.5" thickBot="1">
      <c r="A341" s="389"/>
      <c r="B341" s="393" t="s">
        <v>435</v>
      </c>
      <c r="C341" s="415"/>
      <c r="D341" s="415"/>
      <c r="E341" s="415"/>
      <c r="F341" s="638"/>
    </row>
    <row r="342" spans="1:6" ht="12.75">
      <c r="A342" s="389"/>
      <c r="B342" s="390" t="s">
        <v>433</v>
      </c>
      <c r="C342" s="298"/>
      <c r="D342" s="298">
        <v>1661</v>
      </c>
      <c r="E342" s="298">
        <v>1661</v>
      </c>
      <c r="F342" s="626">
        <f t="shared" si="15"/>
        <v>1</v>
      </c>
    </row>
    <row r="343" spans="1:6" ht="13.5" thickBot="1">
      <c r="A343" s="389"/>
      <c r="B343" s="398" t="s">
        <v>434</v>
      </c>
      <c r="C343" s="416"/>
      <c r="D343" s="416"/>
      <c r="E343" s="416"/>
      <c r="F343" s="629"/>
    </row>
    <row r="344" spans="1:6" ht="13.5" thickBot="1">
      <c r="A344" s="399"/>
      <c r="B344" s="396" t="s">
        <v>423</v>
      </c>
      <c r="C344" s="416"/>
      <c r="D344" s="301">
        <f>SUM(D342:D343)</f>
        <v>1661</v>
      </c>
      <c r="E344" s="301">
        <f>SUM(E342:E343)</f>
        <v>1661</v>
      </c>
      <c r="F344" s="638">
        <f t="shared" si="15"/>
        <v>1</v>
      </c>
    </row>
    <row r="345" spans="1:6" ht="13.5" thickBot="1">
      <c r="A345" s="399"/>
      <c r="B345" s="680" t="s">
        <v>678</v>
      </c>
      <c r="C345" s="416"/>
      <c r="D345" s="301"/>
      <c r="E345" s="301"/>
      <c r="F345" s="638"/>
    </row>
    <row r="346" spans="1:6" ht="15.75" thickBot="1">
      <c r="A346" s="399"/>
      <c r="B346" s="400" t="s">
        <v>436</v>
      </c>
      <c r="C346" s="422">
        <f>SUM(C340+C341+C344)</f>
        <v>215383</v>
      </c>
      <c r="D346" s="422">
        <f>SUM(D340+D341+D344)</f>
        <v>221703</v>
      </c>
      <c r="E346" s="422">
        <f>SUM(E340+E341+E344)</f>
        <v>224872</v>
      </c>
      <c r="F346" s="638">
        <f t="shared" si="15"/>
        <v>1.0142938976919573</v>
      </c>
    </row>
    <row r="347" spans="1:6" ht="12.75">
      <c r="A347" s="387"/>
      <c r="B347" s="401" t="s">
        <v>437</v>
      </c>
      <c r="C347" s="298">
        <v>111602</v>
      </c>
      <c r="D347" s="298">
        <v>112841</v>
      </c>
      <c r="E347" s="298">
        <v>114676</v>
      </c>
      <c r="F347" s="626">
        <f t="shared" si="15"/>
        <v>1.0162618197286448</v>
      </c>
    </row>
    <row r="348" spans="1:6" ht="12.75">
      <c r="A348" s="387"/>
      <c r="B348" s="401" t="s">
        <v>438</v>
      </c>
      <c r="C348" s="298">
        <v>29321</v>
      </c>
      <c r="D348" s="298">
        <v>29779</v>
      </c>
      <c r="E348" s="298">
        <v>30398</v>
      </c>
      <c r="F348" s="626">
        <f t="shared" si="15"/>
        <v>1.0207864602572283</v>
      </c>
    </row>
    <row r="349" spans="1:6" ht="12.75">
      <c r="A349" s="387"/>
      <c r="B349" s="401" t="s">
        <v>439</v>
      </c>
      <c r="C349" s="298">
        <v>74460</v>
      </c>
      <c r="D349" s="298">
        <v>79083</v>
      </c>
      <c r="E349" s="298">
        <v>79798</v>
      </c>
      <c r="F349" s="626">
        <f t="shared" si="15"/>
        <v>1.0090411339984573</v>
      </c>
    </row>
    <row r="350" spans="1:6" ht="12.75">
      <c r="A350" s="387"/>
      <c r="B350" s="646" t="s">
        <v>654</v>
      </c>
      <c r="C350" s="298"/>
      <c r="D350" s="647">
        <v>1188</v>
      </c>
      <c r="E350" s="647">
        <v>1188</v>
      </c>
      <c r="F350" s="626">
        <f t="shared" si="15"/>
        <v>1</v>
      </c>
    </row>
    <row r="351" spans="1:6" ht="12.75">
      <c r="A351" s="387"/>
      <c r="B351" s="401" t="s">
        <v>440</v>
      </c>
      <c r="C351" s="298"/>
      <c r="D351" s="298"/>
      <c r="E351" s="298"/>
      <c r="F351" s="626"/>
    </row>
    <row r="352" spans="1:6" ht="13.5" thickBot="1">
      <c r="A352" s="387"/>
      <c r="B352" s="402" t="s">
        <v>441</v>
      </c>
      <c r="C352" s="416"/>
      <c r="D352" s="416"/>
      <c r="E352" s="416"/>
      <c r="F352" s="629"/>
    </row>
    <row r="353" spans="1:6" ht="13.5" thickBot="1">
      <c r="A353" s="387"/>
      <c r="B353" s="403" t="s">
        <v>22</v>
      </c>
      <c r="C353" s="420">
        <f>SUM(C347:C352)</f>
        <v>215383</v>
      </c>
      <c r="D353" s="420">
        <f>SUM(D347:D352)-D350</f>
        <v>221703</v>
      </c>
      <c r="E353" s="420">
        <f>SUM(E347:E352)-E350</f>
        <v>224872</v>
      </c>
      <c r="F353" s="625">
        <f t="shared" si="15"/>
        <v>1.0142938976919573</v>
      </c>
    </row>
    <row r="354" spans="1:6" ht="12.75">
      <c r="A354" s="387"/>
      <c r="B354" s="401" t="s">
        <v>442</v>
      </c>
      <c r="C354" s="298"/>
      <c r="D354" s="298"/>
      <c r="E354" s="298"/>
      <c r="F354" s="626"/>
    </row>
    <row r="355" spans="1:6" ht="12.75">
      <c r="A355" s="387"/>
      <c r="B355" s="401" t="s">
        <v>443</v>
      </c>
      <c r="C355" s="298"/>
      <c r="D355" s="298"/>
      <c r="E355" s="298"/>
      <c r="F355" s="626"/>
    </row>
    <row r="356" spans="1:6" ht="13.5" thickBot="1">
      <c r="A356" s="387"/>
      <c r="B356" s="404" t="s">
        <v>444</v>
      </c>
      <c r="C356" s="416"/>
      <c r="D356" s="416"/>
      <c r="E356" s="416"/>
      <c r="F356" s="629"/>
    </row>
    <row r="357" spans="1:6" ht="13.5" thickBot="1">
      <c r="A357" s="387"/>
      <c r="B357" s="406" t="s">
        <v>28</v>
      </c>
      <c r="C357" s="415"/>
      <c r="D357" s="415"/>
      <c r="E357" s="415"/>
      <c r="F357" s="678"/>
    </row>
    <row r="358" spans="1:6" ht="13.5" thickBot="1">
      <c r="A358" s="387"/>
      <c r="B358" s="679" t="s">
        <v>679</v>
      </c>
      <c r="C358" s="415"/>
      <c r="D358" s="415"/>
      <c r="E358" s="415"/>
      <c r="F358" s="678"/>
    </row>
    <row r="359" spans="1:6" ht="15.75" thickBot="1">
      <c r="A359" s="405"/>
      <c r="B359" s="388" t="s">
        <v>45</v>
      </c>
      <c r="C359" s="422">
        <f>SUM(C353+C357)</f>
        <v>215383</v>
      </c>
      <c r="D359" s="422">
        <f>SUM(D353+D357)</f>
        <v>221703</v>
      </c>
      <c r="E359" s="422">
        <f>SUM(E353+E357)</f>
        <v>224872</v>
      </c>
      <c r="F359" s="625">
        <f t="shared" si="15"/>
        <v>1.0142938976919573</v>
      </c>
    </row>
    <row r="360" spans="1:6" ht="15">
      <c r="A360" s="407">
        <v>2512</v>
      </c>
      <c r="B360" s="408" t="s">
        <v>455</v>
      </c>
      <c r="C360" s="298"/>
      <c r="D360" s="298"/>
      <c r="E360" s="298"/>
      <c r="F360" s="626"/>
    </row>
    <row r="361" spans="1:6" ht="12.75">
      <c r="A361" s="389"/>
      <c r="B361" s="390" t="s">
        <v>424</v>
      </c>
      <c r="C361" s="298">
        <v>200</v>
      </c>
      <c r="D361" s="298">
        <v>200</v>
      </c>
      <c r="E361" s="298">
        <v>169</v>
      </c>
      <c r="F361" s="626">
        <f>SUM(E361/D361)</f>
        <v>0.845</v>
      </c>
    </row>
    <row r="362" spans="1:6" ht="12.75">
      <c r="A362" s="389"/>
      <c r="B362" s="390" t="s">
        <v>425</v>
      </c>
      <c r="C362" s="298">
        <v>958</v>
      </c>
      <c r="D362" s="298">
        <v>958</v>
      </c>
      <c r="E362" s="298">
        <v>1664</v>
      </c>
      <c r="F362" s="626">
        <f>SUM(E362/D362)</f>
        <v>1.7369519832985387</v>
      </c>
    </row>
    <row r="363" spans="1:6" ht="12.75">
      <c r="A363" s="389"/>
      <c r="B363" s="390" t="s">
        <v>426</v>
      </c>
      <c r="C363" s="298"/>
      <c r="D363" s="298"/>
      <c r="E363" s="298"/>
      <c r="F363" s="626"/>
    </row>
    <row r="364" spans="1:6" ht="12.75">
      <c r="A364" s="389"/>
      <c r="B364" s="390" t="s">
        <v>427</v>
      </c>
      <c r="C364" s="298">
        <v>500</v>
      </c>
      <c r="D364" s="298">
        <v>500</v>
      </c>
      <c r="E364" s="298">
        <v>795</v>
      </c>
      <c r="F364" s="626">
        <f>SUM(E364/D364)</f>
        <v>1.59</v>
      </c>
    </row>
    <row r="365" spans="1:6" ht="12.75">
      <c r="A365" s="389"/>
      <c r="B365" s="390" t="s">
        <v>428</v>
      </c>
      <c r="C365" s="298">
        <v>394</v>
      </c>
      <c r="D365" s="298">
        <v>394</v>
      </c>
      <c r="E365" s="298">
        <v>591</v>
      </c>
      <c r="F365" s="626">
        <f>SUM(E365/D365)</f>
        <v>1.5</v>
      </c>
    </row>
    <row r="366" spans="1:6" ht="13.5" thickBot="1">
      <c r="A366" s="389"/>
      <c r="B366" s="392" t="s">
        <v>429</v>
      </c>
      <c r="C366" s="416"/>
      <c r="D366" s="416"/>
      <c r="E366" s="416"/>
      <c r="F366" s="629"/>
    </row>
    <row r="367" spans="1:6" ht="13.5" thickBot="1">
      <c r="A367" s="389"/>
      <c r="B367" s="393" t="s">
        <v>417</v>
      </c>
      <c r="C367" s="420">
        <f>SUM(C361:C366)</f>
        <v>2052</v>
      </c>
      <c r="D367" s="420">
        <f>SUM(D361:D366)</f>
        <v>2052</v>
      </c>
      <c r="E367" s="420">
        <f>SUM(E361:E366)</f>
        <v>3219</v>
      </c>
      <c r="F367" s="638">
        <f aca="true" t="shared" si="16" ref="F367:F392">SUM(E367/D367)</f>
        <v>1.5687134502923976</v>
      </c>
    </row>
    <row r="368" spans="1:6" ht="12.75">
      <c r="A368" s="389"/>
      <c r="B368" s="390" t="s">
        <v>430</v>
      </c>
      <c r="C368" s="298">
        <v>110547</v>
      </c>
      <c r="D368" s="298">
        <v>111505</v>
      </c>
      <c r="E368" s="298">
        <v>63670</v>
      </c>
      <c r="F368" s="626">
        <f t="shared" si="16"/>
        <v>0.5710057844939689</v>
      </c>
    </row>
    <row r="369" spans="1:6" ht="12.75">
      <c r="A369" s="389"/>
      <c r="B369" s="390" t="s">
        <v>431</v>
      </c>
      <c r="C369" s="298">
        <v>6377</v>
      </c>
      <c r="D369" s="298">
        <v>6377</v>
      </c>
      <c r="E369" s="298">
        <v>4372</v>
      </c>
      <c r="F369" s="626">
        <f t="shared" si="16"/>
        <v>0.6855888348753332</v>
      </c>
    </row>
    <row r="370" spans="1:6" ht="13.5" thickBot="1">
      <c r="A370" s="389"/>
      <c r="B370" s="390" t="s">
        <v>432</v>
      </c>
      <c r="C370" s="416"/>
      <c r="D370" s="416"/>
      <c r="E370" s="416"/>
      <c r="F370" s="629"/>
    </row>
    <row r="371" spans="1:6" ht="13.5" thickBot="1">
      <c r="A371" s="394"/>
      <c r="B371" s="395" t="s">
        <v>420</v>
      </c>
      <c r="C371" s="301">
        <f>SUM(C368:C370)</f>
        <v>116924</v>
      </c>
      <c r="D371" s="301">
        <f>SUM(D368:D370)</f>
        <v>117882</v>
      </c>
      <c r="E371" s="301">
        <f>SUM(E368:E370)</f>
        <v>68042</v>
      </c>
      <c r="F371" s="638">
        <f t="shared" si="16"/>
        <v>0.5772043229670348</v>
      </c>
    </row>
    <row r="372" spans="1:6" ht="13.5" thickBot="1">
      <c r="A372" s="391"/>
      <c r="B372" s="396" t="s">
        <v>421</v>
      </c>
      <c r="C372" s="415"/>
      <c r="D372" s="415"/>
      <c r="E372" s="420">
        <v>100</v>
      </c>
      <c r="F372" s="678"/>
    </row>
    <row r="373" spans="1:6" ht="13.5" thickBot="1">
      <c r="A373" s="391"/>
      <c r="B373" s="235" t="s">
        <v>680</v>
      </c>
      <c r="C373" s="415"/>
      <c r="D373" s="415"/>
      <c r="E373" s="420">
        <v>160</v>
      </c>
      <c r="F373" s="629"/>
    </row>
    <row r="374" spans="1:6" ht="13.5" thickBot="1">
      <c r="A374" s="391"/>
      <c r="B374" s="396" t="s">
        <v>677</v>
      </c>
      <c r="C374" s="415"/>
      <c r="D374" s="415"/>
      <c r="E374" s="415"/>
      <c r="F374" s="629"/>
    </row>
    <row r="375" spans="1:6" ht="13.5" thickBot="1">
      <c r="A375" s="391"/>
      <c r="B375" s="397" t="s">
        <v>422</v>
      </c>
      <c r="C375" s="420">
        <f>SUM(C371+C367+C372)</f>
        <v>118976</v>
      </c>
      <c r="D375" s="420">
        <f>SUM(D371+D367+D372)</f>
        <v>119934</v>
      </c>
      <c r="E375" s="420">
        <f>SUM(E371+E367+E372+E373)</f>
        <v>71521</v>
      </c>
      <c r="F375" s="638">
        <f t="shared" si="16"/>
        <v>0.596336318308403</v>
      </c>
    </row>
    <row r="376" spans="1:6" ht="13.5" thickBot="1">
      <c r="A376" s="389"/>
      <c r="B376" s="393" t="s">
        <v>435</v>
      </c>
      <c r="C376" s="415"/>
      <c r="D376" s="415"/>
      <c r="E376" s="415"/>
      <c r="F376" s="638"/>
    </row>
    <row r="377" spans="1:6" ht="12.75">
      <c r="A377" s="389"/>
      <c r="B377" s="390" t="s">
        <v>433</v>
      </c>
      <c r="C377" s="298"/>
      <c r="D377" s="298">
        <v>6191</v>
      </c>
      <c r="E377" s="298">
        <v>6191</v>
      </c>
      <c r="F377" s="626">
        <f t="shared" si="16"/>
        <v>1</v>
      </c>
    </row>
    <row r="378" spans="1:6" ht="13.5" thickBot="1">
      <c r="A378" s="389"/>
      <c r="B378" s="398" t="s">
        <v>434</v>
      </c>
      <c r="C378" s="416"/>
      <c r="D378" s="416"/>
      <c r="E378" s="416"/>
      <c r="F378" s="629"/>
    </row>
    <row r="379" spans="1:6" ht="13.5" thickBot="1">
      <c r="A379" s="399"/>
      <c r="B379" s="396" t="s">
        <v>423</v>
      </c>
      <c r="C379" s="416"/>
      <c r="D379" s="301">
        <f>SUM(D377:D378)</f>
        <v>6191</v>
      </c>
      <c r="E379" s="301">
        <f>SUM(E377:E378)</f>
        <v>6191</v>
      </c>
      <c r="F379" s="638">
        <f t="shared" si="16"/>
        <v>1</v>
      </c>
    </row>
    <row r="380" spans="1:6" ht="15.75" thickBot="1">
      <c r="A380" s="399"/>
      <c r="B380" s="400" t="s">
        <v>436</v>
      </c>
      <c r="C380" s="422">
        <f>SUM(C375+C376+C379)</f>
        <v>118976</v>
      </c>
      <c r="D380" s="422">
        <f>SUM(D375+D376+D379)</f>
        <v>126125</v>
      </c>
      <c r="E380" s="422">
        <f>SUM(E375+E376+E379)</f>
        <v>77712</v>
      </c>
      <c r="F380" s="638">
        <f t="shared" si="16"/>
        <v>0.6161506442021804</v>
      </c>
    </row>
    <row r="381" spans="1:6" ht="12.75">
      <c r="A381" s="387"/>
      <c r="B381" s="401" t="s">
        <v>437</v>
      </c>
      <c r="C381" s="298">
        <v>64961</v>
      </c>
      <c r="D381" s="298">
        <v>69881</v>
      </c>
      <c r="E381" s="298">
        <v>35733</v>
      </c>
      <c r="F381" s="626">
        <f t="shared" si="16"/>
        <v>0.5113407077746455</v>
      </c>
    </row>
    <row r="382" spans="1:6" ht="12.75">
      <c r="A382" s="387"/>
      <c r="B382" s="401" t="s">
        <v>438</v>
      </c>
      <c r="C382" s="298">
        <v>16915</v>
      </c>
      <c r="D382" s="298">
        <v>18280</v>
      </c>
      <c r="E382" s="298">
        <v>8858</v>
      </c>
      <c r="F382" s="626">
        <f t="shared" si="16"/>
        <v>0.48457330415754923</v>
      </c>
    </row>
    <row r="383" spans="1:6" ht="12.75">
      <c r="A383" s="387"/>
      <c r="B383" s="401" t="s">
        <v>439</v>
      </c>
      <c r="C383" s="298">
        <v>37100</v>
      </c>
      <c r="D383" s="298">
        <v>37964</v>
      </c>
      <c r="E383" s="298">
        <v>33111</v>
      </c>
      <c r="F383" s="626">
        <f t="shared" si="16"/>
        <v>0.8721683700347698</v>
      </c>
    </row>
    <row r="384" spans="1:6" ht="12.75">
      <c r="A384" s="387"/>
      <c r="B384" s="401" t="s">
        <v>440</v>
      </c>
      <c r="C384" s="298"/>
      <c r="D384" s="298"/>
      <c r="E384" s="298">
        <v>10</v>
      </c>
      <c r="F384" s="626"/>
    </row>
    <row r="385" spans="1:6" ht="13.5" thickBot="1">
      <c r="A385" s="387"/>
      <c r="B385" s="402" t="s">
        <v>441</v>
      </c>
      <c r="C385" s="416"/>
      <c r="D385" s="416"/>
      <c r="E385" s="416"/>
      <c r="F385" s="629"/>
    </row>
    <row r="386" spans="1:6" ht="13.5" thickBot="1">
      <c r="A386" s="387"/>
      <c r="B386" s="403" t="s">
        <v>22</v>
      </c>
      <c r="C386" s="420">
        <f>SUM(C381:C385)</f>
        <v>118976</v>
      </c>
      <c r="D386" s="420">
        <f>SUM(D381:D385)</f>
        <v>126125</v>
      </c>
      <c r="E386" s="420">
        <f>SUM(E381:E385)</f>
        <v>77712</v>
      </c>
      <c r="F386" s="625">
        <f t="shared" si="16"/>
        <v>0.6161506442021804</v>
      </c>
    </row>
    <row r="387" spans="1:6" ht="12.75">
      <c r="A387" s="387"/>
      <c r="B387" s="401" t="s">
        <v>442</v>
      </c>
      <c r="C387" s="298"/>
      <c r="D387" s="298"/>
      <c r="E387" s="298"/>
      <c r="F387" s="626"/>
    </row>
    <row r="388" spans="1:6" ht="12.75">
      <c r="A388" s="387"/>
      <c r="B388" s="401" t="s">
        <v>443</v>
      </c>
      <c r="C388" s="298"/>
      <c r="D388" s="298"/>
      <c r="E388" s="298"/>
      <c r="F388" s="626"/>
    </row>
    <row r="389" spans="1:6" ht="13.5" thickBot="1">
      <c r="A389" s="387"/>
      <c r="B389" s="404" t="s">
        <v>444</v>
      </c>
      <c r="C389" s="416"/>
      <c r="D389" s="416"/>
      <c r="E389" s="416"/>
      <c r="F389" s="629"/>
    </row>
    <row r="390" spans="1:6" ht="13.5" thickBot="1">
      <c r="A390" s="387"/>
      <c r="B390" s="406" t="s">
        <v>28</v>
      </c>
      <c r="C390" s="415"/>
      <c r="D390" s="415"/>
      <c r="E390" s="415"/>
      <c r="F390" s="625"/>
    </row>
    <row r="391" spans="1:6" ht="13.5" thickBot="1">
      <c r="A391" s="387"/>
      <c r="B391" s="681" t="s">
        <v>681</v>
      </c>
      <c r="C391" s="415"/>
      <c r="D391" s="415"/>
      <c r="E391" s="415"/>
      <c r="F391" s="638"/>
    </row>
    <row r="392" spans="1:6" ht="15.75" thickBot="1">
      <c r="A392" s="405"/>
      <c r="B392" s="388" t="s">
        <v>45</v>
      </c>
      <c r="C392" s="422">
        <f>SUM(C386+C390)</f>
        <v>118976</v>
      </c>
      <c r="D392" s="422">
        <f>SUM(D386+D390)</f>
        <v>126125</v>
      </c>
      <c r="E392" s="422">
        <f>SUM(E386+E390)</f>
        <v>77712</v>
      </c>
      <c r="F392" s="638">
        <f t="shared" si="16"/>
        <v>0.6161506442021804</v>
      </c>
    </row>
    <row r="393" spans="1:6" ht="15">
      <c r="A393" s="407">
        <v>2515</v>
      </c>
      <c r="B393" s="408" t="s">
        <v>456</v>
      </c>
      <c r="C393" s="298"/>
      <c r="D393" s="298"/>
      <c r="E393" s="298"/>
      <c r="F393" s="626"/>
    </row>
    <row r="394" spans="1:6" ht="12.75">
      <c r="A394" s="389"/>
      <c r="B394" s="390" t="s">
        <v>424</v>
      </c>
      <c r="C394" s="298"/>
      <c r="D394" s="298"/>
      <c r="E394" s="298"/>
      <c r="F394" s="626"/>
    </row>
    <row r="395" spans="1:6" ht="12.75">
      <c r="A395" s="389"/>
      <c r="B395" s="390" t="s">
        <v>425</v>
      </c>
      <c r="C395" s="298"/>
      <c r="D395" s="298"/>
      <c r="E395" s="298"/>
      <c r="F395" s="626"/>
    </row>
    <row r="396" spans="1:6" ht="12.75">
      <c r="A396" s="389"/>
      <c r="B396" s="390" t="s">
        <v>426</v>
      </c>
      <c r="C396" s="298">
        <v>244</v>
      </c>
      <c r="D396" s="298">
        <v>244</v>
      </c>
      <c r="E396" s="298">
        <v>663</v>
      </c>
      <c r="F396" s="626">
        <f>SUM(E396/D396)</f>
        <v>2.7172131147540983</v>
      </c>
    </row>
    <row r="397" spans="1:6" ht="12.75">
      <c r="A397" s="389"/>
      <c r="B397" s="390" t="s">
        <v>427</v>
      </c>
      <c r="C397" s="298">
        <v>820</v>
      </c>
      <c r="D397" s="298">
        <v>820</v>
      </c>
      <c r="E397" s="298">
        <v>820</v>
      </c>
      <c r="F397" s="626">
        <f>SUM(E397/D397)</f>
        <v>1</v>
      </c>
    </row>
    <row r="398" spans="1:6" ht="12.75">
      <c r="A398" s="389"/>
      <c r="B398" s="390" t="s">
        <v>428</v>
      </c>
      <c r="C398" s="298"/>
      <c r="D398" s="298"/>
      <c r="E398" s="298"/>
      <c r="F398" s="626"/>
    </row>
    <row r="399" spans="1:6" ht="13.5" thickBot="1">
      <c r="A399" s="389"/>
      <c r="B399" s="392" t="s">
        <v>429</v>
      </c>
      <c r="C399" s="416"/>
      <c r="D399" s="416"/>
      <c r="E399" s="416"/>
      <c r="F399" s="629"/>
    </row>
    <row r="400" spans="1:6" ht="13.5" thickBot="1">
      <c r="A400" s="389"/>
      <c r="B400" s="393" t="s">
        <v>417</v>
      </c>
      <c r="C400" s="420">
        <f>SUM(C394:C399)</f>
        <v>1064</v>
      </c>
      <c r="D400" s="420">
        <f>SUM(D394:D399)</f>
        <v>1064</v>
      </c>
      <c r="E400" s="420">
        <f>SUM(E394:E399)</f>
        <v>1483</v>
      </c>
      <c r="F400" s="638">
        <f aca="true" t="shared" si="17" ref="F400:F423">SUM(E400/D400)</f>
        <v>1.393796992481203</v>
      </c>
    </row>
    <row r="401" spans="1:6" ht="12.75">
      <c r="A401" s="389"/>
      <c r="B401" s="390" t="s">
        <v>430</v>
      </c>
      <c r="C401" s="298">
        <v>174337</v>
      </c>
      <c r="D401" s="298">
        <v>178157</v>
      </c>
      <c r="E401" s="298">
        <v>225189</v>
      </c>
      <c r="F401" s="626">
        <f t="shared" si="17"/>
        <v>1.2639918723373205</v>
      </c>
    </row>
    <row r="402" spans="1:6" ht="12.75">
      <c r="A402" s="389"/>
      <c r="B402" s="390" t="s">
        <v>431</v>
      </c>
      <c r="C402" s="298">
        <v>14627</v>
      </c>
      <c r="D402" s="298">
        <v>14627</v>
      </c>
      <c r="E402" s="298">
        <v>16632</v>
      </c>
      <c r="F402" s="626">
        <f t="shared" si="17"/>
        <v>1.1370752717577084</v>
      </c>
    </row>
    <row r="403" spans="1:6" ht="13.5" thickBot="1">
      <c r="A403" s="389"/>
      <c r="B403" s="390" t="s">
        <v>432</v>
      </c>
      <c r="C403" s="416"/>
      <c r="D403" s="416"/>
      <c r="E403" s="416"/>
      <c r="F403" s="629"/>
    </row>
    <row r="404" spans="1:6" ht="13.5" thickBot="1">
      <c r="A404" s="394"/>
      <c r="B404" s="395" t="s">
        <v>420</v>
      </c>
      <c r="C404" s="301">
        <f>SUM(C401:C403)</f>
        <v>188964</v>
      </c>
      <c r="D404" s="301">
        <f>SUM(D401:D403)</f>
        <v>192784</v>
      </c>
      <c r="E404" s="301">
        <f>SUM(E401:E403)</f>
        <v>241821</v>
      </c>
      <c r="F404" s="638">
        <f t="shared" si="17"/>
        <v>1.2543623952195202</v>
      </c>
    </row>
    <row r="405" spans="1:6" ht="13.5" thickBot="1">
      <c r="A405" s="391"/>
      <c r="B405" s="396" t="s">
        <v>421</v>
      </c>
      <c r="C405" s="415"/>
      <c r="D405" s="415"/>
      <c r="E405" s="420">
        <v>543</v>
      </c>
      <c r="F405" s="678"/>
    </row>
    <row r="406" spans="1:6" ht="13.5" thickBot="1">
      <c r="A406" s="391"/>
      <c r="B406" s="396" t="s">
        <v>677</v>
      </c>
      <c r="C406" s="415"/>
      <c r="D406" s="415"/>
      <c r="E406" s="415"/>
      <c r="F406" s="629"/>
    </row>
    <row r="407" spans="1:6" ht="13.5" thickBot="1">
      <c r="A407" s="391"/>
      <c r="B407" s="397" t="s">
        <v>422</v>
      </c>
      <c r="C407" s="420">
        <f>SUM(C404+C400+C405)</f>
        <v>190028</v>
      </c>
      <c r="D407" s="420">
        <f>SUM(D404+D400+D405)</f>
        <v>193848</v>
      </c>
      <c r="E407" s="420">
        <f>SUM(E404+E400+E405)</f>
        <v>243847</v>
      </c>
      <c r="F407" s="638">
        <f t="shared" si="17"/>
        <v>1.257928892740704</v>
      </c>
    </row>
    <row r="408" spans="1:6" ht="13.5" thickBot="1">
      <c r="A408" s="389"/>
      <c r="B408" s="393" t="s">
        <v>435</v>
      </c>
      <c r="C408" s="415"/>
      <c r="D408" s="415"/>
      <c r="E408" s="415"/>
      <c r="F408" s="638"/>
    </row>
    <row r="409" spans="1:6" ht="12.75">
      <c r="A409" s="389"/>
      <c r="B409" s="390" t="s">
        <v>433</v>
      </c>
      <c r="C409" s="298"/>
      <c r="D409" s="298">
        <v>9532</v>
      </c>
      <c r="E409" s="298">
        <v>9532</v>
      </c>
      <c r="F409" s="626">
        <f t="shared" si="17"/>
        <v>1</v>
      </c>
    </row>
    <row r="410" spans="1:6" ht="13.5" thickBot="1">
      <c r="A410" s="389"/>
      <c r="B410" s="398" t="s">
        <v>434</v>
      </c>
      <c r="C410" s="416"/>
      <c r="D410" s="416"/>
      <c r="E410" s="416"/>
      <c r="F410" s="629"/>
    </row>
    <row r="411" spans="1:6" ht="13.5" thickBot="1">
      <c r="A411" s="399"/>
      <c r="B411" s="396" t="s">
        <v>423</v>
      </c>
      <c r="C411" s="416"/>
      <c r="D411" s="301">
        <f>SUM(D409:D410)</f>
        <v>9532</v>
      </c>
      <c r="E411" s="301">
        <f>SUM(E409:E410)</f>
        <v>9532</v>
      </c>
      <c r="F411" s="638">
        <f t="shared" si="17"/>
        <v>1</v>
      </c>
    </row>
    <row r="412" spans="1:6" ht="15.75" thickBot="1">
      <c r="A412" s="399"/>
      <c r="B412" s="400" t="s">
        <v>436</v>
      </c>
      <c r="C412" s="422">
        <f>SUM(C407+C408+C411)</f>
        <v>190028</v>
      </c>
      <c r="D412" s="422">
        <f>SUM(D407+D408+D411)</f>
        <v>203380</v>
      </c>
      <c r="E412" s="422">
        <f>SUM(E407+E408+E411)</f>
        <v>253379</v>
      </c>
      <c r="F412" s="638">
        <f t="shared" si="17"/>
        <v>1.2458402989477824</v>
      </c>
    </row>
    <row r="413" spans="1:6" ht="12.75">
      <c r="A413" s="387"/>
      <c r="B413" s="401" t="s">
        <v>437</v>
      </c>
      <c r="C413" s="298">
        <v>111908</v>
      </c>
      <c r="D413" s="298">
        <v>113529</v>
      </c>
      <c r="E413" s="298">
        <v>146869</v>
      </c>
      <c r="F413" s="626">
        <f t="shared" si="17"/>
        <v>1.2936694589047733</v>
      </c>
    </row>
    <row r="414" spans="1:6" ht="12.75">
      <c r="A414" s="387"/>
      <c r="B414" s="401" t="s">
        <v>438</v>
      </c>
      <c r="C414" s="298">
        <v>29607</v>
      </c>
      <c r="D414" s="298">
        <v>30157</v>
      </c>
      <c r="E414" s="298">
        <v>39622</v>
      </c>
      <c r="F414" s="626">
        <f t="shared" si="17"/>
        <v>1.3138574791922273</v>
      </c>
    </row>
    <row r="415" spans="1:6" ht="12.75">
      <c r="A415" s="387"/>
      <c r="B415" s="401" t="s">
        <v>439</v>
      </c>
      <c r="C415" s="298">
        <v>48513</v>
      </c>
      <c r="D415" s="298">
        <v>59694</v>
      </c>
      <c r="E415" s="298">
        <v>66636</v>
      </c>
      <c r="F415" s="626">
        <f t="shared" si="17"/>
        <v>1.1162930947833953</v>
      </c>
    </row>
    <row r="416" spans="1:6" ht="12.75">
      <c r="A416" s="387"/>
      <c r="B416" s="401" t="s">
        <v>440</v>
      </c>
      <c r="C416" s="298"/>
      <c r="D416" s="298"/>
      <c r="E416" s="298"/>
      <c r="F416" s="626"/>
    </row>
    <row r="417" spans="1:6" ht="13.5" thickBot="1">
      <c r="A417" s="387"/>
      <c r="B417" s="402" t="s">
        <v>441</v>
      </c>
      <c r="C417" s="416"/>
      <c r="D417" s="416"/>
      <c r="E417" s="416">
        <v>252</v>
      </c>
      <c r="F417" s="629"/>
    </row>
    <row r="418" spans="1:6" ht="13.5" thickBot="1">
      <c r="A418" s="387"/>
      <c r="B418" s="403" t="s">
        <v>22</v>
      </c>
      <c r="C418" s="420">
        <f>SUM(C413:C417)</f>
        <v>190028</v>
      </c>
      <c r="D418" s="420">
        <f>SUM(D413:D417)</f>
        <v>203380</v>
      </c>
      <c r="E418" s="420">
        <f>SUM(E413:E417)</f>
        <v>253379</v>
      </c>
      <c r="F418" s="625">
        <f t="shared" si="17"/>
        <v>1.2458402989477824</v>
      </c>
    </row>
    <row r="419" spans="1:6" ht="12.75">
      <c r="A419" s="387"/>
      <c r="B419" s="401" t="s">
        <v>442</v>
      </c>
      <c r="C419" s="298"/>
      <c r="D419" s="298"/>
      <c r="E419" s="298"/>
      <c r="F419" s="626"/>
    </row>
    <row r="420" spans="1:6" ht="12.75">
      <c r="A420" s="387"/>
      <c r="B420" s="401" t="s">
        <v>443</v>
      </c>
      <c r="C420" s="298"/>
      <c r="D420" s="298"/>
      <c r="E420" s="298"/>
      <c r="F420" s="626"/>
    </row>
    <row r="421" spans="1:6" ht="13.5" thickBot="1">
      <c r="A421" s="387"/>
      <c r="B421" s="404" t="s">
        <v>444</v>
      </c>
      <c r="C421" s="416"/>
      <c r="D421" s="416"/>
      <c r="E421" s="416"/>
      <c r="F421" s="629"/>
    </row>
    <row r="422" spans="1:6" ht="13.5" thickBot="1">
      <c r="A422" s="387"/>
      <c r="B422" s="406" t="s">
        <v>28</v>
      </c>
      <c r="C422" s="415"/>
      <c r="D422" s="415"/>
      <c r="E422" s="415"/>
      <c r="F422" s="625"/>
    </row>
    <row r="423" spans="1:6" ht="15.75" thickBot="1">
      <c r="A423" s="405"/>
      <c r="B423" s="388" t="s">
        <v>45</v>
      </c>
      <c r="C423" s="422">
        <f>SUM(C418+C422)</f>
        <v>190028</v>
      </c>
      <c r="D423" s="422">
        <f>SUM(D418+D422)</f>
        <v>203380</v>
      </c>
      <c r="E423" s="422">
        <f>SUM(E418+E422)</f>
        <v>253379</v>
      </c>
      <c r="F423" s="638">
        <f t="shared" si="17"/>
        <v>1.2458402989477824</v>
      </c>
    </row>
    <row r="424" spans="1:6" ht="15">
      <c r="A424" s="407">
        <v>2520</v>
      </c>
      <c r="B424" s="408" t="s">
        <v>457</v>
      </c>
      <c r="C424" s="298"/>
      <c r="D424" s="298"/>
      <c r="E424" s="298"/>
      <c r="F424" s="626"/>
    </row>
    <row r="425" spans="1:6" ht="12.75">
      <c r="A425" s="389"/>
      <c r="B425" s="390" t="s">
        <v>424</v>
      </c>
      <c r="C425" s="298">
        <v>500</v>
      </c>
      <c r="D425" s="298">
        <v>500</v>
      </c>
      <c r="E425" s="298"/>
      <c r="F425" s="626">
        <f>SUM(E425/D425)</f>
        <v>0</v>
      </c>
    </row>
    <row r="426" spans="1:6" ht="12.75">
      <c r="A426" s="389"/>
      <c r="B426" s="390" t="s">
        <v>425</v>
      </c>
      <c r="C426" s="298">
        <v>2329</v>
      </c>
      <c r="D426" s="298">
        <v>2329</v>
      </c>
      <c r="E426" s="298">
        <v>2329</v>
      </c>
      <c r="F426" s="626">
        <f>SUM(E426/D426)</f>
        <v>1</v>
      </c>
    </row>
    <row r="427" spans="1:6" ht="12.75">
      <c r="A427" s="389"/>
      <c r="B427" s="390" t="s">
        <v>426</v>
      </c>
      <c r="C427" s="298"/>
      <c r="D427" s="298"/>
      <c r="E427" s="298"/>
      <c r="F427" s="626"/>
    </row>
    <row r="428" spans="1:6" ht="12.75">
      <c r="A428" s="389"/>
      <c r="B428" s="390" t="s">
        <v>427</v>
      </c>
      <c r="C428" s="298">
        <v>3430</v>
      </c>
      <c r="D428" s="298">
        <v>3430</v>
      </c>
      <c r="E428" s="298">
        <v>3930</v>
      </c>
      <c r="F428" s="626">
        <f>SUM(E428/D428)</f>
        <v>1.1457725947521866</v>
      </c>
    </row>
    <row r="429" spans="1:6" ht="12.75">
      <c r="A429" s="389"/>
      <c r="B429" s="390" t="s">
        <v>428</v>
      </c>
      <c r="C429" s="298">
        <v>1555</v>
      </c>
      <c r="D429" s="298">
        <v>1555</v>
      </c>
      <c r="E429" s="298">
        <v>1555</v>
      </c>
      <c r="F429" s="626">
        <f>SUM(E429/D429)</f>
        <v>1</v>
      </c>
    </row>
    <row r="430" spans="1:6" ht="13.5" thickBot="1">
      <c r="A430" s="389"/>
      <c r="B430" s="392" t="s">
        <v>429</v>
      </c>
      <c r="C430" s="416"/>
      <c r="D430" s="416"/>
      <c r="E430" s="416"/>
      <c r="F430" s="629"/>
    </row>
    <row r="431" spans="1:6" ht="13.5" thickBot="1">
      <c r="A431" s="389"/>
      <c r="B431" s="393" t="s">
        <v>417</v>
      </c>
      <c r="C431" s="420">
        <f>SUM(C425:C430)</f>
        <v>7814</v>
      </c>
      <c r="D431" s="420">
        <f>SUM(D425:D430)</f>
        <v>7814</v>
      </c>
      <c r="E431" s="420">
        <f>SUM(E425:E430)</f>
        <v>7814</v>
      </c>
      <c r="F431" s="638">
        <f aca="true" t="shared" si="18" ref="F431:F454">SUM(E431/D431)</f>
        <v>1</v>
      </c>
    </row>
    <row r="432" spans="1:6" ht="12.75">
      <c r="A432" s="389"/>
      <c r="B432" s="390" t="s">
        <v>430</v>
      </c>
      <c r="C432" s="298">
        <v>234695</v>
      </c>
      <c r="D432" s="298">
        <v>238810</v>
      </c>
      <c r="E432" s="298">
        <v>243590</v>
      </c>
      <c r="F432" s="626">
        <f t="shared" si="18"/>
        <v>1.0200159122314811</v>
      </c>
    </row>
    <row r="433" spans="1:6" ht="12.75">
      <c r="A433" s="389"/>
      <c r="B433" s="390" t="s">
        <v>431</v>
      </c>
      <c r="C433" s="298">
        <v>8788</v>
      </c>
      <c r="D433" s="298">
        <v>8788</v>
      </c>
      <c r="E433" s="298">
        <v>8788</v>
      </c>
      <c r="F433" s="626">
        <f t="shared" si="18"/>
        <v>1</v>
      </c>
    </row>
    <row r="434" spans="1:6" ht="13.5" thickBot="1">
      <c r="A434" s="389"/>
      <c r="B434" s="390" t="s">
        <v>432</v>
      </c>
      <c r="C434" s="416"/>
      <c r="D434" s="416"/>
      <c r="E434" s="416"/>
      <c r="F434" s="629"/>
    </row>
    <row r="435" spans="1:6" ht="13.5" thickBot="1">
      <c r="A435" s="394"/>
      <c r="B435" s="395" t="s">
        <v>420</v>
      </c>
      <c r="C435" s="301">
        <f>SUM(C432:C434)</f>
        <v>243483</v>
      </c>
      <c r="D435" s="301">
        <f>SUM(D432:D434)</f>
        <v>247598</v>
      </c>
      <c r="E435" s="301">
        <f>SUM(E432:E434)</f>
        <v>252378</v>
      </c>
      <c r="F435" s="638">
        <f t="shared" si="18"/>
        <v>1.0193054871202514</v>
      </c>
    </row>
    <row r="436" spans="1:6" ht="13.5" thickBot="1">
      <c r="A436" s="391"/>
      <c r="B436" s="396" t="s">
        <v>421</v>
      </c>
      <c r="C436" s="415"/>
      <c r="D436" s="415"/>
      <c r="E436" s="415">
        <v>230</v>
      </c>
      <c r="F436" s="678"/>
    </row>
    <row r="437" spans="1:6" ht="13.5" thickBot="1">
      <c r="A437" s="391"/>
      <c r="B437" s="427" t="s">
        <v>422</v>
      </c>
      <c r="C437" s="420">
        <f>SUM(C435+C431+C436)</f>
        <v>251297</v>
      </c>
      <c r="D437" s="420">
        <f>SUM(D435+D431+D436)</f>
        <v>255412</v>
      </c>
      <c r="E437" s="420">
        <f>SUM(E435+E431+E436)</f>
        <v>260422</v>
      </c>
      <c r="F437" s="638">
        <f t="shared" si="18"/>
        <v>1.0196153665450332</v>
      </c>
    </row>
    <row r="438" spans="1:6" ht="13.5" thickBot="1">
      <c r="A438" s="389"/>
      <c r="B438" s="428" t="s">
        <v>435</v>
      </c>
      <c r="C438" s="415"/>
      <c r="D438" s="415"/>
      <c r="E438" s="415"/>
      <c r="F438" s="638"/>
    </row>
    <row r="439" spans="1:6" ht="12.75">
      <c r="A439" s="389"/>
      <c r="B439" s="390" t="s">
        <v>433</v>
      </c>
      <c r="C439" s="298"/>
      <c r="D439" s="298">
        <v>4070</v>
      </c>
      <c r="E439" s="298">
        <v>4070</v>
      </c>
      <c r="F439" s="626">
        <f t="shared" si="18"/>
        <v>1</v>
      </c>
    </row>
    <row r="440" spans="1:6" ht="13.5" thickBot="1">
      <c r="A440" s="389"/>
      <c r="B440" s="398" t="s">
        <v>434</v>
      </c>
      <c r="C440" s="416"/>
      <c r="D440" s="416"/>
      <c r="E440" s="416"/>
      <c r="F440" s="629"/>
    </row>
    <row r="441" spans="1:6" ht="13.5" thickBot="1">
      <c r="A441" s="399"/>
      <c r="B441" s="396" t="s">
        <v>423</v>
      </c>
      <c r="C441" s="416"/>
      <c r="D441" s="301">
        <f>SUM(D439:D440)</f>
        <v>4070</v>
      </c>
      <c r="E441" s="301">
        <f>SUM(E439:E440)</f>
        <v>4070</v>
      </c>
      <c r="F441" s="638">
        <f t="shared" si="18"/>
        <v>1</v>
      </c>
    </row>
    <row r="442" spans="1:6" ht="15.75" thickBot="1">
      <c r="A442" s="399"/>
      <c r="B442" s="400" t="s">
        <v>436</v>
      </c>
      <c r="C442" s="422">
        <f>SUM(C437+C438+C441)</f>
        <v>251297</v>
      </c>
      <c r="D442" s="422">
        <f>SUM(D437+D438+D441)</f>
        <v>259482</v>
      </c>
      <c r="E442" s="422">
        <f>SUM(E437+E438+E441)</f>
        <v>264492</v>
      </c>
      <c r="F442" s="638">
        <f t="shared" si="18"/>
        <v>1.0193076976437672</v>
      </c>
    </row>
    <row r="443" spans="1:6" ht="12.75">
      <c r="A443" s="387"/>
      <c r="B443" s="401" t="s">
        <v>437</v>
      </c>
      <c r="C443" s="298">
        <v>164457</v>
      </c>
      <c r="D443" s="298">
        <v>169015</v>
      </c>
      <c r="E443" s="298">
        <v>172586</v>
      </c>
      <c r="F443" s="626">
        <f t="shared" si="18"/>
        <v>1.0211283022216964</v>
      </c>
    </row>
    <row r="444" spans="1:6" ht="12.75">
      <c r="A444" s="387"/>
      <c r="B444" s="401" t="s">
        <v>438</v>
      </c>
      <c r="C444" s="298">
        <v>42857</v>
      </c>
      <c r="D444" s="298">
        <v>44331</v>
      </c>
      <c r="E444" s="298">
        <v>45540</v>
      </c>
      <c r="F444" s="626">
        <f t="shared" si="18"/>
        <v>1.0272721120660486</v>
      </c>
    </row>
    <row r="445" spans="1:6" ht="12.75">
      <c r="A445" s="387"/>
      <c r="B445" s="401" t="s">
        <v>439</v>
      </c>
      <c r="C445" s="298">
        <v>43983</v>
      </c>
      <c r="D445" s="298">
        <v>46136</v>
      </c>
      <c r="E445" s="298">
        <v>46366</v>
      </c>
      <c r="F445" s="626">
        <f t="shared" si="18"/>
        <v>1.0049852609675742</v>
      </c>
    </row>
    <row r="446" spans="1:6" ht="12.75">
      <c r="A446" s="387"/>
      <c r="B446" s="401" t="s">
        <v>440</v>
      </c>
      <c r="C446" s="298"/>
      <c r="D446" s="298"/>
      <c r="E446" s="298"/>
      <c r="F446" s="626"/>
    </row>
    <row r="447" spans="1:6" ht="13.5" thickBot="1">
      <c r="A447" s="387"/>
      <c r="B447" s="402" t="s">
        <v>441</v>
      </c>
      <c r="C447" s="416"/>
      <c r="D447" s="416"/>
      <c r="E447" s="416"/>
      <c r="F447" s="629"/>
    </row>
    <row r="448" spans="1:6" ht="13.5" thickBot="1">
      <c r="A448" s="387"/>
      <c r="B448" s="403" t="s">
        <v>22</v>
      </c>
      <c r="C448" s="420">
        <f>SUM(C443:C447)</f>
        <v>251297</v>
      </c>
      <c r="D448" s="420">
        <f>SUM(D443:D447)</f>
        <v>259482</v>
      </c>
      <c r="E448" s="420">
        <f>SUM(E443:E447)</f>
        <v>264492</v>
      </c>
      <c r="F448" s="625">
        <f t="shared" si="18"/>
        <v>1.0193076976437672</v>
      </c>
    </row>
    <row r="449" spans="1:6" ht="12.75">
      <c r="A449" s="387"/>
      <c r="B449" s="401" t="s">
        <v>442</v>
      </c>
      <c r="C449" s="298"/>
      <c r="D449" s="298"/>
      <c r="E449" s="298"/>
      <c r="F449" s="626"/>
    </row>
    <row r="450" spans="1:6" ht="12.75">
      <c r="A450" s="387"/>
      <c r="B450" s="401" t="s">
        <v>443</v>
      </c>
      <c r="C450" s="298"/>
      <c r="D450" s="298"/>
      <c r="E450" s="298"/>
      <c r="F450" s="626"/>
    </row>
    <row r="451" spans="1:6" ht="13.5" thickBot="1">
      <c r="A451" s="387"/>
      <c r="B451" s="404" t="s">
        <v>444</v>
      </c>
      <c r="C451" s="416"/>
      <c r="D451" s="416"/>
      <c r="E451" s="416"/>
      <c r="F451" s="629"/>
    </row>
    <row r="452" spans="1:6" ht="13.5" thickBot="1">
      <c r="A452" s="387"/>
      <c r="B452" s="406" t="s">
        <v>28</v>
      </c>
      <c r="C452" s="415"/>
      <c r="D452" s="415"/>
      <c r="E452" s="415"/>
      <c r="F452" s="625"/>
    </row>
    <row r="453" spans="1:6" ht="13.5" thickBot="1">
      <c r="A453" s="387"/>
      <c r="B453" s="681" t="s">
        <v>681</v>
      </c>
      <c r="C453" s="415"/>
      <c r="D453" s="415"/>
      <c r="E453" s="415"/>
      <c r="F453" s="638"/>
    </row>
    <row r="454" spans="1:6" ht="15.75" thickBot="1">
      <c r="A454" s="405"/>
      <c r="B454" s="388" t="s">
        <v>45</v>
      </c>
      <c r="C454" s="422">
        <f>SUM(C448+C452)</f>
        <v>251297</v>
      </c>
      <c r="D454" s="422">
        <f>SUM(D448+D452)</f>
        <v>259482</v>
      </c>
      <c r="E454" s="422">
        <f>SUM(E448+E452)</f>
        <v>264492</v>
      </c>
      <c r="F454" s="638">
        <f t="shared" si="18"/>
        <v>1.0193076976437672</v>
      </c>
    </row>
    <row r="455" spans="1:6" ht="15">
      <c r="A455" s="407">
        <v>2530</v>
      </c>
      <c r="B455" s="408" t="s">
        <v>458</v>
      </c>
      <c r="C455" s="298"/>
      <c r="D455" s="298"/>
      <c r="E455" s="298"/>
      <c r="F455" s="626"/>
    </row>
    <row r="456" spans="1:6" ht="12.75">
      <c r="A456" s="389"/>
      <c r="B456" s="390" t="s">
        <v>424</v>
      </c>
      <c r="C456" s="298"/>
      <c r="D456" s="298"/>
      <c r="E456" s="298"/>
      <c r="F456" s="626"/>
    </row>
    <row r="457" spans="1:6" ht="12.75">
      <c r="A457" s="389"/>
      <c r="B457" s="390" t="s">
        <v>425</v>
      </c>
      <c r="C457" s="298">
        <v>2244</v>
      </c>
      <c r="D457" s="298">
        <v>2244</v>
      </c>
      <c r="E457" s="298">
        <v>2244</v>
      </c>
      <c r="F457" s="626">
        <f>SUM(E457/D457)</f>
        <v>1</v>
      </c>
    </row>
    <row r="458" spans="1:6" ht="12.75">
      <c r="A458" s="389"/>
      <c r="B458" s="390" t="s">
        <v>426</v>
      </c>
      <c r="C458" s="298">
        <v>1260</v>
      </c>
      <c r="D458" s="298">
        <v>1260</v>
      </c>
      <c r="E458" s="298">
        <v>1260</v>
      </c>
      <c r="F458" s="626">
        <f>SUM(E458/D458)</f>
        <v>1</v>
      </c>
    </row>
    <row r="459" spans="1:6" ht="12.75">
      <c r="A459" s="389"/>
      <c r="B459" s="390" t="s">
        <v>427</v>
      </c>
      <c r="C459" s="298">
        <v>9022</v>
      </c>
      <c r="D459" s="298">
        <v>9022</v>
      </c>
      <c r="E459" s="298">
        <v>9022</v>
      </c>
      <c r="F459" s="626">
        <f>SUM(E459/D459)</f>
        <v>1</v>
      </c>
    </row>
    <row r="460" spans="1:6" ht="12.75">
      <c r="A460" s="389"/>
      <c r="B460" s="390" t="s">
        <v>428</v>
      </c>
      <c r="C460" s="298">
        <v>5106</v>
      </c>
      <c r="D460" s="298">
        <v>5106</v>
      </c>
      <c r="E460" s="298">
        <v>5106</v>
      </c>
      <c r="F460" s="626">
        <f>SUM(E460/D460)</f>
        <v>1</v>
      </c>
    </row>
    <row r="461" spans="1:6" ht="13.5" thickBot="1">
      <c r="A461" s="389"/>
      <c r="B461" s="392" t="s">
        <v>429</v>
      </c>
      <c r="C461" s="416"/>
      <c r="D461" s="416"/>
      <c r="E461" s="416"/>
      <c r="F461" s="629"/>
    </row>
    <row r="462" spans="1:6" ht="13.5" thickBot="1">
      <c r="A462" s="389"/>
      <c r="B462" s="393" t="s">
        <v>417</v>
      </c>
      <c r="C462" s="420">
        <f>SUM(C456:C461)</f>
        <v>17632</v>
      </c>
      <c r="D462" s="420">
        <f>SUM(D456:D461)</f>
        <v>17632</v>
      </c>
      <c r="E462" s="420">
        <f>SUM(E456:E461)</f>
        <v>17632</v>
      </c>
      <c r="F462" s="638">
        <f aca="true" t="shared" si="19" ref="F462:F487">SUM(E462/D462)</f>
        <v>1</v>
      </c>
    </row>
    <row r="463" spans="1:6" ht="12.75">
      <c r="A463" s="389"/>
      <c r="B463" s="390" t="s">
        <v>430</v>
      </c>
      <c r="C463" s="298">
        <v>171685</v>
      </c>
      <c r="D463" s="298">
        <v>176133</v>
      </c>
      <c r="E463" s="298">
        <v>178276</v>
      </c>
      <c r="F463" s="626">
        <f t="shared" si="19"/>
        <v>1.0121669420267638</v>
      </c>
    </row>
    <row r="464" spans="1:6" ht="12.75">
      <c r="A464" s="389"/>
      <c r="B464" s="390" t="s">
        <v>431</v>
      </c>
      <c r="C464" s="298">
        <v>14970</v>
      </c>
      <c r="D464" s="298">
        <v>14970</v>
      </c>
      <c r="E464" s="298">
        <v>14970</v>
      </c>
      <c r="F464" s="626">
        <f t="shared" si="19"/>
        <v>1</v>
      </c>
    </row>
    <row r="465" spans="1:6" ht="13.5" thickBot="1">
      <c r="A465" s="389"/>
      <c r="B465" s="390" t="s">
        <v>432</v>
      </c>
      <c r="C465" s="416"/>
      <c r="D465" s="416"/>
      <c r="E465" s="416"/>
      <c r="F465" s="629"/>
    </row>
    <row r="466" spans="1:6" ht="13.5" thickBot="1">
      <c r="A466" s="394"/>
      <c r="B466" s="395" t="s">
        <v>420</v>
      </c>
      <c r="C466" s="301">
        <f>SUM(C463:C465)</f>
        <v>186655</v>
      </c>
      <c r="D466" s="301">
        <f>SUM(D463:D465)</f>
        <v>191103</v>
      </c>
      <c r="E466" s="301">
        <f>SUM(E463:E465)</f>
        <v>193246</v>
      </c>
      <c r="F466" s="638">
        <f t="shared" si="19"/>
        <v>1.0112138480295967</v>
      </c>
    </row>
    <row r="467" spans="1:6" ht="13.5" thickBot="1">
      <c r="A467" s="391"/>
      <c r="B467" s="396" t="s">
        <v>421</v>
      </c>
      <c r="C467" s="415"/>
      <c r="D467" s="415"/>
      <c r="E467" s="415">
        <v>200</v>
      </c>
      <c r="F467" s="678"/>
    </row>
    <row r="468" spans="1:6" ht="13.5" thickBot="1">
      <c r="A468" s="391"/>
      <c r="B468" s="396" t="s">
        <v>677</v>
      </c>
      <c r="C468" s="415"/>
      <c r="D468" s="415"/>
      <c r="E468" s="415"/>
      <c r="F468" s="629"/>
    </row>
    <row r="469" spans="1:6" ht="13.5" thickBot="1">
      <c r="A469" s="391"/>
      <c r="B469" s="397" t="s">
        <v>422</v>
      </c>
      <c r="C469" s="420">
        <f>SUM(C466+C462+C467)</f>
        <v>204287</v>
      </c>
      <c r="D469" s="420">
        <f>SUM(D466+D462+D467)</f>
        <v>208735</v>
      </c>
      <c r="E469" s="420">
        <f>SUM(E466+E462+E467)</f>
        <v>211078</v>
      </c>
      <c r="F469" s="638">
        <f t="shared" si="19"/>
        <v>1.0112247586652934</v>
      </c>
    </row>
    <row r="470" spans="1:6" ht="13.5" thickBot="1">
      <c r="A470" s="389"/>
      <c r="B470" s="429" t="s">
        <v>435</v>
      </c>
      <c r="C470" s="415"/>
      <c r="D470" s="415"/>
      <c r="E470" s="415"/>
      <c r="F470" s="638"/>
    </row>
    <row r="471" spans="1:6" ht="12.75">
      <c r="A471" s="389"/>
      <c r="B471" s="390" t="s">
        <v>433</v>
      </c>
      <c r="C471" s="298"/>
      <c r="D471" s="298">
        <v>2973</v>
      </c>
      <c r="E471" s="298">
        <v>2973</v>
      </c>
      <c r="F471" s="626">
        <f t="shared" si="19"/>
        <v>1</v>
      </c>
    </row>
    <row r="472" spans="1:6" ht="13.5" thickBot="1">
      <c r="A472" s="389"/>
      <c r="B472" s="398" t="s">
        <v>434</v>
      </c>
      <c r="C472" s="416"/>
      <c r="D472" s="416"/>
      <c r="E472" s="416"/>
      <c r="F472" s="629"/>
    </row>
    <row r="473" spans="1:6" ht="13.5" thickBot="1">
      <c r="A473" s="399"/>
      <c r="B473" s="396" t="s">
        <v>423</v>
      </c>
      <c r="C473" s="416"/>
      <c r="D473" s="301">
        <f>SUM(D471:D472)</f>
        <v>2973</v>
      </c>
      <c r="E473" s="301">
        <f>SUM(E471:E472)</f>
        <v>2973</v>
      </c>
      <c r="F473" s="638">
        <f t="shared" si="19"/>
        <v>1</v>
      </c>
    </row>
    <row r="474" spans="1:6" ht="13.5" thickBot="1">
      <c r="A474" s="399"/>
      <c r="B474" s="680" t="s">
        <v>678</v>
      </c>
      <c r="C474" s="416"/>
      <c r="D474" s="301"/>
      <c r="E474" s="301"/>
      <c r="F474" s="638"/>
    </row>
    <row r="475" spans="1:6" ht="15.75" thickBot="1">
      <c r="A475" s="399"/>
      <c r="B475" s="400" t="s">
        <v>436</v>
      </c>
      <c r="C475" s="422">
        <f>SUM(C469+C470+C473)</f>
        <v>204287</v>
      </c>
      <c r="D475" s="422">
        <f>SUM(D469+D470+D473)</f>
        <v>211708</v>
      </c>
      <c r="E475" s="422">
        <f>SUM(E469+E470+E473)</f>
        <v>214051</v>
      </c>
      <c r="F475" s="638">
        <f t="shared" si="19"/>
        <v>1.0110671301981975</v>
      </c>
    </row>
    <row r="476" spans="1:6" ht="12.75">
      <c r="A476" s="387"/>
      <c r="B476" s="401" t="s">
        <v>437</v>
      </c>
      <c r="C476" s="298">
        <v>118564</v>
      </c>
      <c r="D476" s="298">
        <v>122142</v>
      </c>
      <c r="E476" s="298">
        <v>123732</v>
      </c>
      <c r="F476" s="626">
        <f t="shared" si="19"/>
        <v>1.0130176352114753</v>
      </c>
    </row>
    <row r="477" spans="1:6" ht="12.75">
      <c r="A477" s="387"/>
      <c r="B477" s="401" t="s">
        <v>438</v>
      </c>
      <c r="C477" s="298">
        <v>31223</v>
      </c>
      <c r="D477" s="298">
        <v>32312</v>
      </c>
      <c r="E477" s="298">
        <v>32865</v>
      </c>
      <c r="F477" s="626">
        <f t="shared" si="19"/>
        <v>1.0171143847487</v>
      </c>
    </row>
    <row r="478" spans="1:6" ht="12.75">
      <c r="A478" s="387"/>
      <c r="B478" s="401" t="s">
        <v>439</v>
      </c>
      <c r="C478" s="298">
        <v>54500</v>
      </c>
      <c r="D478" s="298">
        <v>57254</v>
      </c>
      <c r="E478" s="298">
        <v>57303</v>
      </c>
      <c r="F478" s="626">
        <f t="shared" si="19"/>
        <v>1.0008558354001467</v>
      </c>
    </row>
    <row r="479" spans="1:6" ht="12.75">
      <c r="A479" s="387"/>
      <c r="B479" s="401" t="s">
        <v>440</v>
      </c>
      <c r="C479" s="298"/>
      <c r="D479" s="298"/>
      <c r="E479" s="298"/>
      <c r="F479" s="626"/>
    </row>
    <row r="480" spans="1:6" ht="13.5" thickBot="1">
      <c r="A480" s="387"/>
      <c r="B480" s="402" t="s">
        <v>441</v>
      </c>
      <c r="C480" s="416"/>
      <c r="D480" s="416"/>
      <c r="E480" s="416"/>
      <c r="F480" s="629"/>
    </row>
    <row r="481" spans="1:6" ht="13.5" thickBot="1">
      <c r="A481" s="387"/>
      <c r="B481" s="403" t="s">
        <v>22</v>
      </c>
      <c r="C481" s="420">
        <f>SUM(C476:C480)</f>
        <v>204287</v>
      </c>
      <c r="D481" s="420">
        <f>SUM(D476:D480)</f>
        <v>211708</v>
      </c>
      <c r="E481" s="420">
        <f>SUM(E476:E480)</f>
        <v>213900</v>
      </c>
      <c r="F481" s="625">
        <f t="shared" si="19"/>
        <v>1.0103538836510666</v>
      </c>
    </row>
    <row r="482" spans="1:6" ht="12.75">
      <c r="A482" s="387"/>
      <c r="B482" s="401" t="s">
        <v>442</v>
      </c>
      <c r="C482" s="298"/>
      <c r="D482" s="298"/>
      <c r="E482" s="298"/>
      <c r="F482" s="626"/>
    </row>
    <row r="483" spans="1:6" ht="12.75">
      <c r="A483" s="387"/>
      <c r="B483" s="401" t="s">
        <v>443</v>
      </c>
      <c r="C483" s="298"/>
      <c r="D483" s="298"/>
      <c r="E483" s="298">
        <v>151</v>
      </c>
      <c r="F483" s="626"/>
    </row>
    <row r="484" spans="1:6" ht="13.5" thickBot="1">
      <c r="A484" s="387"/>
      <c r="B484" s="404" t="s">
        <v>444</v>
      </c>
      <c r="C484" s="416"/>
      <c r="D484" s="416"/>
      <c r="E484" s="416"/>
      <c r="F484" s="629"/>
    </row>
    <row r="485" spans="1:6" ht="13.5" thickBot="1">
      <c r="A485" s="387"/>
      <c r="B485" s="406" t="s">
        <v>28</v>
      </c>
      <c r="C485" s="415"/>
      <c r="D485" s="415"/>
      <c r="E485" s="420">
        <f>SUM(E483:E484)</f>
        <v>151</v>
      </c>
      <c r="F485" s="625"/>
    </row>
    <row r="486" spans="1:6" ht="13.5" thickBot="1">
      <c r="A486" s="387"/>
      <c r="B486" s="681" t="s">
        <v>681</v>
      </c>
      <c r="C486" s="415"/>
      <c r="D486" s="415"/>
      <c r="E486" s="415"/>
      <c r="F486" s="638"/>
    </row>
    <row r="487" spans="1:6" ht="15.75" thickBot="1">
      <c r="A487" s="405"/>
      <c r="B487" s="388" t="s">
        <v>45</v>
      </c>
      <c r="C487" s="422">
        <f>SUM(C481+C485)</f>
        <v>204287</v>
      </c>
      <c r="D487" s="422">
        <f>SUM(D481+D485)</f>
        <v>211708</v>
      </c>
      <c r="E487" s="422">
        <f>SUM(E481+E485)</f>
        <v>214051</v>
      </c>
      <c r="F487" s="638">
        <f t="shared" si="19"/>
        <v>1.0110671301981975</v>
      </c>
    </row>
    <row r="488" spans="1:6" ht="15">
      <c r="A488" s="407">
        <v>2540</v>
      </c>
      <c r="B488" s="408" t="s">
        <v>459</v>
      </c>
      <c r="C488" s="298"/>
      <c r="D488" s="298"/>
      <c r="E488" s="298"/>
      <c r="F488" s="626"/>
    </row>
    <row r="489" spans="1:6" ht="12.75">
      <c r="A489" s="389"/>
      <c r="B489" s="390" t="s">
        <v>424</v>
      </c>
      <c r="C489" s="298"/>
      <c r="D489" s="298"/>
      <c r="E489" s="298"/>
      <c r="F489" s="626"/>
    </row>
    <row r="490" spans="1:6" ht="12.75">
      <c r="A490" s="389"/>
      <c r="B490" s="390" t="s">
        <v>425</v>
      </c>
      <c r="C490" s="298">
        <v>700</v>
      </c>
      <c r="D490" s="298">
        <v>700</v>
      </c>
      <c r="E490" s="298">
        <v>1095</v>
      </c>
      <c r="F490" s="626">
        <f>SUM(E490/D490)</f>
        <v>1.5642857142857143</v>
      </c>
    </row>
    <row r="491" spans="1:6" ht="12.75">
      <c r="A491" s="389"/>
      <c r="B491" s="390" t="s">
        <v>426</v>
      </c>
      <c r="C491" s="298">
        <v>1662</v>
      </c>
      <c r="D491" s="298">
        <v>1662</v>
      </c>
      <c r="E491" s="298">
        <v>1662</v>
      </c>
      <c r="F491" s="626">
        <f>SUM(E491/D491)</f>
        <v>1</v>
      </c>
    </row>
    <row r="492" spans="1:6" ht="12.75">
      <c r="A492" s="389"/>
      <c r="B492" s="390" t="s">
        <v>427</v>
      </c>
      <c r="C492" s="298">
        <v>13057</v>
      </c>
      <c r="D492" s="298">
        <v>13057</v>
      </c>
      <c r="E492" s="298">
        <v>13057</v>
      </c>
      <c r="F492" s="626">
        <f>SUM(E492/D492)</f>
        <v>1</v>
      </c>
    </row>
    <row r="493" spans="1:6" ht="12.75">
      <c r="A493" s="389"/>
      <c r="B493" s="390" t="s">
        <v>428</v>
      </c>
      <c r="C493" s="298">
        <v>3714</v>
      </c>
      <c r="D493" s="298">
        <v>3714</v>
      </c>
      <c r="E493" s="298">
        <v>3714</v>
      </c>
      <c r="F493" s="626">
        <f>SUM(E493/D493)</f>
        <v>1</v>
      </c>
    </row>
    <row r="494" spans="1:6" ht="13.5" thickBot="1">
      <c r="A494" s="389"/>
      <c r="B494" s="392" t="s">
        <v>429</v>
      </c>
      <c r="C494" s="416"/>
      <c r="D494" s="416"/>
      <c r="E494" s="416"/>
      <c r="F494" s="629"/>
    </row>
    <row r="495" spans="1:6" ht="13.5" thickBot="1">
      <c r="A495" s="389"/>
      <c r="B495" s="393" t="s">
        <v>417</v>
      </c>
      <c r="C495" s="420">
        <f>SUM(C489:C494)</f>
        <v>19133</v>
      </c>
      <c r="D495" s="420">
        <f>SUM(D489:D494)</f>
        <v>19133</v>
      </c>
      <c r="E495" s="420">
        <f>SUM(E489:E494)</f>
        <v>19528</v>
      </c>
      <c r="F495" s="638">
        <f aca="true" t="shared" si="20" ref="F495:F519">SUM(E495/D495)</f>
        <v>1.0206449589714106</v>
      </c>
    </row>
    <row r="496" spans="1:6" ht="12.75">
      <c r="A496" s="389"/>
      <c r="B496" s="390" t="s">
        <v>430</v>
      </c>
      <c r="C496" s="298">
        <v>186139</v>
      </c>
      <c r="D496" s="298">
        <v>190592</v>
      </c>
      <c r="E496" s="298">
        <v>192995</v>
      </c>
      <c r="F496" s="626">
        <f t="shared" si="20"/>
        <v>1.012608084284755</v>
      </c>
    </row>
    <row r="497" spans="1:6" ht="12.75">
      <c r="A497" s="389"/>
      <c r="B497" s="390" t="s">
        <v>431</v>
      </c>
      <c r="C497" s="298">
        <v>19514</v>
      </c>
      <c r="D497" s="298">
        <v>19514</v>
      </c>
      <c r="E497" s="298">
        <v>19514</v>
      </c>
      <c r="F497" s="626">
        <f t="shared" si="20"/>
        <v>1</v>
      </c>
    </row>
    <row r="498" spans="1:6" ht="13.5" thickBot="1">
      <c r="A498" s="389"/>
      <c r="B498" s="390" t="s">
        <v>432</v>
      </c>
      <c r="C498" s="416"/>
      <c r="D498" s="416"/>
      <c r="E498" s="416"/>
      <c r="F498" s="629"/>
    </row>
    <row r="499" spans="1:6" ht="13.5" thickBot="1">
      <c r="A499" s="394"/>
      <c r="B499" s="395" t="s">
        <v>420</v>
      </c>
      <c r="C499" s="301">
        <f>SUM(C496:C498)</f>
        <v>205653</v>
      </c>
      <c r="D499" s="301">
        <f>SUM(D496:D498)</f>
        <v>210106</v>
      </c>
      <c r="E499" s="301">
        <f>SUM(E496:E498)</f>
        <v>212509</v>
      </c>
      <c r="F499" s="638">
        <f t="shared" si="20"/>
        <v>1.0114370841384825</v>
      </c>
    </row>
    <row r="500" spans="1:6" ht="13.5" thickBot="1">
      <c r="A500" s="391"/>
      <c r="B500" s="396" t="s">
        <v>421</v>
      </c>
      <c r="C500" s="415"/>
      <c r="D500" s="415"/>
      <c r="E500" s="420">
        <v>200</v>
      </c>
      <c r="F500" s="678"/>
    </row>
    <row r="501" spans="1:6" ht="13.5" thickBot="1">
      <c r="A501" s="391"/>
      <c r="B501" s="235" t="s">
        <v>680</v>
      </c>
      <c r="C501" s="415"/>
      <c r="D501" s="415"/>
      <c r="E501" s="420">
        <v>802</v>
      </c>
      <c r="F501" s="629"/>
    </row>
    <row r="502" spans="1:6" ht="13.5" thickBot="1">
      <c r="A502" s="391"/>
      <c r="B502" s="397" t="s">
        <v>422</v>
      </c>
      <c r="C502" s="420">
        <f>SUM(C499+C495+C500)</f>
        <v>224786</v>
      </c>
      <c r="D502" s="420">
        <f>SUM(D499+D495+D500)</f>
        <v>229239</v>
      </c>
      <c r="E502" s="420">
        <f>SUM(E499+E495+E500+E501)</f>
        <v>233039</v>
      </c>
      <c r="F502" s="638">
        <f t="shared" si="20"/>
        <v>1.016576586008489</v>
      </c>
    </row>
    <row r="503" spans="1:6" ht="13.5" thickBot="1">
      <c r="A503" s="389"/>
      <c r="B503" s="393" t="s">
        <v>435</v>
      </c>
      <c r="C503" s="415"/>
      <c r="D503" s="415"/>
      <c r="E503" s="415"/>
      <c r="F503" s="638"/>
    </row>
    <row r="504" spans="1:6" ht="12.75">
      <c r="A504" s="389"/>
      <c r="B504" s="390" t="s">
        <v>433</v>
      </c>
      <c r="C504" s="298"/>
      <c r="D504" s="298">
        <v>1625</v>
      </c>
      <c r="E504" s="298">
        <v>1625</v>
      </c>
      <c r="F504" s="626">
        <f t="shared" si="20"/>
        <v>1</v>
      </c>
    </row>
    <row r="505" spans="1:6" ht="13.5" thickBot="1">
      <c r="A505" s="389"/>
      <c r="B505" s="398" t="s">
        <v>434</v>
      </c>
      <c r="C505" s="416"/>
      <c r="D505" s="416"/>
      <c r="E505" s="416"/>
      <c r="F505" s="629"/>
    </row>
    <row r="506" spans="1:6" ht="13.5" thickBot="1">
      <c r="A506" s="399"/>
      <c r="B506" s="396" t="s">
        <v>423</v>
      </c>
      <c r="C506" s="416"/>
      <c r="D506" s="301">
        <f>SUM(D504:D505)</f>
        <v>1625</v>
      </c>
      <c r="E506" s="301">
        <f>SUM(E504:E505)</f>
        <v>1625</v>
      </c>
      <c r="F506" s="638">
        <f t="shared" si="20"/>
        <v>1</v>
      </c>
    </row>
    <row r="507" spans="1:6" ht="15.75" thickBot="1">
      <c r="A507" s="399"/>
      <c r="B507" s="400" t="s">
        <v>436</v>
      </c>
      <c r="C507" s="422">
        <f>SUM(C502+C503+C506)</f>
        <v>224786</v>
      </c>
      <c r="D507" s="422">
        <f>SUM(D502+D503+D506)</f>
        <v>230864</v>
      </c>
      <c r="E507" s="422">
        <f>SUM(E502+E503+E506)</f>
        <v>234664</v>
      </c>
      <c r="F507" s="638">
        <f t="shared" si="20"/>
        <v>1.0164599071314713</v>
      </c>
    </row>
    <row r="508" spans="1:6" ht="12.75">
      <c r="A508" s="387"/>
      <c r="B508" s="401" t="s">
        <v>437</v>
      </c>
      <c r="C508" s="298">
        <v>113439</v>
      </c>
      <c r="D508" s="298">
        <v>115151</v>
      </c>
      <c r="E508" s="298">
        <v>116953</v>
      </c>
      <c r="F508" s="626">
        <f t="shared" si="20"/>
        <v>1.015649017377183</v>
      </c>
    </row>
    <row r="509" spans="1:6" ht="12.75">
      <c r="A509" s="387"/>
      <c r="B509" s="401" t="s">
        <v>438</v>
      </c>
      <c r="C509" s="298">
        <v>29072</v>
      </c>
      <c r="D509" s="298">
        <v>29562</v>
      </c>
      <c r="E509" s="298">
        <v>30163</v>
      </c>
      <c r="F509" s="626">
        <f t="shared" si="20"/>
        <v>1.0203301535755362</v>
      </c>
    </row>
    <row r="510" spans="1:6" ht="12.75">
      <c r="A510" s="387"/>
      <c r="B510" s="401" t="s">
        <v>439</v>
      </c>
      <c r="C510" s="298">
        <v>81386</v>
      </c>
      <c r="D510" s="298">
        <v>85262</v>
      </c>
      <c r="E510" s="298">
        <v>86659</v>
      </c>
      <c r="F510" s="626">
        <f t="shared" si="20"/>
        <v>1.016384790410734</v>
      </c>
    </row>
    <row r="511" spans="1:6" ht="12.75">
      <c r="A511" s="387"/>
      <c r="B511" s="401" t="s">
        <v>440</v>
      </c>
      <c r="C511" s="298"/>
      <c r="D511" s="298"/>
      <c r="E511" s="298"/>
      <c r="F511" s="626"/>
    </row>
    <row r="512" spans="1:6" ht="13.5" thickBot="1">
      <c r="A512" s="387"/>
      <c r="B512" s="402" t="s">
        <v>441</v>
      </c>
      <c r="C512" s="416"/>
      <c r="D512" s="416"/>
      <c r="E512" s="416"/>
      <c r="F512" s="629"/>
    </row>
    <row r="513" spans="1:6" ht="13.5" thickBot="1">
      <c r="A513" s="387"/>
      <c r="B513" s="403" t="s">
        <v>22</v>
      </c>
      <c r="C513" s="420">
        <f>SUM(C508:C512)</f>
        <v>223897</v>
      </c>
      <c r="D513" s="420">
        <f>SUM(D508:D512)</f>
        <v>229975</v>
      </c>
      <c r="E513" s="420">
        <f>SUM(E508:E512)</f>
        <v>233775</v>
      </c>
      <c r="F513" s="638">
        <f t="shared" si="20"/>
        <v>1.016523535166866</v>
      </c>
    </row>
    <row r="514" spans="1:6" ht="12.75">
      <c r="A514" s="387"/>
      <c r="B514" s="401" t="s">
        <v>442</v>
      </c>
      <c r="C514" s="298">
        <v>508</v>
      </c>
      <c r="D514" s="298">
        <v>508</v>
      </c>
      <c r="E514" s="298">
        <v>508</v>
      </c>
      <c r="F514" s="626"/>
    </row>
    <row r="515" spans="1:6" ht="12.75">
      <c r="A515" s="387"/>
      <c r="B515" s="401" t="s">
        <v>443</v>
      </c>
      <c r="C515" s="298">
        <v>381</v>
      </c>
      <c r="D515" s="298">
        <v>381</v>
      </c>
      <c r="E515" s="298">
        <v>381</v>
      </c>
      <c r="F515" s="626"/>
    </row>
    <row r="516" spans="1:6" ht="13.5" thickBot="1">
      <c r="A516" s="387"/>
      <c r="B516" s="404" t="s">
        <v>444</v>
      </c>
      <c r="C516" s="416"/>
      <c r="D516" s="416"/>
      <c r="E516" s="416"/>
      <c r="F516" s="629"/>
    </row>
    <row r="517" spans="1:6" ht="13.5" thickBot="1">
      <c r="A517" s="387"/>
      <c r="B517" s="406" t="s">
        <v>28</v>
      </c>
      <c r="C517" s="420">
        <f>SUM(C514:C516)</f>
        <v>889</v>
      </c>
      <c r="D517" s="420">
        <f>SUM(D514:D516)</f>
        <v>889</v>
      </c>
      <c r="E517" s="420">
        <f>SUM(E514:E516)</f>
        <v>889</v>
      </c>
      <c r="F517" s="638">
        <f t="shared" si="20"/>
        <v>1</v>
      </c>
    </row>
    <row r="518" spans="1:6" ht="13.5" thickBot="1">
      <c r="A518" s="387"/>
      <c r="B518" s="679" t="s">
        <v>676</v>
      </c>
      <c r="C518" s="420"/>
      <c r="D518" s="420"/>
      <c r="E518" s="420"/>
      <c r="F518" s="638"/>
    </row>
    <row r="519" spans="1:6" ht="15.75" thickBot="1">
      <c r="A519" s="405"/>
      <c r="B519" s="388" t="s">
        <v>45</v>
      </c>
      <c r="C519" s="422">
        <f>SUM(C513+C517)</f>
        <v>224786</v>
      </c>
      <c r="D519" s="422">
        <f>SUM(D513+D517)</f>
        <v>230864</v>
      </c>
      <c r="E519" s="422">
        <f>SUM(E513+E517)</f>
        <v>234664</v>
      </c>
      <c r="F519" s="638">
        <f t="shared" si="20"/>
        <v>1.0164599071314713</v>
      </c>
    </row>
    <row r="520" spans="1:6" ht="15">
      <c r="A520" s="407">
        <v>2560</v>
      </c>
      <c r="B520" s="412" t="s">
        <v>460</v>
      </c>
      <c r="C520" s="298"/>
      <c r="D520" s="298"/>
      <c r="E520" s="298"/>
      <c r="F520" s="626"/>
    </row>
    <row r="521" spans="1:6" ht="12.75">
      <c r="A521" s="389"/>
      <c r="B521" s="390" t="s">
        <v>424</v>
      </c>
      <c r="C521" s="298"/>
      <c r="D521" s="298"/>
      <c r="E521" s="298"/>
      <c r="F521" s="626"/>
    </row>
    <row r="522" spans="1:8" ht="12.75">
      <c r="A522" s="389"/>
      <c r="B522" s="390" t="s">
        <v>425</v>
      </c>
      <c r="C522" s="298">
        <v>4200</v>
      </c>
      <c r="D522" s="298">
        <v>4200</v>
      </c>
      <c r="E522" s="298">
        <v>4200</v>
      </c>
      <c r="F522" s="626">
        <f>SUM(E522/D522)</f>
        <v>1</v>
      </c>
      <c r="G522" s="683"/>
      <c r="H522" s="684"/>
    </row>
    <row r="523" spans="1:8" ht="12.75">
      <c r="A523" s="389"/>
      <c r="B523" s="390" t="s">
        <v>426</v>
      </c>
      <c r="C523" s="298">
        <v>3874</v>
      </c>
      <c r="D523" s="298">
        <v>3874</v>
      </c>
      <c r="E523" s="298">
        <v>3874</v>
      </c>
      <c r="F523" s="626">
        <f>SUM(E523/D523)</f>
        <v>1</v>
      </c>
      <c r="G523" s="682"/>
      <c r="H523" s="684"/>
    </row>
    <row r="524" spans="1:8" ht="12.75">
      <c r="A524" s="389"/>
      <c r="B524" s="390" t="s">
        <v>427</v>
      </c>
      <c r="C524" s="298">
        <v>7926</v>
      </c>
      <c r="D524" s="298">
        <v>7926</v>
      </c>
      <c r="E524" s="298">
        <v>8226</v>
      </c>
      <c r="F524" s="626">
        <f>SUM(E524/D524)</f>
        <v>1.0378501135503406</v>
      </c>
      <c r="G524" s="683"/>
      <c r="H524" s="684"/>
    </row>
    <row r="525" spans="1:8" ht="12.75">
      <c r="A525" s="389"/>
      <c r="B525" s="390" t="s">
        <v>428</v>
      </c>
      <c r="C525" s="298">
        <v>2900</v>
      </c>
      <c r="D525" s="298">
        <v>2900</v>
      </c>
      <c r="E525" s="298">
        <v>2900</v>
      </c>
      <c r="F525" s="626">
        <f>SUM(E525/D525)</f>
        <v>1</v>
      </c>
      <c r="H525" s="684"/>
    </row>
    <row r="526" spans="1:6" ht="13.5" thickBot="1">
      <c r="A526" s="389"/>
      <c r="B526" s="392" t="s">
        <v>429</v>
      </c>
      <c r="C526" s="416"/>
      <c r="D526" s="416"/>
      <c r="E526" s="416"/>
      <c r="F526" s="629"/>
    </row>
    <row r="527" spans="1:6" ht="13.5" thickBot="1">
      <c r="A527" s="389"/>
      <c r="B527" s="393" t="s">
        <v>417</v>
      </c>
      <c r="C527" s="420">
        <f>SUM(C521:C526)</f>
        <v>18900</v>
      </c>
      <c r="D527" s="420">
        <f>SUM(D521:D526)</f>
        <v>18900</v>
      </c>
      <c r="E527" s="420">
        <f>SUM(E521:E526)</f>
        <v>19200</v>
      </c>
      <c r="F527" s="638">
        <f aca="true" t="shared" si="21" ref="F527:F550">SUM(E527/D527)</f>
        <v>1.0158730158730158</v>
      </c>
    </row>
    <row r="528" spans="1:6" ht="12.75">
      <c r="A528" s="389"/>
      <c r="B528" s="390" t="s">
        <v>430</v>
      </c>
      <c r="C528" s="298">
        <v>177835</v>
      </c>
      <c r="D528" s="298">
        <v>181848</v>
      </c>
      <c r="E528" s="298">
        <v>187768</v>
      </c>
      <c r="F528" s="626">
        <f t="shared" si="21"/>
        <v>1.0325546610355902</v>
      </c>
    </row>
    <row r="529" spans="1:6" ht="12.75">
      <c r="A529" s="389"/>
      <c r="B529" s="390" t="s">
        <v>431</v>
      </c>
      <c r="C529" s="298">
        <v>22081</v>
      </c>
      <c r="D529" s="298">
        <v>22081</v>
      </c>
      <c r="E529" s="298">
        <v>22081</v>
      </c>
      <c r="F529" s="626">
        <f t="shared" si="21"/>
        <v>1</v>
      </c>
    </row>
    <row r="530" spans="1:6" ht="13.5" thickBot="1">
      <c r="A530" s="389"/>
      <c r="B530" s="390" t="s">
        <v>432</v>
      </c>
      <c r="C530" s="416"/>
      <c r="D530" s="416"/>
      <c r="E530" s="416"/>
      <c r="F530" s="629"/>
    </row>
    <row r="531" spans="1:6" ht="13.5" thickBot="1">
      <c r="A531" s="394"/>
      <c r="B531" s="395" t="s">
        <v>420</v>
      </c>
      <c r="C531" s="301">
        <f>SUM(C528:C530)</f>
        <v>199916</v>
      </c>
      <c r="D531" s="301">
        <f>SUM(D528:D530)</f>
        <v>203929</v>
      </c>
      <c r="E531" s="301">
        <f>SUM(E528:E530)</f>
        <v>209849</v>
      </c>
      <c r="F531" s="638">
        <f t="shared" si="21"/>
        <v>1.029029711321097</v>
      </c>
    </row>
    <row r="532" spans="1:6" ht="13.5" thickBot="1">
      <c r="A532" s="391"/>
      <c r="B532" s="396" t="s">
        <v>421</v>
      </c>
      <c r="C532" s="415"/>
      <c r="D532" s="415"/>
      <c r="E532" s="415">
        <v>516</v>
      </c>
      <c r="F532" s="678"/>
    </row>
    <row r="533" spans="1:6" ht="13.5" thickBot="1">
      <c r="A533" s="391"/>
      <c r="B533" s="397" t="s">
        <v>422</v>
      </c>
      <c r="C533" s="420">
        <f>SUM(C531+C527+C532)</f>
        <v>218816</v>
      </c>
      <c r="D533" s="420">
        <f>SUM(D531+D527+D532)</f>
        <v>222829</v>
      </c>
      <c r="E533" s="420">
        <f>SUM(E531+E527+E532)</f>
        <v>229565</v>
      </c>
      <c r="F533" s="638">
        <f t="shared" si="21"/>
        <v>1.0302294584636649</v>
      </c>
    </row>
    <row r="534" spans="1:6" ht="13.5" thickBot="1">
      <c r="A534" s="389"/>
      <c r="B534" s="393" t="s">
        <v>435</v>
      </c>
      <c r="C534" s="415"/>
      <c r="D534" s="415"/>
      <c r="E534" s="415"/>
      <c r="F534" s="638"/>
    </row>
    <row r="535" spans="1:6" ht="12.75">
      <c r="A535" s="389"/>
      <c r="B535" s="390" t="s">
        <v>433</v>
      </c>
      <c r="C535" s="298"/>
      <c r="D535" s="298">
        <v>4420</v>
      </c>
      <c r="E535" s="298">
        <v>4420</v>
      </c>
      <c r="F535" s="626">
        <f t="shared" si="21"/>
        <v>1</v>
      </c>
    </row>
    <row r="536" spans="1:6" ht="13.5" thickBot="1">
      <c r="A536" s="389"/>
      <c r="B536" s="398" t="s">
        <v>434</v>
      </c>
      <c r="C536" s="416"/>
      <c r="D536" s="416"/>
      <c r="E536" s="416"/>
      <c r="F536" s="629"/>
    </row>
    <row r="537" spans="1:6" ht="13.5" thickBot="1">
      <c r="A537" s="399"/>
      <c r="B537" s="396" t="s">
        <v>423</v>
      </c>
      <c r="C537" s="416"/>
      <c r="D537" s="301">
        <f>SUM(D535:D536)</f>
        <v>4420</v>
      </c>
      <c r="E537" s="301">
        <f>SUM(E535:E536)</f>
        <v>4420</v>
      </c>
      <c r="F537" s="638">
        <f t="shared" si="21"/>
        <v>1</v>
      </c>
    </row>
    <row r="538" spans="1:6" ht="15.75" thickBot="1">
      <c r="A538" s="399"/>
      <c r="B538" s="400" t="s">
        <v>436</v>
      </c>
      <c r="C538" s="422">
        <f>SUM(C533+C534+C537)</f>
        <v>218816</v>
      </c>
      <c r="D538" s="422">
        <f>SUM(D533+D534+D537)</f>
        <v>227249</v>
      </c>
      <c r="E538" s="422">
        <f>SUM(E533+E534+E537)</f>
        <v>233985</v>
      </c>
      <c r="F538" s="638">
        <f t="shared" si="21"/>
        <v>1.0296414945720334</v>
      </c>
    </row>
    <row r="539" spans="1:6" ht="12.75">
      <c r="A539" s="387"/>
      <c r="B539" s="401" t="s">
        <v>437</v>
      </c>
      <c r="C539" s="298">
        <v>103131</v>
      </c>
      <c r="D539" s="298">
        <v>104808</v>
      </c>
      <c r="E539" s="298">
        <v>109421</v>
      </c>
      <c r="F539" s="626">
        <f t="shared" si="21"/>
        <v>1.0440138157392564</v>
      </c>
    </row>
    <row r="540" spans="1:6" ht="12.75">
      <c r="A540" s="387"/>
      <c r="B540" s="401" t="s">
        <v>438</v>
      </c>
      <c r="C540" s="298">
        <v>27061</v>
      </c>
      <c r="D540" s="298">
        <v>27614</v>
      </c>
      <c r="E540" s="298">
        <v>28883</v>
      </c>
      <c r="F540" s="626">
        <f t="shared" si="21"/>
        <v>1.0459549503874845</v>
      </c>
    </row>
    <row r="541" spans="1:6" ht="12.75">
      <c r="A541" s="387"/>
      <c r="B541" s="401" t="s">
        <v>439</v>
      </c>
      <c r="C541" s="298">
        <v>88624</v>
      </c>
      <c r="D541" s="298">
        <v>94827</v>
      </c>
      <c r="E541" s="298">
        <v>95281</v>
      </c>
      <c r="F541" s="626">
        <f t="shared" si="21"/>
        <v>1.004787665960117</v>
      </c>
    </row>
    <row r="542" spans="1:6" ht="12.75">
      <c r="A542" s="387"/>
      <c r="B542" s="401" t="s">
        <v>440</v>
      </c>
      <c r="C542" s="298"/>
      <c r="D542" s="298"/>
      <c r="E542" s="298"/>
      <c r="F542" s="626"/>
    </row>
    <row r="543" spans="1:6" ht="13.5" thickBot="1">
      <c r="A543" s="387"/>
      <c r="B543" s="402" t="s">
        <v>441</v>
      </c>
      <c r="C543" s="416"/>
      <c r="D543" s="416"/>
      <c r="E543" s="416">
        <v>400</v>
      </c>
      <c r="F543" s="629"/>
    </row>
    <row r="544" spans="1:6" ht="13.5" thickBot="1">
      <c r="A544" s="387"/>
      <c r="B544" s="403" t="s">
        <v>22</v>
      </c>
      <c r="C544" s="420">
        <f>SUM(C539:C543)</f>
        <v>218816</v>
      </c>
      <c r="D544" s="420">
        <f>SUM(D539:D543)</f>
        <v>227249</v>
      </c>
      <c r="E544" s="420">
        <f>SUM(E539:E543)</f>
        <v>233985</v>
      </c>
      <c r="F544" s="625">
        <f t="shared" si="21"/>
        <v>1.0296414945720334</v>
      </c>
    </row>
    <row r="545" spans="1:6" ht="12.75">
      <c r="A545" s="387"/>
      <c r="B545" s="401" t="s">
        <v>442</v>
      </c>
      <c r="C545" s="298"/>
      <c r="D545" s="298"/>
      <c r="E545" s="298"/>
      <c r="F545" s="626"/>
    </row>
    <row r="546" spans="1:6" ht="12.75">
      <c r="A546" s="387"/>
      <c r="B546" s="401" t="s">
        <v>443</v>
      </c>
      <c r="C546" s="298"/>
      <c r="D546" s="298"/>
      <c r="E546" s="298"/>
      <c r="F546" s="626"/>
    </row>
    <row r="547" spans="1:6" ht="13.5" thickBot="1">
      <c r="A547" s="387"/>
      <c r="B547" s="404" t="s">
        <v>444</v>
      </c>
      <c r="C547" s="416"/>
      <c r="D547" s="416"/>
      <c r="E547" s="416"/>
      <c r="F547" s="629"/>
    </row>
    <row r="548" spans="1:6" ht="13.5" thickBot="1">
      <c r="A548" s="387"/>
      <c r="B548" s="406" t="s">
        <v>28</v>
      </c>
      <c r="C548" s="415"/>
      <c r="D548" s="415"/>
      <c r="E548" s="415"/>
      <c r="F548" s="625"/>
    </row>
    <row r="549" spans="1:6" ht="13.5" thickBot="1">
      <c r="A549" s="387"/>
      <c r="B549" s="679" t="s">
        <v>676</v>
      </c>
      <c r="C549" s="420"/>
      <c r="D549" s="420"/>
      <c r="E549" s="420"/>
      <c r="F549" s="638"/>
    </row>
    <row r="550" spans="1:6" ht="15.75" thickBot="1">
      <c r="A550" s="405"/>
      <c r="B550" s="388" t="s">
        <v>45</v>
      </c>
      <c r="C550" s="422">
        <f>SUM(C544+C548)</f>
        <v>218816</v>
      </c>
      <c r="D550" s="422">
        <f>SUM(D544+D548)</f>
        <v>227249</v>
      </c>
      <c r="E550" s="422">
        <f>SUM(E544+E548)</f>
        <v>233985</v>
      </c>
      <c r="F550" s="638">
        <f t="shared" si="21"/>
        <v>1.0296414945720334</v>
      </c>
    </row>
    <row r="551" spans="1:6" ht="15">
      <c r="A551" s="413">
        <v>2599</v>
      </c>
      <c r="B551" s="408" t="s">
        <v>461</v>
      </c>
      <c r="C551" s="418"/>
      <c r="D551" s="418"/>
      <c r="E551" s="418"/>
      <c r="F551" s="626"/>
    </row>
    <row r="552" spans="1:6" ht="12.75">
      <c r="A552" s="389"/>
      <c r="B552" s="390" t="s">
        <v>424</v>
      </c>
      <c r="C552" s="418">
        <f aca="true" t="shared" si="22" ref="C552:E557">SUM(C327+C361+C394+C425+C456+C489+C521)</f>
        <v>700</v>
      </c>
      <c r="D552" s="418">
        <f t="shared" si="22"/>
        <v>700</v>
      </c>
      <c r="E552" s="418">
        <f t="shared" si="22"/>
        <v>169</v>
      </c>
      <c r="F552" s="626">
        <f>SUM(E552/D552)</f>
        <v>0.24142857142857144</v>
      </c>
    </row>
    <row r="553" spans="1:6" ht="12.75">
      <c r="A553" s="389"/>
      <c r="B553" s="390" t="s">
        <v>425</v>
      </c>
      <c r="C553" s="418">
        <f t="shared" si="22"/>
        <v>12931</v>
      </c>
      <c r="D553" s="418">
        <f t="shared" si="22"/>
        <v>12931</v>
      </c>
      <c r="E553" s="418">
        <f t="shared" si="22"/>
        <v>14032</v>
      </c>
      <c r="F553" s="626">
        <f>SUM(E553/D553)</f>
        <v>1.0851442270512721</v>
      </c>
    </row>
    <row r="554" spans="1:6" ht="12.75">
      <c r="A554" s="389"/>
      <c r="B554" s="390" t="s">
        <v>426</v>
      </c>
      <c r="C554" s="418">
        <f t="shared" si="22"/>
        <v>7040</v>
      </c>
      <c r="D554" s="418">
        <f t="shared" si="22"/>
        <v>7040</v>
      </c>
      <c r="E554" s="418">
        <f t="shared" si="22"/>
        <v>8904</v>
      </c>
      <c r="F554" s="626">
        <f>SUM(E554/D554)</f>
        <v>1.2647727272727274</v>
      </c>
    </row>
    <row r="555" spans="1:6" ht="12.75">
      <c r="A555" s="389"/>
      <c r="B555" s="390" t="s">
        <v>427</v>
      </c>
      <c r="C555" s="418">
        <f t="shared" si="22"/>
        <v>49755</v>
      </c>
      <c r="D555" s="418">
        <f t="shared" si="22"/>
        <v>49755</v>
      </c>
      <c r="E555" s="418">
        <f t="shared" si="22"/>
        <v>49405</v>
      </c>
      <c r="F555" s="626">
        <f>SUM(E555/D555)</f>
        <v>0.9929655311024018</v>
      </c>
    </row>
    <row r="556" spans="1:6" ht="12.75">
      <c r="A556" s="389"/>
      <c r="B556" s="390" t="s">
        <v>428</v>
      </c>
      <c r="C556" s="418">
        <f t="shared" si="22"/>
        <v>17369</v>
      </c>
      <c r="D556" s="418">
        <f t="shared" si="22"/>
        <v>17369</v>
      </c>
      <c r="E556" s="418">
        <f t="shared" si="22"/>
        <v>17566</v>
      </c>
      <c r="F556" s="626">
        <f>SUM(E556/D556)</f>
        <v>1.0113420461742184</v>
      </c>
    </row>
    <row r="557" spans="1:6" ht="13.5" thickBot="1">
      <c r="A557" s="389"/>
      <c r="B557" s="392" t="s">
        <v>429</v>
      </c>
      <c r="C557" s="419">
        <f t="shared" si="22"/>
        <v>0</v>
      </c>
      <c r="D557" s="419">
        <f t="shared" si="22"/>
        <v>0</v>
      </c>
      <c r="E557" s="419">
        <f t="shared" si="22"/>
        <v>0</v>
      </c>
      <c r="F557" s="629"/>
    </row>
    <row r="558" spans="1:6" ht="13.5" thickBot="1">
      <c r="A558" s="389"/>
      <c r="B558" s="393" t="s">
        <v>417</v>
      </c>
      <c r="C558" s="424">
        <f>SUM(C552:C557)</f>
        <v>87795</v>
      </c>
      <c r="D558" s="424">
        <f>SUM(D552:D557)</f>
        <v>87795</v>
      </c>
      <c r="E558" s="424">
        <f>SUM(E552:E557)</f>
        <v>90076</v>
      </c>
      <c r="F558" s="638">
        <f aca="true" t="shared" si="23" ref="F558:F585">SUM(E558/D558)</f>
        <v>1.0259809784156273</v>
      </c>
    </row>
    <row r="559" spans="1:6" ht="12.75">
      <c r="A559" s="389"/>
      <c r="B559" s="390" t="s">
        <v>430</v>
      </c>
      <c r="C559" s="418">
        <f aca="true" t="shared" si="24" ref="C559:E563">SUM(C334+C368+C401+C432+C463+C496+C528)</f>
        <v>1234421</v>
      </c>
      <c r="D559" s="418">
        <f t="shared" si="24"/>
        <v>1260887</v>
      </c>
      <c r="E559" s="418">
        <f t="shared" si="24"/>
        <v>1277784</v>
      </c>
      <c r="F559" s="626">
        <f t="shared" si="23"/>
        <v>1.0134008836636432</v>
      </c>
    </row>
    <row r="560" spans="1:6" ht="12.75">
      <c r="A560" s="389"/>
      <c r="B560" s="390" t="s">
        <v>431</v>
      </c>
      <c r="C560" s="418">
        <f t="shared" si="24"/>
        <v>101357</v>
      </c>
      <c r="D560" s="418">
        <f t="shared" si="24"/>
        <v>101357</v>
      </c>
      <c r="E560" s="418">
        <f t="shared" si="24"/>
        <v>101357</v>
      </c>
      <c r="F560" s="626">
        <f t="shared" si="23"/>
        <v>1</v>
      </c>
    </row>
    <row r="561" spans="1:6" ht="13.5" thickBot="1">
      <c r="A561" s="389"/>
      <c r="B561" s="390" t="s">
        <v>432</v>
      </c>
      <c r="C561" s="419">
        <f t="shared" si="24"/>
        <v>0</v>
      </c>
      <c r="D561" s="419">
        <f t="shared" si="24"/>
        <v>0</v>
      </c>
      <c r="E561" s="419">
        <f t="shared" si="24"/>
        <v>0</v>
      </c>
      <c r="F561" s="629"/>
    </row>
    <row r="562" spans="1:6" ht="13.5" thickBot="1">
      <c r="A562" s="394"/>
      <c r="B562" s="395" t="s">
        <v>420</v>
      </c>
      <c r="C562" s="424">
        <f t="shared" si="24"/>
        <v>1335778</v>
      </c>
      <c r="D562" s="424">
        <f t="shared" si="24"/>
        <v>1362244</v>
      </c>
      <c r="E562" s="424">
        <f t="shared" si="24"/>
        <v>1379141</v>
      </c>
      <c r="F562" s="638">
        <f t="shared" si="23"/>
        <v>1.0124037984384588</v>
      </c>
    </row>
    <row r="563" spans="1:6" ht="13.5" thickBot="1">
      <c r="A563" s="391"/>
      <c r="B563" s="396" t="s">
        <v>421</v>
      </c>
      <c r="C563" s="417">
        <f t="shared" si="24"/>
        <v>0</v>
      </c>
      <c r="D563" s="417">
        <f t="shared" si="24"/>
        <v>0</v>
      </c>
      <c r="E563" s="424">
        <f t="shared" si="24"/>
        <v>2089</v>
      </c>
      <c r="F563" s="678"/>
    </row>
    <row r="564" spans="1:6" ht="13.5" thickBot="1">
      <c r="A564" s="391"/>
      <c r="B564" s="235" t="s">
        <v>680</v>
      </c>
      <c r="C564" s="417"/>
      <c r="D564" s="417"/>
      <c r="E564" s="424">
        <f>SUM(E501+E373+E339)</f>
        <v>1377</v>
      </c>
      <c r="F564" s="629"/>
    </row>
    <row r="565" spans="1:6" ht="13.5" thickBot="1">
      <c r="A565" s="391"/>
      <c r="B565" s="396" t="s">
        <v>677</v>
      </c>
      <c r="C565" s="417"/>
      <c r="D565" s="417"/>
      <c r="E565" s="424">
        <f>SUM(E468+E406+E374)</f>
        <v>0</v>
      </c>
      <c r="F565" s="629"/>
    </row>
    <row r="566" spans="1:6" ht="13.5" thickBot="1">
      <c r="A566" s="391"/>
      <c r="B566" s="397" t="s">
        <v>422</v>
      </c>
      <c r="C566" s="424">
        <f aca="true" t="shared" si="25" ref="C566:E570">SUM(C340+C375+C407+C437+C469+C502+C533)</f>
        <v>1423573</v>
      </c>
      <c r="D566" s="424">
        <f t="shared" si="25"/>
        <v>1450039</v>
      </c>
      <c r="E566" s="424">
        <f t="shared" si="25"/>
        <v>1472683</v>
      </c>
      <c r="F566" s="638">
        <f t="shared" si="23"/>
        <v>1.0156161317040437</v>
      </c>
    </row>
    <row r="567" spans="1:6" ht="13.5" thickBot="1">
      <c r="A567" s="389"/>
      <c r="B567" s="393" t="s">
        <v>435</v>
      </c>
      <c r="C567" s="417">
        <f t="shared" si="25"/>
        <v>0</v>
      </c>
      <c r="D567" s="417">
        <f t="shared" si="25"/>
        <v>0</v>
      </c>
      <c r="E567" s="417">
        <f t="shared" si="25"/>
        <v>0</v>
      </c>
      <c r="F567" s="638"/>
    </row>
    <row r="568" spans="1:6" ht="12.75">
      <c r="A568" s="389"/>
      <c r="B568" s="390" t="s">
        <v>433</v>
      </c>
      <c r="C568" s="418">
        <f t="shared" si="25"/>
        <v>0</v>
      </c>
      <c r="D568" s="418">
        <f t="shared" si="25"/>
        <v>30472</v>
      </c>
      <c r="E568" s="418">
        <f t="shared" si="25"/>
        <v>30472</v>
      </c>
      <c r="F568" s="626">
        <f t="shared" si="23"/>
        <v>1</v>
      </c>
    </row>
    <row r="569" spans="1:6" ht="13.5" thickBot="1">
      <c r="A569" s="389"/>
      <c r="B569" s="398" t="s">
        <v>434</v>
      </c>
      <c r="C569" s="419">
        <f t="shared" si="25"/>
        <v>0</v>
      </c>
      <c r="D569" s="419">
        <f t="shared" si="25"/>
        <v>0</v>
      </c>
      <c r="E569" s="419">
        <f t="shared" si="25"/>
        <v>0</v>
      </c>
      <c r="F569" s="629"/>
    </row>
    <row r="570" spans="1:6" ht="13.5" thickBot="1">
      <c r="A570" s="399"/>
      <c r="B570" s="396" t="s">
        <v>423</v>
      </c>
      <c r="C570" s="424">
        <f t="shared" si="25"/>
        <v>0</v>
      </c>
      <c r="D570" s="424">
        <f t="shared" si="25"/>
        <v>30472</v>
      </c>
      <c r="E570" s="424">
        <f t="shared" si="25"/>
        <v>30472</v>
      </c>
      <c r="F570" s="638">
        <f t="shared" si="23"/>
        <v>1</v>
      </c>
    </row>
    <row r="571" spans="1:6" ht="13.5" thickBot="1">
      <c r="A571" s="399"/>
      <c r="B571" s="680" t="s">
        <v>678</v>
      </c>
      <c r="C571" s="424"/>
      <c r="D571" s="424"/>
      <c r="E571" s="417">
        <f>SUM(E474+E345)</f>
        <v>0</v>
      </c>
      <c r="F571" s="638"/>
    </row>
    <row r="572" spans="1:6" ht="15.75" thickBot="1">
      <c r="A572" s="399"/>
      <c r="B572" s="400" t="s">
        <v>436</v>
      </c>
      <c r="C572" s="426">
        <f>SUM(C566+C567+C570)</f>
        <v>1423573</v>
      </c>
      <c r="D572" s="426">
        <f>SUM(D566+D567+D570)</f>
        <v>1480511</v>
      </c>
      <c r="E572" s="426">
        <f>SUM(E566+E567+E570+E571)</f>
        <v>1503155</v>
      </c>
      <c r="F572" s="638">
        <f t="shared" si="23"/>
        <v>1.0152947191881723</v>
      </c>
    </row>
    <row r="573" spans="1:6" ht="12.75">
      <c r="A573" s="387"/>
      <c r="B573" s="401" t="s">
        <v>437</v>
      </c>
      <c r="C573" s="418">
        <f aca="true" t="shared" si="26" ref="C573:E575">SUM(C347+C381+C413+C443+C476+C508+C539)</f>
        <v>788062</v>
      </c>
      <c r="D573" s="418">
        <f t="shared" si="26"/>
        <v>807367</v>
      </c>
      <c r="E573" s="418">
        <f t="shared" si="26"/>
        <v>819970</v>
      </c>
      <c r="F573" s="626">
        <f t="shared" si="23"/>
        <v>1.0156100013996114</v>
      </c>
    </row>
    <row r="574" spans="1:6" ht="12.75">
      <c r="A574" s="387"/>
      <c r="B574" s="401" t="s">
        <v>438</v>
      </c>
      <c r="C574" s="418">
        <f t="shared" si="26"/>
        <v>206056</v>
      </c>
      <c r="D574" s="418">
        <f t="shared" si="26"/>
        <v>212035</v>
      </c>
      <c r="E574" s="418">
        <f t="shared" si="26"/>
        <v>216329</v>
      </c>
      <c r="F574" s="626">
        <f t="shared" si="23"/>
        <v>1.0202513735939822</v>
      </c>
    </row>
    <row r="575" spans="1:6" ht="12.75">
      <c r="A575" s="387"/>
      <c r="B575" s="401" t="s">
        <v>439</v>
      </c>
      <c r="C575" s="418">
        <f t="shared" si="26"/>
        <v>428566</v>
      </c>
      <c r="D575" s="418">
        <f t="shared" si="26"/>
        <v>460220</v>
      </c>
      <c r="E575" s="418">
        <f t="shared" si="26"/>
        <v>465154</v>
      </c>
      <c r="F575" s="626">
        <f t="shared" si="23"/>
        <v>1.010720959541089</v>
      </c>
    </row>
    <row r="576" spans="1:6" ht="12.75">
      <c r="A576" s="387"/>
      <c r="B576" s="646" t="s">
        <v>654</v>
      </c>
      <c r="C576" s="298"/>
      <c r="D576" s="647">
        <v>1188</v>
      </c>
      <c r="E576" s="647">
        <v>1189</v>
      </c>
      <c r="F576" s="626">
        <f t="shared" si="23"/>
        <v>1.0008417508417509</v>
      </c>
    </row>
    <row r="577" spans="1:6" ht="12.75">
      <c r="A577" s="387"/>
      <c r="B577" s="401" t="s">
        <v>440</v>
      </c>
      <c r="C577" s="418">
        <f aca="true" t="shared" si="27" ref="C577:E578">SUM(C351+C384+C416+C446+C479+C511+C542)</f>
        <v>0</v>
      </c>
      <c r="D577" s="418">
        <f t="shared" si="27"/>
        <v>0</v>
      </c>
      <c r="E577" s="418">
        <f t="shared" si="27"/>
        <v>10</v>
      </c>
      <c r="F577" s="626"/>
    </row>
    <row r="578" spans="1:6" ht="13.5" thickBot="1">
      <c r="A578" s="387"/>
      <c r="B578" s="402" t="s">
        <v>441</v>
      </c>
      <c r="C578" s="419">
        <f t="shared" si="27"/>
        <v>0</v>
      </c>
      <c r="D578" s="419">
        <f t="shared" si="27"/>
        <v>0</v>
      </c>
      <c r="E578" s="419">
        <f t="shared" si="27"/>
        <v>652</v>
      </c>
      <c r="F578" s="629"/>
    </row>
    <row r="579" spans="1:6" ht="13.5" thickBot="1">
      <c r="A579" s="387"/>
      <c r="B579" s="403" t="s">
        <v>22</v>
      </c>
      <c r="C579" s="424">
        <f>SUM(C573:C578)</f>
        <v>1422684</v>
      </c>
      <c r="D579" s="424">
        <f>SUM(D573:D578)</f>
        <v>1480810</v>
      </c>
      <c r="E579" s="424">
        <f>SUM(E573:E578)-E576</f>
        <v>1502115</v>
      </c>
      <c r="F579" s="625">
        <f t="shared" si="23"/>
        <v>1.0143873960872765</v>
      </c>
    </row>
    <row r="580" spans="1:6" ht="12.75">
      <c r="A580" s="387"/>
      <c r="B580" s="401" t="s">
        <v>442</v>
      </c>
      <c r="C580" s="418">
        <f aca="true" t="shared" si="28" ref="C580:E582">SUM(C354+C387+C419+C449+C482+C514+C545)</f>
        <v>508</v>
      </c>
      <c r="D580" s="418">
        <f t="shared" si="28"/>
        <v>508</v>
      </c>
      <c r="E580" s="418">
        <f t="shared" si="28"/>
        <v>508</v>
      </c>
      <c r="F580" s="626"/>
    </row>
    <row r="581" spans="1:6" ht="12.75">
      <c r="A581" s="387"/>
      <c r="B581" s="401" t="s">
        <v>443</v>
      </c>
      <c r="C581" s="418">
        <f t="shared" si="28"/>
        <v>381</v>
      </c>
      <c r="D581" s="418">
        <f t="shared" si="28"/>
        <v>381</v>
      </c>
      <c r="E581" s="418">
        <f t="shared" si="28"/>
        <v>532</v>
      </c>
      <c r="F581" s="626"/>
    </row>
    <row r="582" spans="1:6" ht="13.5" thickBot="1">
      <c r="A582" s="387"/>
      <c r="B582" s="404" t="s">
        <v>444</v>
      </c>
      <c r="C582" s="419">
        <f t="shared" si="28"/>
        <v>0</v>
      </c>
      <c r="D582" s="419">
        <f t="shared" si="28"/>
        <v>0</v>
      </c>
      <c r="E582" s="419">
        <f t="shared" si="28"/>
        <v>0</v>
      </c>
      <c r="F582" s="629"/>
    </row>
    <row r="583" spans="1:6" ht="13.5" thickBot="1">
      <c r="A583" s="387"/>
      <c r="B583" s="406" t="s">
        <v>28</v>
      </c>
      <c r="C583" s="424">
        <f>SUM(C580:C582)</f>
        <v>889</v>
      </c>
      <c r="D583" s="424">
        <f>SUM(D580:D582)</f>
        <v>889</v>
      </c>
      <c r="E583" s="424">
        <f>SUM(E580:E582)</f>
        <v>1040</v>
      </c>
      <c r="F583" s="678"/>
    </row>
    <row r="584" spans="1:6" ht="13.5" thickBot="1">
      <c r="A584" s="387"/>
      <c r="B584" s="679" t="s">
        <v>676</v>
      </c>
      <c r="C584" s="424"/>
      <c r="D584" s="424"/>
      <c r="E584" s="417">
        <f>SUM(E549+E518+E486+E453+E391+E358)</f>
        <v>0</v>
      </c>
      <c r="F584" s="678"/>
    </row>
    <row r="585" spans="1:6" ht="15.75" thickBot="1">
      <c r="A585" s="405"/>
      <c r="B585" s="388" t="s">
        <v>45</v>
      </c>
      <c r="C585" s="426">
        <f>SUM(C359+C392+C423+C454+C487+C519+C550)</f>
        <v>1423573</v>
      </c>
      <c r="D585" s="426">
        <f>SUM(D359+D392+D423+D454+D487+D519+D550)</f>
        <v>1480511</v>
      </c>
      <c r="E585" s="426">
        <f>SUM(E359+E392+E423+E454+E487+E519+E550)</f>
        <v>1503155</v>
      </c>
      <c r="F585" s="625">
        <f t="shared" si="23"/>
        <v>1.0152947191881723</v>
      </c>
    </row>
    <row r="586" spans="1:6" ht="15">
      <c r="A586" s="407">
        <v>2630</v>
      </c>
      <c r="B586" s="423" t="s">
        <v>682</v>
      </c>
      <c r="C586" s="298"/>
      <c r="D586" s="298"/>
      <c r="E586" s="298"/>
      <c r="F586" s="626"/>
    </row>
    <row r="587" spans="1:6" ht="12.75">
      <c r="A587" s="389"/>
      <c r="B587" s="390" t="s">
        <v>424</v>
      </c>
      <c r="C587" s="298"/>
      <c r="D587" s="298"/>
      <c r="E587" s="298"/>
      <c r="F587" s="626"/>
    </row>
    <row r="588" spans="1:6" ht="12.75">
      <c r="A588" s="389"/>
      <c r="B588" s="390" t="s">
        <v>425</v>
      </c>
      <c r="C588" s="298"/>
      <c r="D588" s="298"/>
      <c r="E588" s="298">
        <v>122</v>
      </c>
      <c r="F588" s="626"/>
    </row>
    <row r="589" spans="1:6" ht="12.75">
      <c r="A589" s="389"/>
      <c r="B589" s="390" t="s">
        <v>426</v>
      </c>
      <c r="C589" s="298">
        <v>5000</v>
      </c>
      <c r="D589" s="298">
        <v>5000</v>
      </c>
      <c r="E589" s="298">
        <v>5000</v>
      </c>
      <c r="F589" s="626">
        <f>SUM(E589/D589)</f>
        <v>1</v>
      </c>
    </row>
    <row r="590" spans="1:6" ht="12.75">
      <c r="A590" s="389"/>
      <c r="B590" s="390" t="s">
        <v>427</v>
      </c>
      <c r="C590" s="298">
        <v>20000</v>
      </c>
      <c r="D590" s="298">
        <v>20000</v>
      </c>
      <c r="E590" s="298">
        <v>19878</v>
      </c>
      <c r="F590" s="626">
        <f>SUM(E590/D590)</f>
        <v>0.9939</v>
      </c>
    </row>
    <row r="591" spans="1:6" ht="12.75">
      <c r="A591" s="389"/>
      <c r="B591" s="390" t="s">
        <v>428</v>
      </c>
      <c r="C591" s="298">
        <v>5000</v>
      </c>
      <c r="D591" s="298">
        <v>5000</v>
      </c>
      <c r="E591" s="298">
        <v>5000</v>
      </c>
      <c r="F591" s="626">
        <f>SUM(E591/D591)</f>
        <v>1</v>
      </c>
    </row>
    <row r="592" spans="1:6" ht="13.5" thickBot="1">
      <c r="A592" s="389"/>
      <c r="B592" s="392" t="s">
        <v>429</v>
      </c>
      <c r="C592" s="416"/>
      <c r="D592" s="416"/>
      <c r="E592" s="416"/>
      <c r="F592" s="629"/>
    </row>
    <row r="593" spans="1:6" ht="13.5" thickBot="1">
      <c r="A593" s="389"/>
      <c r="B593" s="393" t="s">
        <v>417</v>
      </c>
      <c r="C593" s="420">
        <f>SUM(C587:C592)</f>
        <v>30000</v>
      </c>
      <c r="D593" s="420">
        <f>SUM(D587:D592)</f>
        <v>30000</v>
      </c>
      <c r="E593" s="420">
        <f>SUM(E587:E592)</f>
        <v>30000</v>
      </c>
      <c r="F593" s="638">
        <f aca="true" t="shared" si="29" ref="F593:F619">SUM(E593/D593)</f>
        <v>1</v>
      </c>
    </row>
    <row r="594" spans="1:6" ht="12.75">
      <c r="A594" s="389"/>
      <c r="B594" s="390" t="s">
        <v>430</v>
      </c>
      <c r="C594" s="298">
        <v>306547</v>
      </c>
      <c r="D594" s="298">
        <v>313439</v>
      </c>
      <c r="E594" s="298">
        <v>316639</v>
      </c>
      <c r="F594" s="626">
        <f t="shared" si="29"/>
        <v>1.010209323026171</v>
      </c>
    </row>
    <row r="595" spans="1:6" ht="12.75">
      <c r="A595" s="389"/>
      <c r="B595" s="390" t="s">
        <v>431</v>
      </c>
      <c r="C595" s="298">
        <v>16000</v>
      </c>
      <c r="D595" s="298">
        <v>16000</v>
      </c>
      <c r="E595" s="298">
        <v>16000</v>
      </c>
      <c r="F595" s="626">
        <f t="shared" si="29"/>
        <v>1</v>
      </c>
    </row>
    <row r="596" spans="1:6" ht="13.5" thickBot="1">
      <c r="A596" s="389"/>
      <c r="B596" s="390" t="s">
        <v>432</v>
      </c>
      <c r="C596" s="416"/>
      <c r="D596" s="416"/>
      <c r="E596" s="416"/>
      <c r="F596" s="629"/>
    </row>
    <row r="597" spans="1:6" ht="13.5" thickBot="1">
      <c r="A597" s="394"/>
      <c r="B597" s="395" t="s">
        <v>420</v>
      </c>
      <c r="C597" s="301">
        <f>SUM(C594:C596)</f>
        <v>322547</v>
      </c>
      <c r="D597" s="301">
        <f>SUM(D594:D596)</f>
        <v>329439</v>
      </c>
      <c r="E597" s="301">
        <f>SUM(E594:E596)</f>
        <v>332639</v>
      </c>
      <c r="F597" s="638">
        <f t="shared" si="29"/>
        <v>1.0097134826174192</v>
      </c>
    </row>
    <row r="598" spans="1:6" ht="13.5" thickBot="1">
      <c r="A598" s="391"/>
      <c r="B598" s="396" t="s">
        <v>421</v>
      </c>
      <c r="C598" s="415"/>
      <c r="D598" s="415"/>
      <c r="E598" s="420">
        <v>1561</v>
      </c>
      <c r="F598" s="678"/>
    </row>
    <row r="599" spans="1:6" ht="13.5" thickBot="1">
      <c r="A599" s="391"/>
      <c r="B599" s="396" t="s">
        <v>677</v>
      </c>
      <c r="C599" s="415"/>
      <c r="D599" s="685"/>
      <c r="E599" s="685"/>
      <c r="F599" s="686"/>
    </row>
    <row r="600" spans="1:6" ht="13.5" thickBot="1">
      <c r="A600" s="391"/>
      <c r="B600" s="397" t="s">
        <v>422</v>
      </c>
      <c r="C600" s="420">
        <f>SUM(C597+C593+C598)</f>
        <v>352547</v>
      </c>
      <c r="D600" s="420">
        <f>SUM(D597+D593+D598)</f>
        <v>359439</v>
      </c>
      <c r="E600" s="420">
        <f>SUM(E597+E593+E598)</f>
        <v>364200</v>
      </c>
      <c r="F600" s="638">
        <f t="shared" si="29"/>
        <v>1.013245641124085</v>
      </c>
    </row>
    <row r="601" spans="1:6" ht="13.5" thickBot="1">
      <c r="A601" s="391"/>
      <c r="B601" s="680" t="s">
        <v>706</v>
      </c>
      <c r="C601" s="420"/>
      <c r="D601" s="420"/>
      <c r="E601" s="415">
        <v>2911</v>
      </c>
      <c r="F601" s="638"/>
    </row>
    <row r="602" spans="1:6" ht="13.5" thickBot="1">
      <c r="A602" s="389"/>
      <c r="B602" s="393" t="s">
        <v>435</v>
      </c>
      <c r="C602" s="415"/>
      <c r="D602" s="415"/>
      <c r="E602" s="420">
        <f>SUM(E601)</f>
        <v>2911</v>
      </c>
      <c r="F602" s="638"/>
    </row>
    <row r="603" spans="1:6" ht="12.75">
      <c r="A603" s="389"/>
      <c r="B603" s="390" t="s">
        <v>433</v>
      </c>
      <c r="C603" s="298"/>
      <c r="D603" s="298">
        <v>5870</v>
      </c>
      <c r="E603" s="298">
        <v>5870</v>
      </c>
      <c r="F603" s="626">
        <f t="shared" si="29"/>
        <v>1</v>
      </c>
    </row>
    <row r="604" spans="1:6" ht="13.5" thickBot="1">
      <c r="A604" s="389"/>
      <c r="B604" s="398" t="s">
        <v>434</v>
      </c>
      <c r="C604" s="416"/>
      <c r="D604" s="416"/>
      <c r="E604" s="416"/>
      <c r="F604" s="629"/>
    </row>
    <row r="605" spans="1:6" ht="13.5" thickBot="1">
      <c r="A605" s="399"/>
      <c r="B605" s="396" t="s">
        <v>423</v>
      </c>
      <c r="C605" s="416"/>
      <c r="D605" s="301">
        <f>SUM(D603:D604)</f>
        <v>5870</v>
      </c>
      <c r="E605" s="301">
        <f>SUM(E603:E604)</f>
        <v>5870</v>
      </c>
      <c r="F605" s="638">
        <f t="shared" si="29"/>
        <v>1</v>
      </c>
    </row>
    <row r="606" spans="1:6" ht="13.5" thickBot="1">
      <c r="A606" s="399"/>
      <c r="B606" s="680" t="s">
        <v>678</v>
      </c>
      <c r="C606" s="416"/>
      <c r="D606" s="301"/>
      <c r="E606" s="301"/>
      <c r="F606" s="638"/>
    </row>
    <row r="607" spans="1:6" ht="15.75" thickBot="1">
      <c r="A607" s="399"/>
      <c r="B607" s="400" t="s">
        <v>436</v>
      </c>
      <c r="C607" s="422">
        <f>SUM(C600+C602+C605)</f>
        <v>352547</v>
      </c>
      <c r="D607" s="422">
        <f>SUM(D600+D602+D605)</f>
        <v>365309</v>
      </c>
      <c r="E607" s="422">
        <f>SUM(E600+E602+E605)</f>
        <v>372981</v>
      </c>
      <c r="F607" s="638">
        <f t="shared" si="29"/>
        <v>1.021001398815797</v>
      </c>
    </row>
    <row r="608" spans="1:6" ht="12.75">
      <c r="A608" s="387"/>
      <c r="B608" s="401" t="s">
        <v>437</v>
      </c>
      <c r="C608" s="298">
        <v>211346</v>
      </c>
      <c r="D608" s="298">
        <v>213621</v>
      </c>
      <c r="E608" s="298">
        <v>216005</v>
      </c>
      <c r="F608" s="626">
        <f t="shared" si="29"/>
        <v>1.0111599515028953</v>
      </c>
    </row>
    <row r="609" spans="1:6" ht="12.75">
      <c r="A609" s="387"/>
      <c r="B609" s="401" t="s">
        <v>438</v>
      </c>
      <c r="C609" s="298">
        <v>55864</v>
      </c>
      <c r="D609" s="298">
        <v>56625</v>
      </c>
      <c r="E609" s="298">
        <v>57441</v>
      </c>
      <c r="F609" s="626">
        <f t="shared" si="29"/>
        <v>1.01441059602649</v>
      </c>
    </row>
    <row r="610" spans="1:6" ht="12.75">
      <c r="A610" s="387"/>
      <c r="B610" s="401" t="s">
        <v>439</v>
      </c>
      <c r="C610" s="298">
        <v>84437</v>
      </c>
      <c r="D610" s="298">
        <v>94163</v>
      </c>
      <c r="E610" s="298">
        <v>95353</v>
      </c>
      <c r="F610" s="626">
        <f t="shared" si="29"/>
        <v>1.0126376602274778</v>
      </c>
    </row>
    <row r="611" spans="1:6" ht="12.75">
      <c r="A611" s="387"/>
      <c r="B611" s="401" t="s">
        <v>440</v>
      </c>
      <c r="C611" s="298"/>
      <c r="D611" s="298"/>
      <c r="E611" s="298"/>
      <c r="F611" s="626"/>
    </row>
    <row r="612" spans="1:6" ht="13.5" thickBot="1">
      <c r="A612" s="387"/>
      <c r="B612" s="402" t="s">
        <v>441</v>
      </c>
      <c r="C612" s="416"/>
      <c r="D612" s="416"/>
      <c r="E612" s="416"/>
      <c r="F612" s="629"/>
    </row>
    <row r="613" spans="1:6" ht="13.5" thickBot="1">
      <c r="A613" s="387"/>
      <c r="B613" s="403" t="s">
        <v>22</v>
      </c>
      <c r="C613" s="420">
        <f>SUM(C608:C612)</f>
        <v>351647</v>
      </c>
      <c r="D613" s="420">
        <f>SUM(D608:D612)</f>
        <v>364409</v>
      </c>
      <c r="E613" s="420">
        <f>SUM(E608:E612)</f>
        <v>368799</v>
      </c>
      <c r="F613" s="625">
        <f t="shared" si="29"/>
        <v>1.0120469033421238</v>
      </c>
    </row>
    <row r="614" spans="1:6" ht="12.75">
      <c r="A614" s="387"/>
      <c r="B614" s="401" t="s">
        <v>442</v>
      </c>
      <c r="C614" s="298"/>
      <c r="D614" s="298"/>
      <c r="E614" s="298"/>
      <c r="F614" s="626"/>
    </row>
    <row r="615" spans="1:6" ht="12.75">
      <c r="A615" s="387"/>
      <c r="B615" s="401" t="s">
        <v>443</v>
      </c>
      <c r="C615" s="298">
        <v>900</v>
      </c>
      <c r="D615" s="298">
        <v>900</v>
      </c>
      <c r="E615" s="298">
        <v>4182</v>
      </c>
      <c r="F615" s="626"/>
    </row>
    <row r="616" spans="1:6" ht="13.5" thickBot="1">
      <c r="A616" s="387"/>
      <c r="B616" s="404" t="s">
        <v>444</v>
      </c>
      <c r="C616" s="416"/>
      <c r="D616" s="416"/>
      <c r="E616" s="416"/>
      <c r="F616" s="629"/>
    </row>
    <row r="617" spans="1:6" ht="13.5" thickBot="1">
      <c r="A617" s="387"/>
      <c r="B617" s="406" t="s">
        <v>28</v>
      </c>
      <c r="C617" s="420">
        <f>SUM(C615:C616)</f>
        <v>900</v>
      </c>
      <c r="D617" s="420">
        <f>SUM(D615:D616)</f>
        <v>900</v>
      </c>
      <c r="E617" s="420">
        <f>SUM(E615:E616)</f>
        <v>4182</v>
      </c>
      <c r="F617" s="625"/>
    </row>
    <row r="618" spans="1:6" ht="13.5" thickBot="1">
      <c r="A618" s="387"/>
      <c r="B618" s="679" t="s">
        <v>676</v>
      </c>
      <c r="C618" s="420"/>
      <c r="D618" s="420"/>
      <c r="E618" s="420"/>
      <c r="F618" s="638"/>
    </row>
    <row r="619" spans="1:6" ht="15.75" thickBot="1">
      <c r="A619" s="405"/>
      <c r="B619" s="388" t="s">
        <v>45</v>
      </c>
      <c r="C619" s="422">
        <f>SUM(C613+C617)</f>
        <v>352547</v>
      </c>
      <c r="D619" s="422">
        <f>SUM(D613+D617)</f>
        <v>365309</v>
      </c>
      <c r="E619" s="422">
        <f>SUM(E613+E617)</f>
        <v>372981</v>
      </c>
      <c r="F619" s="638">
        <f t="shared" si="29"/>
        <v>1.021001398815797</v>
      </c>
    </row>
    <row r="620" spans="1:6" ht="15">
      <c r="A620" s="407">
        <v>2640</v>
      </c>
      <c r="B620" s="408" t="s">
        <v>463</v>
      </c>
      <c r="C620" s="298"/>
      <c r="D620" s="298"/>
      <c r="E620" s="298"/>
      <c r="F620" s="626"/>
    </row>
    <row r="621" spans="1:6" ht="12.75">
      <c r="A621" s="389"/>
      <c r="B621" s="390" t="s">
        <v>424</v>
      </c>
      <c r="C621" s="298"/>
      <c r="D621" s="298"/>
      <c r="E621" s="298"/>
      <c r="F621" s="626"/>
    </row>
    <row r="622" spans="1:6" ht="12.75">
      <c r="A622" s="389"/>
      <c r="B622" s="390" t="s">
        <v>425</v>
      </c>
      <c r="C622" s="298"/>
      <c r="D622" s="298"/>
      <c r="E622" s="298"/>
      <c r="F622" s="626"/>
    </row>
    <row r="623" spans="1:6" ht="12.75">
      <c r="A623" s="389"/>
      <c r="B623" s="390" t="s">
        <v>426</v>
      </c>
      <c r="C623" s="298">
        <v>2692</v>
      </c>
      <c r="D623" s="298">
        <v>2692</v>
      </c>
      <c r="E623" s="298">
        <v>2692</v>
      </c>
      <c r="F623" s="626">
        <f>SUM(E623/D623)</f>
        <v>1</v>
      </c>
    </row>
    <row r="624" spans="1:6" ht="12.75">
      <c r="A624" s="389"/>
      <c r="B624" s="390" t="s">
        <v>427</v>
      </c>
      <c r="C624" s="298">
        <v>8874</v>
      </c>
      <c r="D624" s="298">
        <v>8874</v>
      </c>
      <c r="E624" s="298">
        <v>8874</v>
      </c>
      <c r="F624" s="626">
        <f>SUM(E624/D624)</f>
        <v>1</v>
      </c>
    </row>
    <row r="625" spans="1:6" ht="12.75">
      <c r="A625" s="389"/>
      <c r="B625" s="390" t="s">
        <v>428</v>
      </c>
      <c r="C625" s="298">
        <v>1438</v>
      </c>
      <c r="D625" s="298">
        <v>1438</v>
      </c>
      <c r="E625" s="298">
        <v>1438</v>
      </c>
      <c r="F625" s="626">
        <f>SUM(E625/D625)</f>
        <v>1</v>
      </c>
    </row>
    <row r="626" spans="1:6" ht="13.5" thickBot="1">
      <c r="A626" s="389"/>
      <c r="B626" s="392" t="s">
        <v>429</v>
      </c>
      <c r="C626" s="416"/>
      <c r="D626" s="416"/>
      <c r="E626" s="416"/>
      <c r="F626" s="629"/>
    </row>
    <row r="627" spans="1:6" ht="13.5" thickBot="1">
      <c r="A627" s="389"/>
      <c r="B627" s="393" t="s">
        <v>417</v>
      </c>
      <c r="C627" s="420">
        <f>SUM(C621:C626)</f>
        <v>13004</v>
      </c>
      <c r="D627" s="420">
        <f>SUM(D621:D626)</f>
        <v>13004</v>
      </c>
      <c r="E627" s="420">
        <f>SUM(E621:E626)</f>
        <v>13004</v>
      </c>
      <c r="F627" s="638">
        <f aca="true" t="shared" si="30" ref="F627:F652">SUM(E627/D627)</f>
        <v>1</v>
      </c>
    </row>
    <row r="628" spans="1:6" ht="12.75">
      <c r="A628" s="389"/>
      <c r="B628" s="390" t="s">
        <v>430</v>
      </c>
      <c r="C628" s="298">
        <v>292231</v>
      </c>
      <c r="D628" s="298">
        <v>298197</v>
      </c>
      <c r="E628" s="298">
        <v>300731</v>
      </c>
      <c r="F628" s="626">
        <f t="shared" si="30"/>
        <v>1.0084977380724822</v>
      </c>
    </row>
    <row r="629" spans="1:6" ht="12.75">
      <c r="A629" s="389"/>
      <c r="B629" s="390" t="s">
        <v>431</v>
      </c>
      <c r="C629" s="298">
        <v>13735</v>
      </c>
      <c r="D629" s="298">
        <v>13735</v>
      </c>
      <c r="E629" s="298">
        <v>13735</v>
      </c>
      <c r="F629" s="626">
        <f t="shared" si="30"/>
        <v>1</v>
      </c>
    </row>
    <row r="630" spans="1:6" ht="13.5" thickBot="1">
      <c r="A630" s="389"/>
      <c r="B630" s="390" t="s">
        <v>432</v>
      </c>
      <c r="C630" s="416"/>
      <c r="D630" s="416"/>
      <c r="E630" s="416"/>
      <c r="F630" s="629"/>
    </row>
    <row r="631" spans="1:6" ht="13.5" thickBot="1">
      <c r="A631" s="394"/>
      <c r="B631" s="395" t="s">
        <v>420</v>
      </c>
      <c r="C631" s="301">
        <f>SUM(C628:C630)</f>
        <v>305966</v>
      </c>
      <c r="D631" s="301">
        <f>SUM(D628:D630)</f>
        <v>311932</v>
      </c>
      <c r="E631" s="301">
        <f>SUM(E628:E630)</f>
        <v>314466</v>
      </c>
      <c r="F631" s="638">
        <f t="shared" si="30"/>
        <v>1.0081235653924574</v>
      </c>
    </row>
    <row r="632" spans="1:6" ht="13.5" thickBot="1">
      <c r="A632" s="391"/>
      <c r="B632" s="396" t="s">
        <v>421</v>
      </c>
      <c r="C632" s="415"/>
      <c r="D632" s="415"/>
      <c r="E632" s="420">
        <v>1933</v>
      </c>
      <c r="F632" s="678"/>
    </row>
    <row r="633" spans="1:6" ht="13.5" thickBot="1">
      <c r="A633" s="391"/>
      <c r="B633" s="396" t="s">
        <v>677</v>
      </c>
      <c r="C633" s="415"/>
      <c r="D633" s="415"/>
      <c r="E633" s="415"/>
      <c r="F633" s="629"/>
    </row>
    <row r="634" spans="1:6" ht="13.5" thickBot="1">
      <c r="A634" s="391"/>
      <c r="B634" s="397" t="s">
        <v>422</v>
      </c>
      <c r="C634" s="420">
        <f>SUM(C631+C627+C632)</f>
        <v>318970</v>
      </c>
      <c r="D634" s="420">
        <f>SUM(D631+D627+D632)</f>
        <v>324936</v>
      </c>
      <c r="E634" s="420">
        <f>SUM(E631+E627+E632)</f>
        <v>329403</v>
      </c>
      <c r="F634" s="638">
        <f t="shared" si="30"/>
        <v>1.0137473225496714</v>
      </c>
    </row>
    <row r="635" spans="1:6" ht="13.5" thickBot="1">
      <c r="A635" s="389"/>
      <c r="B635" s="393" t="s">
        <v>435</v>
      </c>
      <c r="C635" s="415"/>
      <c r="D635" s="415"/>
      <c r="E635" s="415"/>
      <c r="F635" s="638"/>
    </row>
    <row r="636" spans="1:6" ht="12.75">
      <c r="A636" s="389"/>
      <c r="B636" s="390" t="s">
        <v>433</v>
      </c>
      <c r="C636" s="298"/>
      <c r="D636" s="298">
        <v>3768</v>
      </c>
      <c r="E636" s="298">
        <v>3768</v>
      </c>
      <c r="F636" s="626">
        <f t="shared" si="30"/>
        <v>1</v>
      </c>
    </row>
    <row r="637" spans="1:6" ht="13.5" thickBot="1">
      <c r="A637" s="389"/>
      <c r="B637" s="398" t="s">
        <v>434</v>
      </c>
      <c r="C637" s="416"/>
      <c r="D637" s="416"/>
      <c r="E637" s="416"/>
      <c r="F637" s="629"/>
    </row>
    <row r="638" spans="1:6" ht="13.5" thickBot="1">
      <c r="A638" s="399"/>
      <c r="B638" s="396" t="s">
        <v>423</v>
      </c>
      <c r="C638" s="416"/>
      <c r="D638" s="301">
        <f>SUM(D636:D637)</f>
        <v>3768</v>
      </c>
      <c r="E638" s="301">
        <f>SUM(E636:E637)</f>
        <v>3768</v>
      </c>
      <c r="F638" s="638">
        <f t="shared" si="30"/>
        <v>1</v>
      </c>
    </row>
    <row r="639" spans="1:6" ht="13.5" thickBot="1">
      <c r="A639" s="399"/>
      <c r="B639" s="680" t="s">
        <v>678</v>
      </c>
      <c r="C639" s="416"/>
      <c r="D639" s="301"/>
      <c r="E639" s="301"/>
      <c r="F639" s="638"/>
    </row>
    <row r="640" spans="1:6" ht="15.75" thickBot="1">
      <c r="A640" s="399"/>
      <c r="B640" s="400" t="s">
        <v>436</v>
      </c>
      <c r="C640" s="422">
        <f>SUM(C634+C635+C638)</f>
        <v>318970</v>
      </c>
      <c r="D640" s="422">
        <f>SUM(D634+D635+D638)</f>
        <v>328704</v>
      </c>
      <c r="E640" s="422">
        <f>SUM(E634+E635+E638)</f>
        <v>333171</v>
      </c>
      <c r="F640" s="638">
        <f t="shared" si="30"/>
        <v>1.013589734228972</v>
      </c>
    </row>
    <row r="641" spans="1:6" ht="12.75">
      <c r="A641" s="387"/>
      <c r="B641" s="401" t="s">
        <v>437</v>
      </c>
      <c r="C641" s="298">
        <v>192714</v>
      </c>
      <c r="D641" s="298">
        <v>195682</v>
      </c>
      <c r="E641" s="298">
        <v>195095</v>
      </c>
      <c r="F641" s="626">
        <f t="shared" si="30"/>
        <v>0.9970002350752752</v>
      </c>
    </row>
    <row r="642" spans="1:6" ht="12.75">
      <c r="A642" s="387"/>
      <c r="B642" s="401" t="s">
        <v>438</v>
      </c>
      <c r="C642" s="298">
        <v>51373</v>
      </c>
      <c r="D642" s="298">
        <v>52367</v>
      </c>
      <c r="E642" s="298">
        <v>52688</v>
      </c>
      <c r="F642" s="626">
        <f t="shared" si="30"/>
        <v>1.006129814577883</v>
      </c>
    </row>
    <row r="643" spans="1:6" ht="12.75">
      <c r="A643" s="387"/>
      <c r="B643" s="401" t="s">
        <v>439</v>
      </c>
      <c r="C643" s="298">
        <v>74883</v>
      </c>
      <c r="D643" s="298">
        <v>80655</v>
      </c>
      <c r="E643" s="298">
        <v>80655</v>
      </c>
      <c r="F643" s="626">
        <f t="shared" si="30"/>
        <v>1</v>
      </c>
    </row>
    <row r="644" spans="1:6" ht="12.75">
      <c r="A644" s="387"/>
      <c r="B644" s="401" t="s">
        <v>440</v>
      </c>
      <c r="C644" s="298"/>
      <c r="D644" s="298"/>
      <c r="E644" s="298"/>
      <c r="F644" s="626"/>
    </row>
    <row r="645" spans="1:6" ht="13.5" thickBot="1">
      <c r="A645" s="387"/>
      <c r="B645" s="402" t="s">
        <v>441</v>
      </c>
      <c r="C645" s="416"/>
      <c r="D645" s="416"/>
      <c r="E645" s="416">
        <v>4733</v>
      </c>
      <c r="F645" s="629"/>
    </row>
    <row r="646" spans="1:6" ht="13.5" thickBot="1">
      <c r="A646" s="387"/>
      <c r="B646" s="403" t="s">
        <v>22</v>
      </c>
      <c r="C646" s="420">
        <f>SUM(C641:C645)</f>
        <v>318970</v>
      </c>
      <c r="D646" s="420">
        <f>SUM(D641:D645)</f>
        <v>328704</v>
      </c>
      <c r="E646" s="420">
        <f>SUM(E641:E645)</f>
        <v>333171</v>
      </c>
      <c r="F646" s="625">
        <f t="shared" si="30"/>
        <v>1.013589734228972</v>
      </c>
    </row>
    <row r="647" spans="1:6" ht="12.75">
      <c r="A647" s="387"/>
      <c r="B647" s="401" t="s">
        <v>442</v>
      </c>
      <c r="C647" s="298"/>
      <c r="D647" s="298"/>
      <c r="E647" s="298"/>
      <c r="F647" s="626"/>
    </row>
    <row r="648" spans="1:6" ht="12.75">
      <c r="A648" s="387"/>
      <c r="B648" s="401" t="s">
        <v>443</v>
      </c>
      <c r="C648" s="298"/>
      <c r="D648" s="298"/>
      <c r="E648" s="298"/>
      <c r="F648" s="626"/>
    </row>
    <row r="649" spans="1:6" ht="13.5" thickBot="1">
      <c r="A649" s="387"/>
      <c r="B649" s="404" t="s">
        <v>444</v>
      </c>
      <c r="C649" s="416"/>
      <c r="D649" s="416"/>
      <c r="E649" s="416"/>
      <c r="F649" s="629"/>
    </row>
    <row r="650" spans="1:6" ht="13.5" thickBot="1">
      <c r="A650" s="387"/>
      <c r="B650" s="406" t="s">
        <v>28</v>
      </c>
      <c r="C650" s="415"/>
      <c r="D650" s="415"/>
      <c r="E650" s="415"/>
      <c r="F650" s="625"/>
    </row>
    <row r="651" spans="1:6" ht="13.5" thickBot="1">
      <c r="A651" s="387"/>
      <c r="B651" s="679" t="s">
        <v>676</v>
      </c>
      <c r="C651" s="415"/>
      <c r="D651" s="415"/>
      <c r="E651" s="415"/>
      <c r="F651" s="638"/>
    </row>
    <row r="652" spans="1:6" ht="15.75" thickBot="1">
      <c r="A652" s="405"/>
      <c r="B652" s="388" t="s">
        <v>45</v>
      </c>
      <c r="C652" s="422">
        <f>SUM(C646+C650)</f>
        <v>318970</v>
      </c>
      <c r="D652" s="422">
        <f>SUM(D646+D650)</f>
        <v>328704</v>
      </c>
      <c r="E652" s="422">
        <f>SUM(E646+E650)</f>
        <v>333171</v>
      </c>
      <c r="F652" s="638">
        <f t="shared" si="30"/>
        <v>1.013589734228972</v>
      </c>
    </row>
    <row r="653" spans="1:6" ht="15">
      <c r="A653" s="407">
        <v>2650</v>
      </c>
      <c r="B653" s="408" t="s">
        <v>464</v>
      </c>
      <c r="C653" s="298"/>
      <c r="D653" s="298"/>
      <c r="E653" s="298"/>
      <c r="F653" s="626"/>
    </row>
    <row r="654" spans="1:6" ht="12.75">
      <c r="A654" s="389"/>
      <c r="B654" s="390" t="s">
        <v>424</v>
      </c>
      <c r="C654" s="298">
        <v>11700</v>
      </c>
      <c r="D654" s="298">
        <v>11700</v>
      </c>
      <c r="E654" s="298">
        <v>1000</v>
      </c>
      <c r="F654" s="626">
        <f>SUM(E654/D654)</f>
        <v>0.08547008547008547</v>
      </c>
    </row>
    <row r="655" spans="1:6" ht="12.75">
      <c r="A655" s="389"/>
      <c r="B655" s="390" t="s">
        <v>425</v>
      </c>
      <c r="C655" s="298">
        <v>2700</v>
      </c>
      <c r="D655" s="298">
        <v>2700</v>
      </c>
      <c r="E655" s="298">
        <v>2700</v>
      </c>
      <c r="F655" s="626">
        <f>SUM(E655/D655)</f>
        <v>1</v>
      </c>
    </row>
    <row r="656" spans="1:6" ht="12.75">
      <c r="A656" s="389"/>
      <c r="B656" s="390" t="s">
        <v>426</v>
      </c>
      <c r="C656" s="298"/>
      <c r="D656" s="298"/>
      <c r="E656" s="298">
        <v>13500</v>
      </c>
      <c r="F656" s="626"/>
    </row>
    <row r="657" spans="1:6" ht="12.75">
      <c r="A657" s="389"/>
      <c r="B657" s="390" t="s">
        <v>427</v>
      </c>
      <c r="C657" s="298">
        <v>26950</v>
      </c>
      <c r="D657" s="298">
        <v>26950</v>
      </c>
      <c r="E657" s="298">
        <v>24150</v>
      </c>
      <c r="F657" s="626">
        <f>SUM(E657/D657)</f>
        <v>0.8961038961038961</v>
      </c>
    </row>
    <row r="658" spans="1:6" ht="12.75">
      <c r="A658" s="389"/>
      <c r="B658" s="390" t="s">
        <v>428</v>
      </c>
      <c r="C658" s="298">
        <v>4500</v>
      </c>
      <c r="D658" s="298">
        <v>4500</v>
      </c>
      <c r="E658" s="298">
        <v>4500</v>
      </c>
      <c r="F658" s="626">
        <f>SUM(E658/D658)</f>
        <v>1</v>
      </c>
    </row>
    <row r="659" spans="1:6" ht="13.5" thickBot="1">
      <c r="A659" s="389"/>
      <c r="B659" s="392" t="s">
        <v>429</v>
      </c>
      <c r="C659" s="416"/>
      <c r="D659" s="416"/>
      <c r="E659" s="416"/>
      <c r="F659" s="629"/>
    </row>
    <row r="660" spans="1:6" ht="13.5" thickBot="1">
      <c r="A660" s="389"/>
      <c r="B660" s="393" t="s">
        <v>417</v>
      </c>
      <c r="C660" s="420">
        <f>SUM(C654:C659)</f>
        <v>45850</v>
      </c>
      <c r="D660" s="420">
        <f>SUM(D654:D659)</f>
        <v>45850</v>
      </c>
      <c r="E660" s="420">
        <f>SUM(E654:E659)</f>
        <v>45850</v>
      </c>
      <c r="F660" s="638">
        <f aca="true" t="shared" si="31" ref="F660:F684">SUM(E660/D660)</f>
        <v>1</v>
      </c>
    </row>
    <row r="661" spans="1:6" ht="12.75">
      <c r="A661" s="389"/>
      <c r="B661" s="390" t="s">
        <v>430</v>
      </c>
      <c r="C661" s="298">
        <v>365737</v>
      </c>
      <c r="D661" s="298">
        <v>374328</v>
      </c>
      <c r="E661" s="298">
        <v>379699</v>
      </c>
      <c r="F661" s="626">
        <f t="shared" si="31"/>
        <v>1.0143483789617662</v>
      </c>
    </row>
    <row r="662" spans="1:6" ht="12.75">
      <c r="A662" s="389"/>
      <c r="B662" s="390" t="s">
        <v>431</v>
      </c>
      <c r="C662" s="298">
        <v>15900</v>
      </c>
      <c r="D662" s="298">
        <v>15900</v>
      </c>
      <c r="E662" s="298">
        <v>15900</v>
      </c>
      <c r="F662" s="626">
        <f t="shared" si="31"/>
        <v>1</v>
      </c>
    </row>
    <row r="663" spans="1:6" ht="13.5" thickBot="1">
      <c r="A663" s="389"/>
      <c r="B663" s="390" t="s">
        <v>432</v>
      </c>
      <c r="C663" s="416"/>
      <c r="D663" s="416"/>
      <c r="E663" s="416"/>
      <c r="F663" s="629"/>
    </row>
    <row r="664" spans="1:6" ht="13.5" thickBot="1">
      <c r="A664" s="394"/>
      <c r="B664" s="395" t="s">
        <v>420</v>
      </c>
      <c r="C664" s="301">
        <f>SUM(C661:C663)</f>
        <v>381637</v>
      </c>
      <c r="D664" s="301">
        <f>SUM(D661:D663)</f>
        <v>390228</v>
      </c>
      <c r="E664" s="301">
        <f>SUM(E661:E663)</f>
        <v>395599</v>
      </c>
      <c r="F664" s="638">
        <f t="shared" si="31"/>
        <v>1.0137637483727462</v>
      </c>
    </row>
    <row r="665" spans="1:6" ht="13.5" thickBot="1">
      <c r="A665" s="391"/>
      <c r="B665" s="396" t="s">
        <v>421</v>
      </c>
      <c r="C665" s="415"/>
      <c r="D665" s="415"/>
      <c r="E665" s="415">
        <v>870</v>
      </c>
      <c r="F665" s="678"/>
    </row>
    <row r="666" spans="1:6" ht="13.5" thickBot="1">
      <c r="A666" s="391"/>
      <c r="B666" s="397" t="s">
        <v>422</v>
      </c>
      <c r="C666" s="420">
        <f>SUM(C664+C660+C665)</f>
        <v>427487</v>
      </c>
      <c r="D666" s="420">
        <f>SUM(D664+D660+D665)</f>
        <v>436078</v>
      </c>
      <c r="E666" s="420">
        <f>SUM(E664+E660+E665)</f>
        <v>442319</v>
      </c>
      <c r="F666" s="638">
        <f t="shared" si="31"/>
        <v>1.0143116598406707</v>
      </c>
    </row>
    <row r="667" spans="1:6" ht="13.5" thickBot="1">
      <c r="A667" s="389"/>
      <c r="B667" s="393" t="s">
        <v>435</v>
      </c>
      <c r="C667" s="415"/>
      <c r="D667" s="415"/>
      <c r="E667" s="415"/>
      <c r="F667" s="638"/>
    </row>
    <row r="668" spans="1:6" ht="12.75">
      <c r="A668" s="389"/>
      <c r="B668" s="390" t="s">
        <v>433</v>
      </c>
      <c r="C668" s="298"/>
      <c r="D668" s="298">
        <v>20302</v>
      </c>
      <c r="E668" s="298">
        <v>20302</v>
      </c>
      <c r="F668" s="626">
        <f t="shared" si="31"/>
        <v>1</v>
      </c>
    </row>
    <row r="669" spans="1:6" ht="13.5" thickBot="1">
      <c r="A669" s="389"/>
      <c r="B669" s="398" t="s">
        <v>434</v>
      </c>
      <c r="C669" s="416"/>
      <c r="D669" s="416"/>
      <c r="E669" s="416"/>
      <c r="F669" s="629"/>
    </row>
    <row r="670" spans="1:6" ht="13.5" thickBot="1">
      <c r="A670" s="399"/>
      <c r="B670" s="396" t="s">
        <v>423</v>
      </c>
      <c r="C670" s="416"/>
      <c r="D670" s="301">
        <f>SUM(D668:D669)</f>
        <v>20302</v>
      </c>
      <c r="E670" s="301">
        <f>SUM(E668:E669)</f>
        <v>20302</v>
      </c>
      <c r="F670" s="638">
        <f>SUM(E670/D670)</f>
        <v>1</v>
      </c>
    </row>
    <row r="671" spans="1:6" ht="15.75" thickBot="1">
      <c r="A671" s="399"/>
      <c r="B671" s="400" t="s">
        <v>436</v>
      </c>
      <c r="C671" s="422">
        <f>SUM(C666+C667+C670)</f>
        <v>427487</v>
      </c>
      <c r="D671" s="422">
        <f>SUM(D666+D667+D670)</f>
        <v>456380</v>
      </c>
      <c r="E671" s="422">
        <f>SUM(E666+E667+E670)</f>
        <v>462621</v>
      </c>
      <c r="F671" s="638">
        <f t="shared" si="31"/>
        <v>1.0136750076690477</v>
      </c>
    </row>
    <row r="672" spans="1:6" ht="12.75">
      <c r="A672" s="387"/>
      <c r="B672" s="401" t="s">
        <v>437</v>
      </c>
      <c r="C672" s="298">
        <v>240333</v>
      </c>
      <c r="D672" s="298">
        <v>243649</v>
      </c>
      <c r="E672" s="298">
        <v>247659</v>
      </c>
      <c r="F672" s="626">
        <f t="shared" si="31"/>
        <v>1.0164581016133865</v>
      </c>
    </row>
    <row r="673" spans="1:6" ht="12.75">
      <c r="A673" s="387"/>
      <c r="B673" s="401" t="s">
        <v>438</v>
      </c>
      <c r="C673" s="298">
        <v>62897</v>
      </c>
      <c r="D673" s="298">
        <v>64070</v>
      </c>
      <c r="E673" s="298">
        <v>65431</v>
      </c>
      <c r="F673" s="626">
        <f t="shared" si="31"/>
        <v>1.0212423911346964</v>
      </c>
    </row>
    <row r="674" spans="1:6" ht="12.75">
      <c r="A674" s="387"/>
      <c r="B674" s="401" t="s">
        <v>439</v>
      </c>
      <c r="C674" s="298">
        <v>124257</v>
      </c>
      <c r="D674" s="298">
        <v>148661</v>
      </c>
      <c r="E674" s="298">
        <v>148619</v>
      </c>
      <c r="F674" s="626">
        <f t="shared" si="31"/>
        <v>0.9997174780204626</v>
      </c>
    </row>
    <row r="675" spans="1:6" ht="12.75">
      <c r="A675" s="387"/>
      <c r="B675" s="646" t="s">
        <v>654</v>
      </c>
      <c r="C675" s="298"/>
      <c r="D675" s="647">
        <v>17499</v>
      </c>
      <c r="E675" s="647">
        <v>17499</v>
      </c>
      <c r="F675" s="626">
        <f t="shared" si="31"/>
        <v>1</v>
      </c>
    </row>
    <row r="676" spans="1:6" ht="12.75">
      <c r="A676" s="387"/>
      <c r="B676" s="401" t="s">
        <v>440</v>
      </c>
      <c r="C676" s="298"/>
      <c r="D676" s="298"/>
      <c r="E676" s="298"/>
      <c r="F676" s="626"/>
    </row>
    <row r="677" spans="1:6" ht="13.5" thickBot="1">
      <c r="A677" s="387"/>
      <c r="B677" s="402" t="s">
        <v>441</v>
      </c>
      <c r="C677" s="416"/>
      <c r="D677" s="416"/>
      <c r="E677" s="416">
        <v>449</v>
      </c>
      <c r="F677" s="629"/>
    </row>
    <row r="678" spans="1:6" ht="13.5" thickBot="1">
      <c r="A678" s="387"/>
      <c r="B678" s="403" t="s">
        <v>22</v>
      </c>
      <c r="C678" s="420">
        <f>SUM(C672:C677)</f>
        <v>427487</v>
      </c>
      <c r="D678" s="420">
        <f>SUM(D672:D677)-D675</f>
        <v>456380</v>
      </c>
      <c r="E678" s="420">
        <f>SUM(E672:E677)-E675</f>
        <v>462158</v>
      </c>
      <c r="F678" s="625">
        <f t="shared" si="31"/>
        <v>1.0126605022130681</v>
      </c>
    </row>
    <row r="679" spans="1:6" ht="12.75">
      <c r="A679" s="387"/>
      <c r="B679" s="401" t="s">
        <v>442</v>
      </c>
      <c r="C679" s="298"/>
      <c r="D679" s="298"/>
      <c r="E679" s="298"/>
      <c r="F679" s="626"/>
    </row>
    <row r="680" spans="1:6" ht="12.75">
      <c r="A680" s="387"/>
      <c r="B680" s="401" t="s">
        <v>443</v>
      </c>
      <c r="C680" s="298"/>
      <c r="D680" s="298"/>
      <c r="E680" s="298">
        <v>463</v>
      </c>
      <c r="F680" s="626"/>
    </row>
    <row r="681" spans="1:6" ht="13.5" thickBot="1">
      <c r="A681" s="387"/>
      <c r="B681" s="404" t="s">
        <v>444</v>
      </c>
      <c r="C681" s="416"/>
      <c r="D681" s="416"/>
      <c r="E681" s="416"/>
      <c r="F681" s="629"/>
    </row>
    <row r="682" spans="1:6" ht="13.5" thickBot="1">
      <c r="A682" s="387"/>
      <c r="B682" s="406" t="s">
        <v>28</v>
      </c>
      <c r="C682" s="415"/>
      <c r="D682" s="415"/>
      <c r="E682" s="420">
        <f>SUM(E680:E681)</f>
        <v>463</v>
      </c>
      <c r="F682" s="678"/>
    </row>
    <row r="683" spans="1:6" ht="13.5" thickBot="1">
      <c r="A683" s="387"/>
      <c r="B683" s="679" t="s">
        <v>676</v>
      </c>
      <c r="C683" s="420"/>
      <c r="D683" s="420"/>
      <c r="E683" s="420"/>
      <c r="F683" s="638"/>
    </row>
    <row r="684" spans="1:6" ht="15.75" thickBot="1">
      <c r="A684" s="405"/>
      <c r="B684" s="388" t="s">
        <v>45</v>
      </c>
      <c r="C684" s="422">
        <f>SUM(C678+C682)</f>
        <v>427487</v>
      </c>
      <c r="D684" s="422">
        <f>SUM(D678+D682)</f>
        <v>456380</v>
      </c>
      <c r="E684" s="422">
        <f>SUM(E678+E682)</f>
        <v>462621</v>
      </c>
      <c r="F684" s="625">
        <f t="shared" si="31"/>
        <v>1.0136750076690477</v>
      </c>
    </row>
    <row r="685" spans="1:6" ht="15">
      <c r="A685" s="413">
        <v>2699</v>
      </c>
      <c r="B685" s="408" t="s">
        <v>465</v>
      </c>
      <c r="C685" s="418"/>
      <c r="D685" s="418"/>
      <c r="E685" s="418"/>
      <c r="F685" s="626"/>
    </row>
    <row r="686" spans="1:6" ht="12.75">
      <c r="A686" s="389"/>
      <c r="B686" s="390" t="s">
        <v>424</v>
      </c>
      <c r="C686" s="418">
        <f aca="true" t="shared" si="32" ref="C686:E691">SUM(C654+C621+C587)</f>
        <v>11700</v>
      </c>
      <c r="D686" s="418">
        <f t="shared" si="32"/>
        <v>11700</v>
      </c>
      <c r="E686" s="418">
        <f t="shared" si="32"/>
        <v>1000</v>
      </c>
      <c r="F686" s="626">
        <f>SUM(E686/D686)</f>
        <v>0.08547008547008547</v>
      </c>
    </row>
    <row r="687" spans="1:6" ht="12.75">
      <c r="A687" s="389"/>
      <c r="B687" s="390" t="s">
        <v>425</v>
      </c>
      <c r="C687" s="418">
        <f t="shared" si="32"/>
        <v>2700</v>
      </c>
      <c r="D687" s="418">
        <f t="shared" si="32"/>
        <v>2700</v>
      </c>
      <c r="E687" s="418">
        <f t="shared" si="32"/>
        <v>2822</v>
      </c>
      <c r="F687" s="626">
        <f>SUM(E687/D687)</f>
        <v>1.0451851851851852</v>
      </c>
    </row>
    <row r="688" spans="1:6" ht="12.75">
      <c r="A688" s="389"/>
      <c r="B688" s="390" t="s">
        <v>426</v>
      </c>
      <c r="C688" s="418">
        <f t="shared" si="32"/>
        <v>7692</v>
      </c>
      <c r="D688" s="418">
        <f t="shared" si="32"/>
        <v>7692</v>
      </c>
      <c r="E688" s="418">
        <f t="shared" si="32"/>
        <v>21192</v>
      </c>
      <c r="F688" s="626">
        <f>SUM(E688/D688)</f>
        <v>2.7550702028081124</v>
      </c>
    </row>
    <row r="689" spans="1:6" ht="12.75">
      <c r="A689" s="389"/>
      <c r="B689" s="390" t="s">
        <v>427</v>
      </c>
      <c r="C689" s="418">
        <f t="shared" si="32"/>
        <v>55824</v>
      </c>
      <c r="D689" s="418">
        <f t="shared" si="32"/>
        <v>55824</v>
      </c>
      <c r="E689" s="418">
        <f t="shared" si="32"/>
        <v>52902</v>
      </c>
      <c r="F689" s="626">
        <f>SUM(E689/D689)</f>
        <v>0.9476569217540842</v>
      </c>
    </row>
    <row r="690" spans="1:6" ht="12.75">
      <c r="A690" s="389"/>
      <c r="B690" s="390" t="s">
        <v>428</v>
      </c>
      <c r="C690" s="418">
        <f t="shared" si="32"/>
        <v>10938</v>
      </c>
      <c r="D690" s="418">
        <f t="shared" si="32"/>
        <v>10938</v>
      </c>
      <c r="E690" s="418">
        <f t="shared" si="32"/>
        <v>10938</v>
      </c>
      <c r="F690" s="626">
        <f>SUM(E690/D690)</f>
        <v>1</v>
      </c>
    </row>
    <row r="691" spans="1:6" ht="13.5" thickBot="1">
      <c r="A691" s="389"/>
      <c r="B691" s="392" t="s">
        <v>429</v>
      </c>
      <c r="C691" s="419">
        <f t="shared" si="32"/>
        <v>0</v>
      </c>
      <c r="D691" s="419">
        <f t="shared" si="32"/>
        <v>0</v>
      </c>
      <c r="E691" s="419">
        <f t="shared" si="32"/>
        <v>0</v>
      </c>
      <c r="F691" s="629"/>
    </row>
    <row r="692" spans="1:6" ht="13.5" thickBot="1">
      <c r="A692" s="389"/>
      <c r="B692" s="393" t="s">
        <v>417</v>
      </c>
      <c r="C692" s="425">
        <f>SUM(C686:C691)</f>
        <v>88854</v>
      </c>
      <c r="D692" s="425">
        <f>SUM(D686:D691)</f>
        <v>88854</v>
      </c>
      <c r="E692" s="425">
        <f>SUM(E686:E691)</f>
        <v>88854</v>
      </c>
      <c r="F692" s="638">
        <f aca="true" t="shared" si="33" ref="F692:F719">SUM(E692/D692)</f>
        <v>1</v>
      </c>
    </row>
    <row r="693" spans="1:6" ht="12.75">
      <c r="A693" s="389"/>
      <c r="B693" s="390" t="s">
        <v>430</v>
      </c>
      <c r="C693" s="418">
        <f aca="true" t="shared" si="34" ref="C693:E695">SUM(C661+C628+C594)</f>
        <v>964515</v>
      </c>
      <c r="D693" s="418">
        <f t="shared" si="34"/>
        <v>985964</v>
      </c>
      <c r="E693" s="418">
        <f t="shared" si="34"/>
        <v>997069</v>
      </c>
      <c r="F693" s="626">
        <f t="shared" si="33"/>
        <v>1.0112630887131782</v>
      </c>
    </row>
    <row r="694" spans="1:6" ht="12.75">
      <c r="A694" s="389"/>
      <c r="B694" s="390" t="s">
        <v>431</v>
      </c>
      <c r="C694" s="418">
        <f t="shared" si="34"/>
        <v>45635</v>
      </c>
      <c r="D694" s="418">
        <f t="shared" si="34"/>
        <v>45635</v>
      </c>
      <c r="E694" s="418">
        <f t="shared" si="34"/>
        <v>45635</v>
      </c>
      <c r="F694" s="626">
        <f t="shared" si="33"/>
        <v>1</v>
      </c>
    </row>
    <row r="695" spans="1:6" ht="13.5" thickBot="1">
      <c r="A695" s="389"/>
      <c r="B695" s="390" t="s">
        <v>432</v>
      </c>
      <c r="C695" s="419">
        <f t="shared" si="34"/>
        <v>0</v>
      </c>
      <c r="D695" s="419">
        <f t="shared" si="34"/>
        <v>0</v>
      </c>
      <c r="E695" s="419">
        <f t="shared" si="34"/>
        <v>0</v>
      </c>
      <c r="F695" s="629"/>
    </row>
    <row r="696" spans="1:6" ht="13.5" thickBot="1">
      <c r="A696" s="394"/>
      <c r="B696" s="395" t="s">
        <v>420</v>
      </c>
      <c r="C696" s="425">
        <f>SUM(C693:C695)</f>
        <v>1010150</v>
      </c>
      <c r="D696" s="425">
        <f>SUM(D693:D695)</f>
        <v>1031599</v>
      </c>
      <c r="E696" s="425">
        <f>SUM(E693:E695)</f>
        <v>1042704</v>
      </c>
      <c r="F696" s="638">
        <f t="shared" si="33"/>
        <v>1.0107648417650656</v>
      </c>
    </row>
    <row r="697" spans="1:6" ht="13.5" thickBot="1">
      <c r="A697" s="391"/>
      <c r="B697" s="396" t="s">
        <v>421</v>
      </c>
      <c r="C697" s="417">
        <f>SUM(C665+C632+C598)</f>
        <v>0</v>
      </c>
      <c r="D697" s="417">
        <f>SUM(D665+D632+D598)</f>
        <v>0</v>
      </c>
      <c r="E697" s="424">
        <f>SUM(E665+E632+E598)</f>
        <v>4364</v>
      </c>
      <c r="F697" s="678"/>
    </row>
    <row r="698" spans="1:6" ht="13.5" thickBot="1">
      <c r="A698" s="391"/>
      <c r="B698" s="396" t="s">
        <v>677</v>
      </c>
      <c r="C698" s="417"/>
      <c r="D698" s="417"/>
      <c r="E698" s="424">
        <f>SUM(E633+E599)</f>
        <v>0</v>
      </c>
      <c r="F698" s="629"/>
    </row>
    <row r="699" spans="1:6" ht="13.5" thickBot="1">
      <c r="A699" s="391"/>
      <c r="B699" s="397" t="s">
        <v>422</v>
      </c>
      <c r="C699" s="424">
        <f>SUM(C666+C634+C600)</f>
        <v>1099004</v>
      </c>
      <c r="D699" s="424">
        <f>SUM(D666+D634+D600)</f>
        <v>1120453</v>
      </c>
      <c r="E699" s="424">
        <f>SUM(E666+E634+E600)</f>
        <v>1135922</v>
      </c>
      <c r="F699" s="638">
        <f t="shared" si="33"/>
        <v>1.0138060230995856</v>
      </c>
    </row>
    <row r="700" spans="1:6" ht="13.5" thickBot="1">
      <c r="A700" s="391"/>
      <c r="B700" s="680" t="s">
        <v>706</v>
      </c>
      <c r="C700" s="424"/>
      <c r="D700" s="424"/>
      <c r="E700" s="417">
        <f>SUM(E601)</f>
        <v>2911</v>
      </c>
      <c r="F700" s="638"/>
    </row>
    <row r="701" spans="1:6" ht="13.5" thickBot="1">
      <c r="A701" s="389"/>
      <c r="B701" s="429" t="s">
        <v>435</v>
      </c>
      <c r="C701" s="417">
        <f aca="true" t="shared" si="35" ref="C701:E704">SUM(C667+C635+C602)</f>
        <v>0</v>
      </c>
      <c r="D701" s="417">
        <f t="shared" si="35"/>
        <v>0</v>
      </c>
      <c r="E701" s="424">
        <f>SUM(E700)</f>
        <v>2911</v>
      </c>
      <c r="F701" s="638"/>
    </row>
    <row r="702" spans="1:6" ht="12.75">
      <c r="A702" s="389"/>
      <c r="B702" s="390" t="s">
        <v>433</v>
      </c>
      <c r="C702" s="418">
        <f t="shared" si="35"/>
        <v>0</v>
      </c>
      <c r="D702" s="418">
        <f t="shared" si="35"/>
        <v>29940</v>
      </c>
      <c r="E702" s="418">
        <f t="shared" si="35"/>
        <v>29940</v>
      </c>
      <c r="F702" s="626">
        <f t="shared" si="33"/>
        <v>1</v>
      </c>
    </row>
    <row r="703" spans="1:6" ht="13.5" thickBot="1">
      <c r="A703" s="389"/>
      <c r="B703" s="398" t="s">
        <v>434</v>
      </c>
      <c r="C703" s="419">
        <f t="shared" si="35"/>
        <v>0</v>
      </c>
      <c r="D703" s="419">
        <f t="shared" si="35"/>
        <v>0</v>
      </c>
      <c r="E703" s="419">
        <f t="shared" si="35"/>
        <v>0</v>
      </c>
      <c r="F703" s="629"/>
    </row>
    <row r="704" spans="1:6" ht="13.5" thickBot="1">
      <c r="A704" s="399"/>
      <c r="B704" s="396" t="s">
        <v>423</v>
      </c>
      <c r="C704" s="417">
        <f t="shared" si="35"/>
        <v>0</v>
      </c>
      <c r="D704" s="424">
        <f t="shared" si="35"/>
        <v>29940</v>
      </c>
      <c r="E704" s="424">
        <f t="shared" si="35"/>
        <v>29940</v>
      </c>
      <c r="F704" s="638">
        <f t="shared" si="33"/>
        <v>1</v>
      </c>
    </row>
    <row r="705" spans="1:6" ht="13.5" thickBot="1">
      <c r="A705" s="399"/>
      <c r="B705" s="680" t="s">
        <v>678</v>
      </c>
      <c r="C705" s="417"/>
      <c r="D705" s="417"/>
      <c r="E705" s="417">
        <f>SUM(E639+E606)</f>
        <v>0</v>
      </c>
      <c r="F705" s="638"/>
    </row>
    <row r="706" spans="1:6" ht="15.75" thickBot="1">
      <c r="A706" s="399"/>
      <c r="B706" s="400" t="s">
        <v>436</v>
      </c>
      <c r="C706" s="426">
        <f>SUM(C699+C701+C704)</f>
        <v>1099004</v>
      </c>
      <c r="D706" s="426">
        <f>SUM(D699+D701+D704)</f>
        <v>1150393</v>
      </c>
      <c r="E706" s="426">
        <f>SUM(E699+E701+E704+E705)</f>
        <v>1168773</v>
      </c>
      <c r="F706" s="638">
        <f t="shared" si="33"/>
        <v>1.0159771486787559</v>
      </c>
    </row>
    <row r="707" spans="1:6" ht="12.75">
      <c r="A707" s="387"/>
      <c r="B707" s="401" t="s">
        <v>437</v>
      </c>
      <c r="C707" s="418">
        <f aca="true" t="shared" si="36" ref="C707:E709">SUM(C672+C641+C608)</f>
        <v>644393</v>
      </c>
      <c r="D707" s="418">
        <f t="shared" si="36"/>
        <v>652952</v>
      </c>
      <c r="E707" s="418">
        <f t="shared" si="36"/>
        <v>658759</v>
      </c>
      <c r="F707" s="626">
        <f t="shared" si="33"/>
        <v>1.0088934561805463</v>
      </c>
    </row>
    <row r="708" spans="1:6" ht="12.75">
      <c r="A708" s="387"/>
      <c r="B708" s="401" t="s">
        <v>438</v>
      </c>
      <c r="C708" s="418">
        <f t="shared" si="36"/>
        <v>170134</v>
      </c>
      <c r="D708" s="418">
        <f t="shared" si="36"/>
        <v>173062</v>
      </c>
      <c r="E708" s="418">
        <f t="shared" si="36"/>
        <v>175560</v>
      </c>
      <c r="F708" s="626">
        <f t="shared" si="33"/>
        <v>1.0144341334319493</v>
      </c>
    </row>
    <row r="709" spans="1:6" ht="12.75">
      <c r="A709" s="387"/>
      <c r="B709" s="401" t="s">
        <v>439</v>
      </c>
      <c r="C709" s="418">
        <f t="shared" si="36"/>
        <v>283577</v>
      </c>
      <c r="D709" s="418">
        <f t="shared" si="36"/>
        <v>323479</v>
      </c>
      <c r="E709" s="418">
        <f t="shared" si="36"/>
        <v>324627</v>
      </c>
      <c r="F709" s="626">
        <f t="shared" si="33"/>
        <v>1.0035489166220992</v>
      </c>
    </row>
    <row r="710" spans="1:6" ht="12.75">
      <c r="A710" s="387"/>
      <c r="B710" s="646" t="s">
        <v>654</v>
      </c>
      <c r="C710" s="418"/>
      <c r="D710" s="648">
        <f>SUM(D675)</f>
        <v>17499</v>
      </c>
      <c r="E710" s="648">
        <f>SUM(E675)</f>
        <v>17499</v>
      </c>
      <c r="F710" s="626">
        <f t="shared" si="33"/>
        <v>1</v>
      </c>
    </row>
    <row r="711" spans="1:6" ht="12.75">
      <c r="A711" s="387"/>
      <c r="B711" s="401" t="s">
        <v>440</v>
      </c>
      <c r="C711" s="418">
        <f aca="true" t="shared" si="37" ref="C711:E712">SUM(C676+C644+C611)</f>
        <v>0</v>
      </c>
      <c r="D711" s="418">
        <f t="shared" si="37"/>
        <v>0</v>
      </c>
      <c r="E711" s="418">
        <f t="shared" si="37"/>
        <v>0</v>
      </c>
      <c r="F711" s="626"/>
    </row>
    <row r="712" spans="1:6" ht="13.5" thickBot="1">
      <c r="A712" s="387"/>
      <c r="B712" s="402" t="s">
        <v>441</v>
      </c>
      <c r="C712" s="419">
        <f t="shared" si="37"/>
        <v>0</v>
      </c>
      <c r="D712" s="419">
        <f t="shared" si="37"/>
        <v>0</v>
      </c>
      <c r="E712" s="419">
        <f t="shared" si="37"/>
        <v>5182</v>
      </c>
      <c r="F712" s="629"/>
    </row>
    <row r="713" spans="1:6" ht="13.5" thickBot="1">
      <c r="A713" s="387"/>
      <c r="B713" s="403" t="s">
        <v>22</v>
      </c>
      <c r="C713" s="424">
        <f>SUM(C707:C712)</f>
        <v>1098104</v>
      </c>
      <c r="D713" s="424">
        <f>SUM(D707:D712)-D710</f>
        <v>1149493</v>
      </c>
      <c r="E713" s="424">
        <f>SUM(E707:E712)-E710</f>
        <v>1164128</v>
      </c>
      <c r="F713" s="625">
        <f t="shared" si="33"/>
        <v>1.0127316999755545</v>
      </c>
    </row>
    <row r="714" spans="1:6" ht="12.75">
      <c r="A714" s="387"/>
      <c r="B714" s="401" t="s">
        <v>442</v>
      </c>
      <c r="C714" s="418">
        <f aca="true" t="shared" si="38" ref="C714:E716">SUM(C679+C647+C614)</f>
        <v>0</v>
      </c>
      <c r="D714" s="418">
        <f t="shared" si="38"/>
        <v>0</v>
      </c>
      <c r="E714" s="418">
        <f t="shared" si="38"/>
        <v>0</v>
      </c>
      <c r="F714" s="626"/>
    </row>
    <row r="715" spans="1:6" ht="12.75">
      <c r="A715" s="387"/>
      <c r="B715" s="401" t="s">
        <v>443</v>
      </c>
      <c r="C715" s="418">
        <f t="shared" si="38"/>
        <v>900</v>
      </c>
      <c r="D715" s="418">
        <f t="shared" si="38"/>
        <v>900</v>
      </c>
      <c r="E715" s="418">
        <f t="shared" si="38"/>
        <v>4645</v>
      </c>
      <c r="F715" s="626"/>
    </row>
    <row r="716" spans="1:6" ht="13.5" thickBot="1">
      <c r="A716" s="387"/>
      <c r="B716" s="404" t="s">
        <v>444</v>
      </c>
      <c r="C716" s="419">
        <f t="shared" si="38"/>
        <v>0</v>
      </c>
      <c r="D716" s="419">
        <f t="shared" si="38"/>
        <v>0</v>
      </c>
      <c r="E716" s="419">
        <f t="shared" si="38"/>
        <v>0</v>
      </c>
      <c r="F716" s="629"/>
    </row>
    <row r="717" spans="1:6" ht="13.5" thickBot="1">
      <c r="A717" s="387"/>
      <c r="B717" s="406" t="s">
        <v>28</v>
      </c>
      <c r="C717" s="424">
        <f>SUM(C714:C716)</f>
        <v>900</v>
      </c>
      <c r="D717" s="424">
        <f>SUM(D714:D716)</f>
        <v>900</v>
      </c>
      <c r="E717" s="424">
        <f>SUM(E714:E716)</f>
        <v>4645</v>
      </c>
      <c r="F717" s="678"/>
    </row>
    <row r="718" spans="1:6" ht="13.5" thickBot="1">
      <c r="A718" s="387"/>
      <c r="B718" s="679" t="s">
        <v>676</v>
      </c>
      <c r="C718" s="424"/>
      <c r="D718" s="424"/>
      <c r="E718" s="417">
        <f>SUM(E683+E651+E618)</f>
        <v>0</v>
      </c>
      <c r="F718" s="678"/>
    </row>
    <row r="719" spans="1:6" ht="15.75" thickBot="1">
      <c r="A719" s="405"/>
      <c r="B719" s="388" t="s">
        <v>45</v>
      </c>
      <c r="C719" s="426">
        <f>SUM(C684+C652+C619)</f>
        <v>1099004</v>
      </c>
      <c r="D719" s="426">
        <f>SUM(D684+D652+D619)</f>
        <v>1150393</v>
      </c>
      <c r="E719" s="426">
        <f>SUM(E684+E652+E619)</f>
        <v>1168773</v>
      </c>
      <c r="F719" s="625">
        <f t="shared" si="33"/>
        <v>1.0159771486787559</v>
      </c>
    </row>
    <row r="720" spans="1:6" s="414" customFormat="1" ht="15">
      <c r="A720" s="407">
        <v>2705</v>
      </c>
      <c r="B720" s="408" t="s">
        <v>466</v>
      </c>
      <c r="C720" s="298"/>
      <c r="D720" s="298"/>
      <c r="E720" s="298"/>
      <c r="F720" s="626"/>
    </row>
    <row r="721" spans="1:6" ht="12.75">
      <c r="A721" s="389"/>
      <c r="B721" s="390" t="s">
        <v>424</v>
      </c>
      <c r="C721" s="298">
        <v>3400</v>
      </c>
      <c r="D721" s="298">
        <v>3400</v>
      </c>
      <c r="E721" s="298">
        <v>3400</v>
      </c>
      <c r="F721" s="626">
        <f>SUM(E721/D721)</f>
        <v>1</v>
      </c>
    </row>
    <row r="722" spans="1:6" ht="12.75">
      <c r="A722" s="389"/>
      <c r="B722" s="390" t="s">
        <v>425</v>
      </c>
      <c r="C722" s="298"/>
      <c r="D722" s="298"/>
      <c r="E722" s="298"/>
      <c r="F722" s="626"/>
    </row>
    <row r="723" spans="1:6" ht="12.75">
      <c r="A723" s="389"/>
      <c r="B723" s="390" t="s">
        <v>426</v>
      </c>
      <c r="C723" s="298"/>
      <c r="D723" s="298"/>
      <c r="E723" s="298">
        <v>2600</v>
      </c>
      <c r="F723" s="626"/>
    </row>
    <row r="724" spans="1:6" ht="12.75">
      <c r="A724" s="389"/>
      <c r="B724" s="390" t="s">
        <v>427</v>
      </c>
      <c r="C724" s="298">
        <v>14400</v>
      </c>
      <c r="D724" s="298">
        <v>14400</v>
      </c>
      <c r="E724" s="298">
        <v>11800</v>
      </c>
      <c r="F724" s="626">
        <f>SUM(E724/D724)</f>
        <v>0.8194444444444444</v>
      </c>
    </row>
    <row r="725" spans="1:6" ht="12.75">
      <c r="A725" s="389"/>
      <c r="B725" s="390" t="s">
        <v>428</v>
      </c>
      <c r="C725" s="298">
        <v>3000</v>
      </c>
      <c r="D725" s="298">
        <v>3000</v>
      </c>
      <c r="E725" s="298">
        <v>3000</v>
      </c>
      <c r="F725" s="626">
        <f>SUM(E725/D725)</f>
        <v>1</v>
      </c>
    </row>
    <row r="726" spans="1:6" ht="13.5" thickBot="1">
      <c r="A726" s="389"/>
      <c r="B726" s="392" t="s">
        <v>429</v>
      </c>
      <c r="C726" s="416"/>
      <c r="D726" s="416"/>
      <c r="E726" s="416"/>
      <c r="F726" s="629"/>
    </row>
    <row r="727" spans="1:6" ht="13.5" thickBot="1">
      <c r="A727" s="389"/>
      <c r="B727" s="393" t="s">
        <v>417</v>
      </c>
      <c r="C727" s="420">
        <f>SUM(C721:C726)</f>
        <v>20800</v>
      </c>
      <c r="D727" s="420">
        <f>SUM(D721:D726)</f>
        <v>20800</v>
      </c>
      <c r="E727" s="420">
        <f>SUM(E721:E726)</f>
        <v>20800</v>
      </c>
      <c r="F727" s="638">
        <f aca="true" t="shared" si="39" ref="F727:F754">SUM(E727/D727)</f>
        <v>1</v>
      </c>
    </row>
    <row r="728" spans="1:6" ht="12.75">
      <c r="A728" s="389"/>
      <c r="B728" s="390" t="s">
        <v>430</v>
      </c>
      <c r="C728" s="298">
        <v>401551</v>
      </c>
      <c r="D728" s="298">
        <v>406388</v>
      </c>
      <c r="E728" s="298">
        <v>413447</v>
      </c>
      <c r="F728" s="626">
        <f t="shared" si="39"/>
        <v>1.0173700995108124</v>
      </c>
    </row>
    <row r="729" spans="1:6" ht="12.75">
      <c r="A729" s="389"/>
      <c r="B729" s="390" t="s">
        <v>431</v>
      </c>
      <c r="C729" s="298">
        <v>4900</v>
      </c>
      <c r="D729" s="298">
        <v>4900</v>
      </c>
      <c r="E729" s="298">
        <v>4900</v>
      </c>
      <c r="F729" s="626">
        <f t="shared" si="39"/>
        <v>1</v>
      </c>
    </row>
    <row r="730" spans="1:6" ht="13.5" thickBot="1">
      <c r="A730" s="389"/>
      <c r="B730" s="390" t="s">
        <v>432</v>
      </c>
      <c r="C730" s="416"/>
      <c r="D730" s="416"/>
      <c r="E730" s="416"/>
      <c r="F730" s="629"/>
    </row>
    <row r="731" spans="1:6" ht="13.5" thickBot="1">
      <c r="A731" s="394"/>
      <c r="B731" s="395" t="s">
        <v>420</v>
      </c>
      <c r="C731" s="301">
        <f>SUM(C728:C730)</f>
        <v>406451</v>
      </c>
      <c r="D731" s="301">
        <f>SUM(D728:D730)</f>
        <v>411288</v>
      </c>
      <c r="E731" s="301">
        <f>SUM(E728:E730)</f>
        <v>418347</v>
      </c>
      <c r="F731" s="638">
        <f t="shared" si="39"/>
        <v>1.0171631557448795</v>
      </c>
    </row>
    <row r="732" spans="1:6" ht="13.5" thickBot="1">
      <c r="A732" s="391"/>
      <c r="B732" s="396" t="s">
        <v>421</v>
      </c>
      <c r="C732" s="415"/>
      <c r="D732" s="415"/>
      <c r="E732" s="420">
        <v>4136</v>
      </c>
      <c r="F732" s="678"/>
    </row>
    <row r="733" spans="1:6" ht="13.5" thickBot="1">
      <c r="A733" s="391"/>
      <c r="B733" s="235" t="s">
        <v>680</v>
      </c>
      <c r="C733" s="415"/>
      <c r="D733" s="415"/>
      <c r="E733" s="420">
        <v>1085</v>
      </c>
      <c r="F733" s="629"/>
    </row>
    <row r="734" spans="1:6" ht="13.5" thickBot="1">
      <c r="A734" s="391"/>
      <c r="B734" s="397" t="s">
        <v>422</v>
      </c>
      <c r="C734" s="420">
        <f>SUM(C731+C727+C732)</f>
        <v>427251</v>
      </c>
      <c r="D734" s="420">
        <f>SUM(D731+D727+D732)</f>
        <v>432088</v>
      </c>
      <c r="E734" s="420">
        <f>SUM(E731+E727+E732+E733)</f>
        <v>444368</v>
      </c>
      <c r="F734" s="638">
        <f t="shared" si="39"/>
        <v>1.0284201366388328</v>
      </c>
    </row>
    <row r="735" spans="1:6" ht="13.5" thickBot="1">
      <c r="A735" s="391"/>
      <c r="B735" t="s">
        <v>707</v>
      </c>
      <c r="C735" s="420"/>
      <c r="D735" s="420"/>
      <c r="E735" s="415">
        <v>5348</v>
      </c>
      <c r="F735" s="638"/>
    </row>
    <row r="736" spans="1:6" ht="13.5" thickBot="1">
      <c r="A736" s="389"/>
      <c r="B736" s="393" t="s">
        <v>435</v>
      </c>
      <c r="C736" s="415"/>
      <c r="D736" s="415"/>
      <c r="E736" s="420">
        <f>SUM(E735)</f>
        <v>5348</v>
      </c>
      <c r="F736" s="638"/>
    </row>
    <row r="737" spans="1:6" ht="12.75">
      <c r="A737" s="389"/>
      <c r="B737" s="390" t="s">
        <v>433</v>
      </c>
      <c r="C737" s="298"/>
      <c r="D737" s="298">
        <v>33463</v>
      </c>
      <c r="E737" s="298">
        <v>33463</v>
      </c>
      <c r="F737" s="626">
        <f t="shared" si="39"/>
        <v>1</v>
      </c>
    </row>
    <row r="738" spans="1:6" ht="13.5" thickBot="1">
      <c r="A738" s="389"/>
      <c r="B738" s="398" t="s">
        <v>434</v>
      </c>
      <c r="C738" s="416"/>
      <c r="D738" s="416"/>
      <c r="E738" s="416"/>
      <c r="F738" s="629"/>
    </row>
    <row r="739" spans="1:6" ht="13.5" thickBot="1">
      <c r="A739" s="399"/>
      <c r="B739" s="396" t="s">
        <v>423</v>
      </c>
      <c r="C739" s="416"/>
      <c r="D739" s="301">
        <f>SUM(D737:D738)</f>
        <v>33463</v>
      </c>
      <c r="E739" s="301">
        <f>SUM(E737:E738)</f>
        <v>33463</v>
      </c>
      <c r="F739" s="638">
        <f t="shared" si="39"/>
        <v>1</v>
      </c>
    </row>
    <row r="740" spans="1:6" ht="13.5" thickBot="1">
      <c r="A740" s="399"/>
      <c r="B740" s="680" t="s">
        <v>678</v>
      </c>
      <c r="C740" s="416"/>
      <c r="D740" s="301"/>
      <c r="E740" s="301"/>
      <c r="F740" s="638"/>
    </row>
    <row r="741" spans="1:6" ht="15.75" thickBot="1">
      <c r="A741" s="399"/>
      <c r="B741" s="400" t="s">
        <v>436</v>
      </c>
      <c r="C741" s="422">
        <f>SUM(C734+C736+C739)</f>
        <v>427251</v>
      </c>
      <c r="D741" s="422">
        <f>SUM(D734+D736+D739)</f>
        <v>465551</v>
      </c>
      <c r="E741" s="422">
        <f>SUM(E734+E736+E739)</f>
        <v>483179</v>
      </c>
      <c r="F741" s="638">
        <f t="shared" si="39"/>
        <v>1.0378648096556553</v>
      </c>
    </row>
    <row r="742" spans="1:6" ht="12.75">
      <c r="A742" s="387"/>
      <c r="B742" s="401" t="s">
        <v>437</v>
      </c>
      <c r="C742" s="298">
        <v>275107</v>
      </c>
      <c r="D742" s="298">
        <v>276994</v>
      </c>
      <c r="E742" s="298">
        <v>282404</v>
      </c>
      <c r="F742" s="626">
        <f t="shared" si="39"/>
        <v>1.0195311089770898</v>
      </c>
    </row>
    <row r="743" spans="1:6" ht="12.75">
      <c r="A743" s="387"/>
      <c r="B743" s="401" t="s">
        <v>438</v>
      </c>
      <c r="C743" s="298">
        <v>71359</v>
      </c>
      <c r="D743" s="298">
        <v>72057</v>
      </c>
      <c r="E743" s="298">
        <v>73706</v>
      </c>
      <c r="F743" s="626">
        <f t="shared" si="39"/>
        <v>1.0228846607546804</v>
      </c>
    </row>
    <row r="744" spans="1:6" ht="12.75">
      <c r="A744" s="387"/>
      <c r="B744" s="401" t="s">
        <v>439</v>
      </c>
      <c r="C744" s="298">
        <v>80785</v>
      </c>
      <c r="D744" s="298">
        <v>116500</v>
      </c>
      <c r="E744" s="298">
        <v>119081</v>
      </c>
      <c r="F744" s="626">
        <f t="shared" si="39"/>
        <v>1.0221545064377682</v>
      </c>
    </row>
    <row r="745" spans="1:6" ht="12.75">
      <c r="A745" s="387"/>
      <c r="B745" s="646" t="s">
        <v>654</v>
      </c>
      <c r="C745" s="298"/>
      <c r="D745" s="647">
        <v>43958</v>
      </c>
      <c r="E745" s="647">
        <v>43958</v>
      </c>
      <c r="F745" s="626">
        <f t="shared" si="39"/>
        <v>1</v>
      </c>
    </row>
    <row r="746" spans="1:6" ht="12.75">
      <c r="A746" s="387"/>
      <c r="B746" s="401" t="s">
        <v>440</v>
      </c>
      <c r="C746" s="298"/>
      <c r="D746" s="298"/>
      <c r="E746" s="298"/>
      <c r="F746" s="626"/>
    </row>
    <row r="747" spans="1:6" ht="13.5" thickBot="1">
      <c r="A747" s="387"/>
      <c r="B747" s="402" t="s">
        <v>441</v>
      </c>
      <c r="C747" s="416"/>
      <c r="D747" s="416"/>
      <c r="E747" s="416">
        <v>2640</v>
      </c>
      <c r="F747" s="629"/>
    </row>
    <row r="748" spans="1:6" ht="13.5" thickBot="1">
      <c r="A748" s="387"/>
      <c r="B748" s="403" t="s">
        <v>22</v>
      </c>
      <c r="C748" s="420">
        <f>SUM(C742:C747)</f>
        <v>427251</v>
      </c>
      <c r="D748" s="420">
        <f>SUM(D742:D747)-D745</f>
        <v>465551</v>
      </c>
      <c r="E748" s="420">
        <f>SUM(E742:E747)-E745</f>
        <v>477831</v>
      </c>
      <c r="F748" s="625">
        <f t="shared" si="39"/>
        <v>1.026377346413175</v>
      </c>
    </row>
    <row r="749" spans="1:6" ht="12.75">
      <c r="A749" s="387"/>
      <c r="B749" s="401" t="s">
        <v>442</v>
      </c>
      <c r="C749" s="298"/>
      <c r="D749" s="298"/>
      <c r="E749" s="298"/>
      <c r="F749" s="626"/>
    </row>
    <row r="750" spans="1:6" ht="12.75">
      <c r="A750" s="387"/>
      <c r="B750" s="401" t="s">
        <v>443</v>
      </c>
      <c r="C750" s="298"/>
      <c r="D750" s="298"/>
      <c r="E750" s="298">
        <v>5348</v>
      </c>
      <c r="F750" s="626"/>
    </row>
    <row r="751" spans="1:6" ht="13.5" thickBot="1">
      <c r="A751" s="387"/>
      <c r="B751" s="404" t="s">
        <v>444</v>
      </c>
      <c r="C751" s="416"/>
      <c r="D751" s="416"/>
      <c r="E751" s="416"/>
      <c r="F751" s="629"/>
    </row>
    <row r="752" spans="1:6" ht="13.5" thickBot="1">
      <c r="A752" s="387"/>
      <c r="B752" s="406" t="s">
        <v>28</v>
      </c>
      <c r="C752" s="415"/>
      <c r="D752" s="415"/>
      <c r="E752" s="420">
        <f>SUM(E750:E751)</f>
        <v>5348</v>
      </c>
      <c r="F752" s="678"/>
    </row>
    <row r="753" spans="1:6" ht="13.5" thickBot="1">
      <c r="A753" s="387"/>
      <c r="B753" s="679" t="s">
        <v>676</v>
      </c>
      <c r="C753" s="415"/>
      <c r="D753" s="415"/>
      <c r="E753" s="415"/>
      <c r="F753" s="678"/>
    </row>
    <row r="754" spans="1:6" ht="15.75" thickBot="1">
      <c r="A754" s="405"/>
      <c r="B754" s="388" t="s">
        <v>45</v>
      </c>
      <c r="C754" s="422">
        <f>SUM(C748+C752)</f>
        <v>427251</v>
      </c>
      <c r="D754" s="422">
        <f>SUM(D748+D752)</f>
        <v>465551</v>
      </c>
      <c r="E754" s="422">
        <f>SUM(E748+E752)</f>
        <v>483179</v>
      </c>
      <c r="F754" s="625">
        <f t="shared" si="39"/>
        <v>1.0378648096556553</v>
      </c>
    </row>
    <row r="755" spans="1:6" ht="15">
      <c r="A755" s="407">
        <v>2620</v>
      </c>
      <c r="B755" s="408" t="s">
        <v>462</v>
      </c>
      <c r="C755" s="298"/>
      <c r="D755" s="298"/>
      <c r="E755" s="298"/>
      <c r="F755" s="626"/>
    </row>
    <row r="756" spans="1:6" ht="12.75">
      <c r="A756" s="389"/>
      <c r="B756" s="390" t="s">
        <v>424</v>
      </c>
      <c r="C756" s="298">
        <v>370</v>
      </c>
      <c r="D756" s="298">
        <v>370</v>
      </c>
      <c r="E756" s="298">
        <v>370</v>
      </c>
      <c r="F756" s="626">
        <f>SUM(E756/D756)</f>
        <v>1</v>
      </c>
    </row>
    <row r="757" spans="1:6" ht="12.75">
      <c r="A757" s="389"/>
      <c r="B757" s="390" t="s">
        <v>425</v>
      </c>
      <c r="C757" s="298">
        <v>15000</v>
      </c>
      <c r="D757" s="298">
        <v>15000</v>
      </c>
      <c r="E757" s="298">
        <v>15000</v>
      </c>
      <c r="F757" s="626">
        <f>SUM(E757/D757)</f>
        <v>1</v>
      </c>
    </row>
    <row r="758" spans="1:6" ht="12.75">
      <c r="A758" s="389"/>
      <c r="B758" s="390" t="s">
        <v>426</v>
      </c>
      <c r="C758" s="298"/>
      <c r="D758" s="298"/>
      <c r="E758" s="298"/>
      <c r="F758" s="626"/>
    </row>
    <row r="759" spans="1:6" ht="12.75">
      <c r="A759" s="389"/>
      <c r="B759" s="390" t="s">
        <v>427</v>
      </c>
      <c r="C759" s="298">
        <v>10600</v>
      </c>
      <c r="D759" s="298">
        <v>10600</v>
      </c>
      <c r="E759" s="298">
        <v>10600</v>
      </c>
      <c r="F759" s="626">
        <f>SUM(E759/D759)</f>
        <v>1</v>
      </c>
    </row>
    <row r="760" spans="1:6" ht="12.75">
      <c r="A760" s="389"/>
      <c r="B760" s="390" t="s">
        <v>428</v>
      </c>
      <c r="C760" s="298">
        <v>4000</v>
      </c>
      <c r="D760" s="298">
        <v>4000</v>
      </c>
      <c r="E760" s="298">
        <v>4000</v>
      </c>
      <c r="F760" s="626">
        <f>SUM(E760/D760)</f>
        <v>1</v>
      </c>
    </row>
    <row r="761" spans="1:6" ht="13.5" thickBot="1">
      <c r="A761" s="389"/>
      <c r="B761" s="392" t="s">
        <v>429</v>
      </c>
      <c r="C761" s="416"/>
      <c r="D761" s="416"/>
      <c r="E761" s="416"/>
      <c r="F761" s="629"/>
    </row>
    <row r="762" spans="1:6" ht="13.5" thickBot="1">
      <c r="A762" s="389"/>
      <c r="B762" s="393" t="s">
        <v>417</v>
      </c>
      <c r="C762" s="420">
        <f>SUM(C756:C761)</f>
        <v>29970</v>
      </c>
      <c r="D762" s="420">
        <f>SUM(D756:D761)</f>
        <v>29970</v>
      </c>
      <c r="E762" s="420">
        <f>SUM(E756:E761)</f>
        <v>29970</v>
      </c>
      <c r="F762" s="638">
        <f aca="true" t="shared" si="40" ref="F762:F786">SUM(E762/D762)</f>
        <v>1</v>
      </c>
    </row>
    <row r="763" spans="1:6" ht="12.75">
      <c r="A763" s="389"/>
      <c r="B763" s="390" t="s">
        <v>430</v>
      </c>
      <c r="C763" s="298">
        <v>145571</v>
      </c>
      <c r="D763" s="298">
        <v>147600</v>
      </c>
      <c r="E763" s="298">
        <v>150664</v>
      </c>
      <c r="F763" s="626">
        <f t="shared" si="40"/>
        <v>1.0207588075880758</v>
      </c>
    </row>
    <row r="764" spans="1:6" ht="12.75">
      <c r="A764" s="389"/>
      <c r="B764" s="390" t="s">
        <v>431</v>
      </c>
      <c r="C764" s="298"/>
      <c r="D764" s="298"/>
      <c r="E764" s="298"/>
      <c r="F764" s="626"/>
    </row>
    <row r="765" spans="1:6" ht="13.5" thickBot="1">
      <c r="A765" s="389"/>
      <c r="B765" s="390" t="s">
        <v>432</v>
      </c>
      <c r="C765" s="416"/>
      <c r="D765" s="416"/>
      <c r="E765" s="416"/>
      <c r="F765" s="629"/>
    </row>
    <row r="766" spans="1:6" ht="13.5" thickBot="1">
      <c r="A766" s="394"/>
      <c r="B766" s="395" t="s">
        <v>420</v>
      </c>
      <c r="C766" s="301">
        <f>SUM(C763:C765)</f>
        <v>145571</v>
      </c>
      <c r="D766" s="301">
        <f>SUM(D763:D765)</f>
        <v>147600</v>
      </c>
      <c r="E766" s="301">
        <f>SUM(E763:E765)</f>
        <v>150664</v>
      </c>
      <c r="F766" s="638">
        <f t="shared" si="40"/>
        <v>1.0207588075880758</v>
      </c>
    </row>
    <row r="767" spans="1:6" ht="13.5" thickBot="1">
      <c r="A767" s="391"/>
      <c r="B767" s="396" t="s">
        <v>421</v>
      </c>
      <c r="C767" s="415"/>
      <c r="D767" s="415"/>
      <c r="E767" s="415"/>
      <c r="F767" s="678"/>
    </row>
    <row r="768" spans="1:6" ht="13.5" thickBot="1">
      <c r="A768" s="391"/>
      <c r="B768" s="396" t="s">
        <v>677</v>
      </c>
      <c r="C768" s="415"/>
      <c r="D768" s="415"/>
      <c r="E768" s="415"/>
      <c r="F768" s="629"/>
    </row>
    <row r="769" spans="1:6" ht="13.5" thickBot="1">
      <c r="A769" s="391"/>
      <c r="B769" s="397" t="s">
        <v>422</v>
      </c>
      <c r="C769" s="420">
        <f>SUM(C766+C762+C767)</f>
        <v>175541</v>
      </c>
      <c r="D769" s="420">
        <f>SUM(D766+D762+D767)</f>
        <v>177570</v>
      </c>
      <c r="E769" s="420">
        <f>SUM(E766+E762+E767)</f>
        <v>180634</v>
      </c>
      <c r="F769" s="638">
        <f t="shared" si="40"/>
        <v>1.0172551669764036</v>
      </c>
    </row>
    <row r="770" spans="1:6" ht="13.5" thickBot="1">
      <c r="A770" s="389"/>
      <c r="B770" s="393" t="s">
        <v>435</v>
      </c>
      <c r="C770" s="415"/>
      <c r="D770" s="415"/>
      <c r="E770" s="415"/>
      <c r="F770" s="638"/>
    </row>
    <row r="771" spans="1:6" ht="12.75">
      <c r="A771" s="389"/>
      <c r="B771" s="390" t="s">
        <v>433</v>
      </c>
      <c r="C771" s="298"/>
      <c r="D771" s="298">
        <v>17216</v>
      </c>
      <c r="E771" s="298">
        <v>17216</v>
      </c>
      <c r="F771" s="626">
        <f t="shared" si="40"/>
        <v>1</v>
      </c>
    </row>
    <row r="772" spans="1:6" ht="13.5" thickBot="1">
      <c r="A772" s="389"/>
      <c r="B772" s="398" t="s">
        <v>434</v>
      </c>
      <c r="C772" s="416"/>
      <c r="D772" s="416">
        <v>977</v>
      </c>
      <c r="E772" s="416">
        <v>977</v>
      </c>
      <c r="F772" s="629"/>
    </row>
    <row r="773" spans="1:6" ht="13.5" thickBot="1">
      <c r="A773" s="399"/>
      <c r="B773" s="396" t="s">
        <v>423</v>
      </c>
      <c r="C773" s="416"/>
      <c r="D773" s="301">
        <f>SUM(D771:D772)</f>
        <v>18193</v>
      </c>
      <c r="E773" s="301">
        <f>SUM(E771:E772)</f>
        <v>18193</v>
      </c>
      <c r="F773" s="638">
        <f t="shared" si="40"/>
        <v>1</v>
      </c>
    </row>
    <row r="774" spans="1:6" ht="15.75" thickBot="1">
      <c r="A774" s="399"/>
      <c r="B774" s="400" t="s">
        <v>436</v>
      </c>
      <c r="C774" s="422">
        <f>SUM(C769+C770+C773)</f>
        <v>175541</v>
      </c>
      <c r="D774" s="422">
        <f>SUM(D769+D770+D773)</f>
        <v>195763</v>
      </c>
      <c r="E774" s="422">
        <f>SUM(E769+E770+E773)</f>
        <v>198827</v>
      </c>
      <c r="F774" s="638">
        <f t="shared" si="40"/>
        <v>1.015651578694646</v>
      </c>
    </row>
    <row r="775" spans="1:6" ht="12.75">
      <c r="A775" s="387"/>
      <c r="B775" s="401" t="s">
        <v>437</v>
      </c>
      <c r="C775" s="298">
        <v>116332</v>
      </c>
      <c r="D775" s="298">
        <v>127574</v>
      </c>
      <c r="E775" s="298">
        <v>129789</v>
      </c>
      <c r="F775" s="626">
        <f t="shared" si="40"/>
        <v>1.0173624719770487</v>
      </c>
    </row>
    <row r="776" spans="1:6" ht="12.75">
      <c r="A776" s="387"/>
      <c r="B776" s="401" t="s">
        <v>438</v>
      </c>
      <c r="C776" s="298">
        <v>30611</v>
      </c>
      <c r="D776" s="298">
        <v>33705</v>
      </c>
      <c r="E776" s="298">
        <v>34554</v>
      </c>
      <c r="F776" s="626">
        <f t="shared" si="40"/>
        <v>1.0251891410769916</v>
      </c>
    </row>
    <row r="777" spans="1:6" ht="12.75">
      <c r="A777" s="387"/>
      <c r="B777" s="401" t="s">
        <v>439</v>
      </c>
      <c r="C777" s="298">
        <v>28598</v>
      </c>
      <c r="D777" s="298">
        <v>33507</v>
      </c>
      <c r="E777" s="298">
        <v>33507</v>
      </c>
      <c r="F777" s="626">
        <f t="shared" si="40"/>
        <v>1</v>
      </c>
    </row>
    <row r="778" spans="1:6" ht="12.75">
      <c r="A778" s="387"/>
      <c r="B778" s="401" t="s">
        <v>440</v>
      </c>
      <c r="C778" s="298"/>
      <c r="D778" s="298"/>
      <c r="E778" s="298"/>
      <c r="F778" s="626"/>
    </row>
    <row r="779" spans="1:6" ht="13.5" thickBot="1">
      <c r="A779" s="387"/>
      <c r="B779" s="402" t="s">
        <v>441</v>
      </c>
      <c r="C779" s="416"/>
      <c r="D779" s="416"/>
      <c r="E779" s="416"/>
      <c r="F779" s="629"/>
    </row>
    <row r="780" spans="1:6" ht="13.5" thickBot="1">
      <c r="A780" s="387"/>
      <c r="B780" s="403" t="s">
        <v>22</v>
      </c>
      <c r="C780" s="420">
        <f>SUM(C775:C779)</f>
        <v>175541</v>
      </c>
      <c r="D780" s="420">
        <f>SUM(D775:D779)</f>
        <v>194786</v>
      </c>
      <c r="E780" s="420">
        <f>SUM(E775:E779)</f>
        <v>197850</v>
      </c>
      <c r="F780" s="625">
        <f t="shared" si="40"/>
        <v>1.0157300832708716</v>
      </c>
    </row>
    <row r="781" spans="1:6" ht="12.75">
      <c r="A781" s="387"/>
      <c r="B781" s="401" t="s">
        <v>442</v>
      </c>
      <c r="C781" s="298"/>
      <c r="D781" s="298"/>
      <c r="E781" s="298"/>
      <c r="F781" s="626"/>
    </row>
    <row r="782" spans="1:6" ht="12.75">
      <c r="A782" s="387"/>
      <c r="B782" s="401" t="s">
        <v>443</v>
      </c>
      <c r="C782" s="298"/>
      <c r="D782" s="298">
        <v>977</v>
      </c>
      <c r="E782" s="298">
        <v>977</v>
      </c>
      <c r="F782" s="626"/>
    </row>
    <row r="783" spans="1:6" ht="13.5" thickBot="1">
      <c r="A783" s="387"/>
      <c r="B783" s="404" t="s">
        <v>444</v>
      </c>
      <c r="C783" s="416"/>
      <c r="D783" s="416"/>
      <c r="E783" s="416"/>
      <c r="F783" s="629"/>
    </row>
    <row r="784" spans="1:6" ht="13.5" thickBot="1">
      <c r="A784" s="387"/>
      <c r="B784" s="406" t="s">
        <v>28</v>
      </c>
      <c r="C784" s="415"/>
      <c r="D784" s="420">
        <f>SUM(D782:D783)</f>
        <v>977</v>
      </c>
      <c r="E784" s="420">
        <f>SUM(E782:E783)</f>
        <v>977</v>
      </c>
      <c r="F784" s="625"/>
    </row>
    <row r="785" spans="1:6" ht="13.5" thickBot="1">
      <c r="A785" s="387"/>
      <c r="B785" s="679" t="s">
        <v>676</v>
      </c>
      <c r="C785" s="415"/>
      <c r="D785" s="420"/>
      <c r="E785" s="420"/>
      <c r="F785" s="638"/>
    </row>
    <row r="786" spans="1:6" ht="15.75" thickBot="1">
      <c r="A786" s="405"/>
      <c r="B786" s="388" t="s">
        <v>45</v>
      </c>
      <c r="C786" s="422">
        <f>SUM(C780+C784)</f>
        <v>175541</v>
      </c>
      <c r="D786" s="422">
        <f>SUM(D780+D784)</f>
        <v>195763</v>
      </c>
      <c r="E786" s="422">
        <f>SUM(E780+E784)</f>
        <v>198827</v>
      </c>
      <c r="F786" s="638">
        <f t="shared" si="40"/>
        <v>1.015651578694646</v>
      </c>
    </row>
    <row r="787" spans="1:6" ht="15">
      <c r="A787" s="407">
        <v>2790</v>
      </c>
      <c r="B787" s="408" t="s">
        <v>467</v>
      </c>
      <c r="C787" s="298"/>
      <c r="D787" s="298"/>
      <c r="E787" s="298"/>
      <c r="F787" s="626"/>
    </row>
    <row r="788" spans="1:6" ht="12.75">
      <c r="A788" s="389"/>
      <c r="B788" s="390" t="s">
        <v>424</v>
      </c>
      <c r="C788" s="298"/>
      <c r="D788" s="298"/>
      <c r="E788" s="298"/>
      <c r="F788" s="626"/>
    </row>
    <row r="789" spans="1:6" ht="12.75">
      <c r="A789" s="389"/>
      <c r="B789" s="390" t="s">
        <v>425</v>
      </c>
      <c r="C789" s="298"/>
      <c r="D789" s="298"/>
      <c r="E789" s="298"/>
      <c r="F789" s="626"/>
    </row>
    <row r="790" spans="1:6" ht="12.75">
      <c r="A790" s="389"/>
      <c r="B790" s="390" t="s">
        <v>426</v>
      </c>
      <c r="C790" s="298"/>
      <c r="D790" s="298"/>
      <c r="E790" s="298"/>
      <c r="F790" s="626"/>
    </row>
    <row r="791" spans="1:6" ht="12.75">
      <c r="A791" s="389"/>
      <c r="B791" s="390" t="s">
        <v>427</v>
      </c>
      <c r="C791" s="298"/>
      <c r="D791" s="298"/>
      <c r="E791" s="298">
        <v>245</v>
      </c>
      <c r="F791" s="626"/>
    </row>
    <row r="792" spans="1:6" ht="12.75">
      <c r="A792" s="389"/>
      <c r="B792" s="390" t="s">
        <v>428</v>
      </c>
      <c r="C792" s="298"/>
      <c r="D792" s="298"/>
      <c r="E792" s="298"/>
      <c r="F792" s="626"/>
    </row>
    <row r="793" spans="1:6" ht="13.5" thickBot="1">
      <c r="A793" s="389"/>
      <c r="B793" s="392" t="s">
        <v>429</v>
      </c>
      <c r="C793" s="416"/>
      <c r="D793" s="416"/>
      <c r="E793" s="416"/>
      <c r="F793" s="629"/>
    </row>
    <row r="794" spans="1:6" ht="13.5" thickBot="1">
      <c r="A794" s="389"/>
      <c r="B794" s="393" t="s">
        <v>417</v>
      </c>
      <c r="C794" s="420">
        <f>SUM(C788:C793)</f>
        <v>0</v>
      </c>
      <c r="D794" s="420">
        <f>SUM(D788:D793)</f>
        <v>0</v>
      </c>
      <c r="E794" s="420">
        <f>SUM(E788:E793)</f>
        <v>245</v>
      </c>
      <c r="F794" s="638"/>
    </row>
    <row r="795" spans="1:6" ht="12.75">
      <c r="A795" s="389"/>
      <c r="B795" s="390" t="s">
        <v>430</v>
      </c>
      <c r="C795" s="298">
        <v>122262</v>
      </c>
      <c r="D795" s="298">
        <v>122871</v>
      </c>
      <c r="E795" s="298">
        <v>124165</v>
      </c>
      <c r="F795" s="626">
        <f>SUM(E795/D795)</f>
        <v>1.0105313702989314</v>
      </c>
    </row>
    <row r="796" spans="1:6" ht="12.75">
      <c r="A796" s="389"/>
      <c r="B796" s="390" t="s">
        <v>431</v>
      </c>
      <c r="C796" s="298"/>
      <c r="D796" s="298"/>
      <c r="E796" s="298"/>
      <c r="F796" s="626"/>
    </row>
    <row r="797" spans="1:6" ht="13.5" thickBot="1">
      <c r="A797" s="389"/>
      <c r="B797" s="390" t="s">
        <v>432</v>
      </c>
      <c r="C797" s="416"/>
      <c r="D797" s="416"/>
      <c r="E797" s="416"/>
      <c r="F797" s="629"/>
    </row>
    <row r="798" spans="1:6" ht="13.5" thickBot="1">
      <c r="A798" s="394"/>
      <c r="B798" s="395" t="s">
        <v>420</v>
      </c>
      <c r="C798" s="301">
        <f>SUM(C795:C797)</f>
        <v>122262</v>
      </c>
      <c r="D798" s="301">
        <f>SUM(D795:D797)</f>
        <v>122871</v>
      </c>
      <c r="E798" s="301">
        <f>SUM(E795:E797)</f>
        <v>124165</v>
      </c>
      <c r="F798" s="638">
        <f>SUM(E798/D798)</f>
        <v>1.0105313702989314</v>
      </c>
    </row>
    <row r="799" spans="1:6" ht="13.5" thickBot="1">
      <c r="A799" s="391"/>
      <c r="B799" s="396" t="s">
        <v>421</v>
      </c>
      <c r="C799" s="415"/>
      <c r="D799" s="415"/>
      <c r="E799" s="415">
        <v>200</v>
      </c>
      <c r="F799" s="678"/>
    </row>
    <row r="800" spans="1:6" ht="13.5" thickBot="1">
      <c r="A800" s="391"/>
      <c r="B800" s="397" t="s">
        <v>422</v>
      </c>
      <c r="C800" s="420">
        <f>SUM(C798+C794+C799)</f>
        <v>122262</v>
      </c>
      <c r="D800" s="420">
        <f>SUM(D798+D794+D799)</f>
        <v>122871</v>
      </c>
      <c r="E800" s="420">
        <f>SUM(E798+E794+E799)</f>
        <v>124610</v>
      </c>
      <c r="F800" s="638">
        <f>SUM(E800/D800)</f>
        <v>1.0141530548298623</v>
      </c>
    </row>
    <row r="801" spans="1:6" ht="13.5" thickBot="1">
      <c r="A801" s="389"/>
      <c r="B801" s="393" t="s">
        <v>435</v>
      </c>
      <c r="C801" s="415"/>
      <c r="D801" s="415"/>
      <c r="E801" s="415"/>
      <c r="F801" s="638"/>
    </row>
    <row r="802" spans="1:6" ht="12.75">
      <c r="A802" s="389"/>
      <c r="B802" s="390" t="s">
        <v>433</v>
      </c>
      <c r="C802" s="298"/>
      <c r="D802" s="298">
        <v>442</v>
      </c>
      <c r="E802" s="298">
        <v>442</v>
      </c>
      <c r="F802" s="626">
        <f>SUM(E802/D802)</f>
        <v>1</v>
      </c>
    </row>
    <row r="803" spans="1:6" ht="13.5" thickBot="1">
      <c r="A803" s="389"/>
      <c r="B803" s="398" t="s">
        <v>434</v>
      </c>
      <c r="C803" s="416"/>
      <c r="D803" s="416"/>
      <c r="E803" s="416"/>
      <c r="F803" s="629"/>
    </row>
    <row r="804" spans="1:6" ht="13.5" thickBot="1">
      <c r="A804" s="399"/>
      <c r="B804" s="396" t="s">
        <v>423</v>
      </c>
      <c r="C804" s="416"/>
      <c r="D804" s="301">
        <f>SUM(D802:D803)</f>
        <v>442</v>
      </c>
      <c r="E804" s="301">
        <f>SUM(E802:E803)</f>
        <v>442</v>
      </c>
      <c r="F804" s="638">
        <f>SUM(E804/D804)</f>
        <v>1</v>
      </c>
    </row>
    <row r="805" spans="1:6" ht="15.75" thickBot="1">
      <c r="A805" s="399"/>
      <c r="B805" s="400" t="s">
        <v>436</v>
      </c>
      <c r="C805" s="422">
        <f>SUM(C800+C801+C804)</f>
        <v>122262</v>
      </c>
      <c r="D805" s="422">
        <f>SUM(D800+D801+D804)</f>
        <v>123313</v>
      </c>
      <c r="E805" s="422">
        <f>SUM(E800+E801+E804)</f>
        <v>125052</v>
      </c>
      <c r="F805" s="638">
        <f>SUM(E805/D805)</f>
        <v>1.0141023249779018</v>
      </c>
    </row>
    <row r="806" spans="1:6" ht="12.75">
      <c r="A806" s="387"/>
      <c r="B806" s="401" t="s">
        <v>437</v>
      </c>
      <c r="C806" s="298">
        <v>90026</v>
      </c>
      <c r="D806" s="298">
        <v>90854</v>
      </c>
      <c r="E806" s="298">
        <v>91873</v>
      </c>
      <c r="F806" s="626">
        <f>SUM(E806/D806)</f>
        <v>1.0112157967728443</v>
      </c>
    </row>
    <row r="807" spans="1:6" ht="12.75">
      <c r="A807" s="387"/>
      <c r="B807" s="401" t="s">
        <v>438</v>
      </c>
      <c r="C807" s="298">
        <v>23736</v>
      </c>
      <c r="D807" s="298">
        <v>23959</v>
      </c>
      <c r="E807" s="298">
        <v>24234</v>
      </c>
      <c r="F807" s="626">
        <f>SUM(E807/D807)</f>
        <v>1.0114779414833674</v>
      </c>
    </row>
    <row r="808" spans="1:6" ht="12.75">
      <c r="A808" s="387"/>
      <c r="B808" s="401" t="s">
        <v>439</v>
      </c>
      <c r="C808" s="298">
        <v>8500</v>
      </c>
      <c r="D808" s="298">
        <v>8500</v>
      </c>
      <c r="E808" s="298">
        <v>8945</v>
      </c>
      <c r="F808" s="626">
        <f>SUM(E808/D808)</f>
        <v>1.0523529411764705</v>
      </c>
    </row>
    <row r="809" spans="1:6" ht="12.75">
      <c r="A809" s="387"/>
      <c r="B809" s="401" t="s">
        <v>440</v>
      </c>
      <c r="C809" s="298"/>
      <c r="D809" s="298"/>
      <c r="E809" s="298"/>
      <c r="F809" s="626"/>
    </row>
    <row r="810" spans="1:6" ht="13.5" thickBot="1">
      <c r="A810" s="387"/>
      <c r="B810" s="402" t="s">
        <v>441</v>
      </c>
      <c r="C810" s="416"/>
      <c r="D810" s="416"/>
      <c r="E810" s="416"/>
      <c r="F810" s="629"/>
    </row>
    <row r="811" spans="1:6" ht="13.5" thickBot="1">
      <c r="A811" s="387"/>
      <c r="B811" s="403" t="s">
        <v>22</v>
      </c>
      <c r="C811" s="420">
        <f>SUM(C806:C810)</f>
        <v>122262</v>
      </c>
      <c r="D811" s="420">
        <f>SUM(D806:D810)</f>
        <v>123313</v>
      </c>
      <c r="E811" s="420">
        <f>SUM(E806:E810)</f>
        <v>125052</v>
      </c>
      <c r="F811" s="625">
        <f>SUM(E811/D811)</f>
        <v>1.0141023249779018</v>
      </c>
    </row>
    <row r="812" spans="1:6" ht="12.75">
      <c r="A812" s="387"/>
      <c r="B812" s="401" t="s">
        <v>442</v>
      </c>
      <c r="C812" s="298"/>
      <c r="D812" s="298"/>
      <c r="E812" s="298"/>
      <c r="F812" s="626"/>
    </row>
    <row r="813" spans="1:6" ht="12.75">
      <c r="A813" s="387"/>
      <c r="B813" s="401" t="s">
        <v>443</v>
      </c>
      <c r="C813" s="298"/>
      <c r="D813" s="298"/>
      <c r="E813" s="298"/>
      <c r="F813" s="626"/>
    </row>
    <row r="814" spans="1:6" ht="13.5" thickBot="1">
      <c r="A814" s="387"/>
      <c r="B814" s="404" t="s">
        <v>444</v>
      </c>
      <c r="C814" s="416"/>
      <c r="D814" s="416"/>
      <c r="E814" s="416"/>
      <c r="F814" s="629"/>
    </row>
    <row r="815" spans="1:6" ht="13.5" thickBot="1">
      <c r="A815" s="387"/>
      <c r="B815" s="406" t="s">
        <v>28</v>
      </c>
      <c r="C815" s="415"/>
      <c r="D815" s="415"/>
      <c r="E815" s="415"/>
      <c r="F815" s="625"/>
    </row>
    <row r="816" spans="1:6" ht="13.5" thickBot="1">
      <c r="A816" s="387"/>
      <c r="B816" s="679" t="s">
        <v>676</v>
      </c>
      <c r="C816" s="415"/>
      <c r="D816" s="415"/>
      <c r="E816" s="415"/>
      <c r="F816" s="638"/>
    </row>
    <row r="817" spans="1:6" ht="15.75" thickBot="1">
      <c r="A817" s="405"/>
      <c r="B817" s="388" t="s">
        <v>45</v>
      </c>
      <c r="C817" s="422">
        <f>SUM(C811+C815)</f>
        <v>122262</v>
      </c>
      <c r="D817" s="422">
        <f>SUM(D811+D815)</f>
        <v>123313</v>
      </c>
      <c r="E817" s="422">
        <f>SUM(E811+E815)</f>
        <v>125052</v>
      </c>
      <c r="F817" s="638">
        <f>SUM(E817/D817)</f>
        <v>1.0141023249779018</v>
      </c>
    </row>
    <row r="818" spans="1:6" ht="15">
      <c r="A818" s="407">
        <v>2795</v>
      </c>
      <c r="B818" s="408" t="s">
        <v>711</v>
      </c>
      <c r="C818" s="698"/>
      <c r="D818" s="698"/>
      <c r="E818" s="698"/>
      <c r="F818" s="627"/>
    </row>
    <row r="819" spans="1:6" ht="12.75" customHeight="1">
      <c r="A819" s="389"/>
      <c r="B819" s="390" t="s">
        <v>424</v>
      </c>
      <c r="C819" s="698"/>
      <c r="D819" s="698"/>
      <c r="E819" s="698"/>
      <c r="F819" s="627"/>
    </row>
    <row r="820" spans="1:6" ht="12.75" customHeight="1">
      <c r="A820" s="389"/>
      <c r="B820" s="390" t="s">
        <v>425</v>
      </c>
      <c r="C820" s="698"/>
      <c r="D820" s="698"/>
      <c r="E820" s="698"/>
      <c r="F820" s="627"/>
    </row>
    <row r="821" spans="1:6" ht="12.75" customHeight="1">
      <c r="A821" s="389"/>
      <c r="B821" s="390" t="s">
        <v>426</v>
      </c>
      <c r="C821" s="698"/>
      <c r="D821" s="698"/>
      <c r="E821" s="698"/>
      <c r="F821" s="627"/>
    </row>
    <row r="822" spans="1:6" ht="12.75" customHeight="1">
      <c r="A822" s="389"/>
      <c r="B822" s="390" t="s">
        <v>427</v>
      </c>
      <c r="C822" s="698"/>
      <c r="D822" s="698"/>
      <c r="E822" s="698"/>
      <c r="F822" s="627"/>
    </row>
    <row r="823" spans="1:6" ht="12.75" customHeight="1">
      <c r="A823" s="389"/>
      <c r="B823" s="390" t="s">
        <v>428</v>
      </c>
      <c r="C823" s="698"/>
      <c r="D823" s="698"/>
      <c r="E823" s="698"/>
      <c r="F823" s="627"/>
    </row>
    <row r="824" spans="1:6" ht="12.75" customHeight="1" thickBot="1">
      <c r="A824" s="389"/>
      <c r="B824" s="392" t="s">
        <v>429</v>
      </c>
      <c r="C824" s="699"/>
      <c r="D824" s="699"/>
      <c r="E824" s="699"/>
      <c r="F824" s="638"/>
    </row>
    <row r="825" spans="1:6" ht="12.75" customHeight="1" thickBot="1">
      <c r="A825" s="389"/>
      <c r="B825" s="393" t="s">
        <v>417</v>
      </c>
      <c r="C825" s="699"/>
      <c r="D825" s="699"/>
      <c r="E825" s="699"/>
      <c r="F825" s="638"/>
    </row>
    <row r="826" spans="1:6" ht="12.75" customHeight="1">
      <c r="A826" s="389"/>
      <c r="B826" s="390" t="s">
        <v>430</v>
      </c>
      <c r="C826" s="698"/>
      <c r="D826" s="698"/>
      <c r="E826" s="298">
        <v>7821</v>
      </c>
      <c r="F826" s="627"/>
    </row>
    <row r="827" spans="1:6" ht="12.75" customHeight="1">
      <c r="A827" s="389"/>
      <c r="B827" s="390" t="s">
        <v>431</v>
      </c>
      <c r="C827" s="698"/>
      <c r="D827" s="698"/>
      <c r="E827" s="698"/>
      <c r="F827" s="627"/>
    </row>
    <row r="828" spans="1:6" ht="12.75" customHeight="1" thickBot="1">
      <c r="A828" s="389"/>
      <c r="B828" s="390" t="s">
        <v>432</v>
      </c>
      <c r="C828" s="699"/>
      <c r="D828" s="699"/>
      <c r="E828" s="699"/>
      <c r="F828" s="638"/>
    </row>
    <row r="829" spans="1:6" ht="12.75" customHeight="1" thickBot="1">
      <c r="A829" s="394"/>
      <c r="B829" s="395" t="s">
        <v>420</v>
      </c>
      <c r="C829" s="422"/>
      <c r="D829" s="422"/>
      <c r="E829" s="700">
        <f>SUM(E826:E828)</f>
        <v>7821</v>
      </c>
      <c r="F829" s="625"/>
    </row>
    <row r="830" spans="1:6" ht="12.75" customHeight="1" thickBot="1">
      <c r="A830" s="391"/>
      <c r="B830" s="396" t="s">
        <v>421</v>
      </c>
      <c r="C830" s="422"/>
      <c r="D830" s="422"/>
      <c r="E830" s="422"/>
      <c r="F830" s="625"/>
    </row>
    <row r="831" spans="1:6" ht="12.75" customHeight="1" thickBot="1">
      <c r="A831" s="391"/>
      <c r="B831" s="397" t="s">
        <v>422</v>
      </c>
      <c r="C831" s="422"/>
      <c r="D831" s="422"/>
      <c r="E831" s="422"/>
      <c r="F831" s="625"/>
    </row>
    <row r="832" spans="1:6" ht="12.75" customHeight="1" thickBot="1">
      <c r="A832" s="389"/>
      <c r="B832" s="393" t="s">
        <v>435</v>
      </c>
      <c r="C832" s="422"/>
      <c r="D832" s="422"/>
      <c r="E832" s="422"/>
      <c r="F832" s="625"/>
    </row>
    <row r="833" spans="1:6" ht="12.75" customHeight="1">
      <c r="A833" s="389"/>
      <c r="B833" s="390" t="s">
        <v>433</v>
      </c>
      <c r="C833" s="698"/>
      <c r="D833" s="698"/>
      <c r="E833" s="698"/>
      <c r="F833" s="627"/>
    </row>
    <row r="834" spans="1:6" ht="12.75" customHeight="1" thickBot="1">
      <c r="A834" s="389"/>
      <c r="B834" s="398" t="s">
        <v>434</v>
      </c>
      <c r="C834" s="699"/>
      <c r="D834" s="699"/>
      <c r="E834" s="699"/>
      <c r="F834" s="638"/>
    </row>
    <row r="835" spans="1:6" ht="12.75" customHeight="1" thickBot="1">
      <c r="A835" s="399"/>
      <c r="B835" s="396" t="s">
        <v>423</v>
      </c>
      <c r="C835" s="422"/>
      <c r="D835" s="422"/>
      <c r="E835" s="422"/>
      <c r="F835" s="625"/>
    </row>
    <row r="836" spans="1:6" ht="15.75" customHeight="1" thickBot="1">
      <c r="A836" s="399"/>
      <c r="B836" s="400" t="s">
        <v>436</v>
      </c>
      <c r="C836" s="422"/>
      <c r="D836" s="422"/>
      <c r="E836" s="422">
        <f>SUM(E829+E830+E831+E832)</f>
        <v>7821</v>
      </c>
      <c r="F836" s="625"/>
    </row>
    <row r="837" spans="1:6" ht="12.75" customHeight="1">
      <c r="A837" s="387"/>
      <c r="B837" s="401" t="s">
        <v>437</v>
      </c>
      <c r="C837" s="698"/>
      <c r="D837" s="698"/>
      <c r="E837" s="298">
        <v>3986</v>
      </c>
      <c r="F837" s="627"/>
    </row>
    <row r="838" spans="1:6" ht="12.75" customHeight="1">
      <c r="A838" s="387"/>
      <c r="B838" s="401" t="s">
        <v>438</v>
      </c>
      <c r="C838" s="698"/>
      <c r="D838" s="698"/>
      <c r="E838" s="298">
        <v>1061</v>
      </c>
      <c r="F838" s="627"/>
    </row>
    <row r="839" spans="1:6" ht="12.75" customHeight="1">
      <c r="A839" s="387"/>
      <c r="B839" s="401" t="s">
        <v>439</v>
      </c>
      <c r="C839" s="698"/>
      <c r="D839" s="698"/>
      <c r="E839" s="298">
        <v>2774</v>
      </c>
      <c r="F839" s="627"/>
    </row>
    <row r="840" spans="1:6" ht="12.75" customHeight="1">
      <c r="A840" s="387"/>
      <c r="B840" s="401" t="s">
        <v>440</v>
      </c>
      <c r="C840" s="698"/>
      <c r="D840" s="698"/>
      <c r="E840" s="698"/>
      <c r="F840" s="627"/>
    </row>
    <row r="841" spans="1:6" ht="12.75" customHeight="1" thickBot="1">
      <c r="A841" s="387"/>
      <c r="B841" s="402" t="s">
        <v>441</v>
      </c>
      <c r="C841" s="699"/>
      <c r="D841" s="699"/>
      <c r="E841" s="699"/>
      <c r="F841" s="638"/>
    </row>
    <row r="842" spans="1:6" ht="12.75" customHeight="1" thickBot="1">
      <c r="A842" s="387"/>
      <c r="B842" s="403" t="s">
        <v>22</v>
      </c>
      <c r="C842" s="422"/>
      <c r="D842" s="422"/>
      <c r="E842" s="700">
        <f>SUM(E837:E841)</f>
        <v>7821</v>
      </c>
      <c r="F842" s="625"/>
    </row>
    <row r="843" spans="1:6" ht="12.75" customHeight="1">
      <c r="A843" s="387"/>
      <c r="B843" s="401" t="s">
        <v>442</v>
      </c>
      <c r="C843" s="698"/>
      <c r="D843" s="698"/>
      <c r="E843" s="698"/>
      <c r="F843" s="627"/>
    </row>
    <row r="844" spans="1:6" ht="12.75" customHeight="1">
      <c r="A844" s="387"/>
      <c r="B844" s="401" t="s">
        <v>443</v>
      </c>
      <c r="C844" s="698"/>
      <c r="D844" s="698"/>
      <c r="E844" s="698"/>
      <c r="F844" s="627"/>
    </row>
    <row r="845" spans="1:6" ht="12.75" customHeight="1" thickBot="1">
      <c r="A845" s="387"/>
      <c r="B845" s="404" t="s">
        <v>444</v>
      </c>
      <c r="C845" s="699"/>
      <c r="D845" s="699"/>
      <c r="E845" s="699"/>
      <c r="F845" s="638"/>
    </row>
    <row r="846" spans="1:6" ht="12.75" customHeight="1" thickBot="1">
      <c r="A846" s="387"/>
      <c r="B846" s="406" t="s">
        <v>28</v>
      </c>
      <c r="C846" s="422"/>
      <c r="D846" s="422"/>
      <c r="E846" s="422"/>
      <c r="F846" s="625"/>
    </row>
    <row r="847" spans="1:6" ht="12.75" customHeight="1" thickBot="1">
      <c r="A847" s="387"/>
      <c r="B847" s="679" t="s">
        <v>676</v>
      </c>
      <c r="C847" s="422"/>
      <c r="D847" s="422"/>
      <c r="E847" s="422"/>
      <c r="F847" s="625"/>
    </row>
    <row r="848" spans="1:6" ht="15.75" customHeight="1" thickBot="1">
      <c r="A848" s="405"/>
      <c r="B848" s="388" t="s">
        <v>45</v>
      </c>
      <c r="C848" s="422"/>
      <c r="D848" s="422"/>
      <c r="E848" s="422">
        <f>SUM(E842+E846+E847)</f>
        <v>7821</v>
      </c>
      <c r="F848" s="625"/>
    </row>
    <row r="849" spans="1:6" ht="15">
      <c r="A849" s="413">
        <v>2799</v>
      </c>
      <c r="B849" s="408" t="s">
        <v>468</v>
      </c>
      <c r="C849" s="418"/>
      <c r="D849" s="418"/>
      <c r="E849" s="418"/>
      <c r="F849" s="626"/>
    </row>
    <row r="850" spans="1:6" ht="12.75">
      <c r="A850" s="389"/>
      <c r="B850" s="390" t="s">
        <v>424</v>
      </c>
      <c r="C850" s="418">
        <f aca="true" t="shared" si="41" ref="C850:E855">SUM(C788+C756+C721+C686+C552+C293)</f>
        <v>21720</v>
      </c>
      <c r="D850" s="418">
        <f t="shared" si="41"/>
        <v>21720</v>
      </c>
      <c r="E850" s="418">
        <f t="shared" si="41"/>
        <v>8989</v>
      </c>
      <c r="F850" s="626">
        <f>SUM(E850/D850)</f>
        <v>0.41385819521178635</v>
      </c>
    </row>
    <row r="851" spans="1:6" ht="12.75">
      <c r="A851" s="389"/>
      <c r="B851" s="390" t="s">
        <v>425</v>
      </c>
      <c r="C851" s="418">
        <f t="shared" si="41"/>
        <v>30631</v>
      </c>
      <c r="D851" s="418">
        <f t="shared" si="41"/>
        <v>30631</v>
      </c>
      <c r="E851" s="418">
        <f t="shared" si="41"/>
        <v>31854</v>
      </c>
      <c r="F851" s="626">
        <f>SUM(E851/D851)</f>
        <v>1.0399268714700793</v>
      </c>
    </row>
    <row r="852" spans="1:6" ht="12.75">
      <c r="A852" s="389"/>
      <c r="B852" s="390" t="s">
        <v>426</v>
      </c>
      <c r="C852" s="418">
        <f t="shared" si="41"/>
        <v>16332</v>
      </c>
      <c r="D852" s="418">
        <f t="shared" si="41"/>
        <v>16332</v>
      </c>
      <c r="E852" s="418">
        <f t="shared" si="41"/>
        <v>35796</v>
      </c>
      <c r="F852" s="626">
        <f>SUM(E852/D852)</f>
        <v>2.191770756796473</v>
      </c>
    </row>
    <row r="853" spans="1:6" ht="12.75">
      <c r="A853" s="389"/>
      <c r="B853" s="390" t="s">
        <v>427</v>
      </c>
      <c r="C853" s="418">
        <f t="shared" si="41"/>
        <v>197586</v>
      </c>
      <c r="D853" s="418">
        <f t="shared" si="41"/>
        <v>197586</v>
      </c>
      <c r="E853" s="418">
        <f t="shared" si="41"/>
        <v>189188</v>
      </c>
      <c r="F853" s="626">
        <f>SUM(E853/D853)</f>
        <v>0.9574969886530422</v>
      </c>
    </row>
    <row r="854" spans="1:6" ht="12.75">
      <c r="A854" s="389"/>
      <c r="B854" s="390" t="s">
        <v>428</v>
      </c>
      <c r="C854" s="418">
        <f t="shared" si="41"/>
        <v>49607</v>
      </c>
      <c r="D854" s="418">
        <f t="shared" si="41"/>
        <v>49607</v>
      </c>
      <c r="E854" s="418">
        <f t="shared" si="41"/>
        <v>52575</v>
      </c>
      <c r="F854" s="626">
        <f>SUM(E854/D854)</f>
        <v>1.0598302658898946</v>
      </c>
    </row>
    <row r="855" spans="1:6" ht="13.5" thickBot="1">
      <c r="A855" s="389"/>
      <c r="B855" s="392" t="s">
        <v>429</v>
      </c>
      <c r="C855" s="419">
        <f t="shared" si="41"/>
        <v>0</v>
      </c>
      <c r="D855" s="419">
        <f t="shared" si="41"/>
        <v>0</v>
      </c>
      <c r="E855" s="419">
        <f t="shared" si="41"/>
        <v>0</v>
      </c>
      <c r="F855" s="629"/>
    </row>
    <row r="856" spans="1:6" ht="13.5" thickBot="1">
      <c r="A856" s="389"/>
      <c r="B856" s="393" t="s">
        <v>417</v>
      </c>
      <c r="C856" s="424">
        <f>SUM(C850:C855)</f>
        <v>315876</v>
      </c>
      <c r="D856" s="424">
        <f>SUM(D850:D855)</f>
        <v>315876</v>
      </c>
      <c r="E856" s="424">
        <f>SUM(E850:E855)</f>
        <v>318402</v>
      </c>
      <c r="F856" s="638">
        <f>SUM(E856/D856)</f>
        <v>1.0079968088743685</v>
      </c>
    </row>
    <row r="857" spans="1:6" ht="12.75">
      <c r="A857" s="389"/>
      <c r="B857" s="390" t="s">
        <v>430</v>
      </c>
      <c r="C857" s="418">
        <f aca="true" t="shared" si="42" ref="C857:D859">SUM(C795+C763+C728+C693+C559+C300)</f>
        <v>3653981</v>
      </c>
      <c r="D857" s="418">
        <f t="shared" si="42"/>
        <v>3717466</v>
      </c>
      <c r="E857" s="418">
        <f>SUM(E795+E763+E728+E693+E559+E300+E826)</f>
        <v>3786120</v>
      </c>
      <c r="F857" s="626">
        <f>SUM(E857/D857)</f>
        <v>1.0184679563982562</v>
      </c>
    </row>
    <row r="858" spans="1:6" ht="12.75">
      <c r="A858" s="389"/>
      <c r="B858" s="390" t="s">
        <v>431</v>
      </c>
      <c r="C858" s="418">
        <f t="shared" si="42"/>
        <v>227892</v>
      </c>
      <c r="D858" s="418">
        <f t="shared" si="42"/>
        <v>227892</v>
      </c>
      <c r="E858" s="418">
        <f>SUM(E796+E764+E729+E694+E560+E301)</f>
        <v>227892</v>
      </c>
      <c r="F858" s="626">
        <f>SUM(E858/D858)</f>
        <v>1</v>
      </c>
    </row>
    <row r="859" spans="1:6" ht="13.5" thickBot="1">
      <c r="A859" s="389"/>
      <c r="B859" s="390" t="s">
        <v>432</v>
      </c>
      <c r="C859" s="419">
        <f t="shared" si="42"/>
        <v>0</v>
      </c>
      <c r="D859" s="419">
        <f t="shared" si="42"/>
        <v>0</v>
      </c>
      <c r="E859" s="419">
        <f>SUM(E797+E765+E730+E695+E561+E302)</f>
        <v>0</v>
      </c>
      <c r="F859" s="629"/>
    </row>
    <row r="860" spans="1:6" ht="13.5" thickBot="1">
      <c r="A860" s="394"/>
      <c r="B860" s="395" t="s">
        <v>420</v>
      </c>
      <c r="C860" s="424">
        <f>SUM(C857:C859)</f>
        <v>3881873</v>
      </c>
      <c r="D860" s="424">
        <f>SUM(D857:D859)</f>
        <v>3945358</v>
      </c>
      <c r="E860" s="424">
        <f>SUM(E857:E859)</f>
        <v>4014012</v>
      </c>
      <c r="F860" s="638">
        <f>SUM(E860/D860)</f>
        <v>1.0174012092185298</v>
      </c>
    </row>
    <row r="861" spans="1:6" ht="13.5" thickBot="1">
      <c r="A861" s="391"/>
      <c r="B861" s="396" t="s">
        <v>421</v>
      </c>
      <c r="C861" s="424">
        <f>SUM(C799+C767+C732+C697+C563+C304)</f>
        <v>0</v>
      </c>
      <c r="D861" s="424">
        <f>SUM(D799+D767+D732+D697+D563+D304)</f>
        <v>0</v>
      </c>
      <c r="E861" s="424">
        <f>SUM(E799+E767+E732+E697+E563+E304)</f>
        <v>12719</v>
      </c>
      <c r="F861" s="678"/>
    </row>
    <row r="862" spans="1:6" ht="13.5" thickBot="1">
      <c r="A862" s="391"/>
      <c r="B862" s="235" t="s">
        <v>680</v>
      </c>
      <c r="C862" s="424"/>
      <c r="D862" s="424"/>
      <c r="E862" s="424">
        <f>SUM(E733+E564)</f>
        <v>2462</v>
      </c>
      <c r="F862" s="629"/>
    </row>
    <row r="863" spans="1:6" ht="13.5" thickBot="1">
      <c r="A863" s="391"/>
      <c r="B863" s="396" t="s">
        <v>677</v>
      </c>
      <c r="C863" s="424"/>
      <c r="D863" s="424"/>
      <c r="E863" s="424">
        <f>SUM(E768+E565+E305+E698)</f>
        <v>0</v>
      </c>
      <c r="F863" s="629"/>
    </row>
    <row r="864" spans="1:6" ht="13.5" thickBot="1">
      <c r="A864" s="391"/>
      <c r="B864" s="397" t="s">
        <v>422</v>
      </c>
      <c r="C864" s="424">
        <f>SUM(C860+C861+C856)</f>
        <v>4197749</v>
      </c>
      <c r="D864" s="424">
        <f>SUM(D860+D861+D856)</f>
        <v>4261234</v>
      </c>
      <c r="E864" s="424">
        <f>SUM(E860+E861+E856+E862+E863)</f>
        <v>4347595</v>
      </c>
      <c r="F864" s="638">
        <f>SUM(E864/D864)</f>
        <v>1.0202666645389575</v>
      </c>
    </row>
    <row r="865" spans="1:6" ht="12.75">
      <c r="A865" s="391"/>
      <c r="B865" s="703" t="s">
        <v>709</v>
      </c>
      <c r="C865" s="702"/>
      <c r="D865" s="702"/>
      <c r="E865" s="711">
        <f>SUM(E601)</f>
        <v>2911</v>
      </c>
      <c r="F865" s="674"/>
    </row>
    <row r="866" spans="1:6" ht="13.5" thickBot="1">
      <c r="A866" s="391"/>
      <c r="B866" t="s">
        <v>708</v>
      </c>
      <c r="C866" s="425"/>
      <c r="D866" s="425"/>
      <c r="E866" s="419">
        <f>SUM(E735)</f>
        <v>5348</v>
      </c>
      <c r="F866" s="638"/>
    </row>
    <row r="867" spans="1:6" ht="13.5" thickBot="1">
      <c r="A867" s="389"/>
      <c r="B867" s="429" t="s">
        <v>435</v>
      </c>
      <c r="C867" s="417">
        <f aca="true" t="shared" si="43" ref="C867:E870">SUM(C801+C770+C736+C701+C567+C307)</f>
        <v>0</v>
      </c>
      <c r="D867" s="417">
        <f t="shared" si="43"/>
        <v>0</v>
      </c>
      <c r="E867" s="424">
        <f t="shared" si="43"/>
        <v>8259</v>
      </c>
      <c r="F867" s="638"/>
    </row>
    <row r="868" spans="1:6" ht="12.75">
      <c r="A868" s="389"/>
      <c r="B868" s="390" t="s">
        <v>433</v>
      </c>
      <c r="C868" s="418">
        <f t="shared" si="43"/>
        <v>0</v>
      </c>
      <c r="D868" s="418">
        <f t="shared" si="43"/>
        <v>129545</v>
      </c>
      <c r="E868" s="418">
        <f t="shared" si="43"/>
        <v>129545</v>
      </c>
      <c r="F868" s="626">
        <f>SUM(E868/D868)</f>
        <v>1</v>
      </c>
    </row>
    <row r="869" spans="1:6" ht="13.5" thickBot="1">
      <c r="A869" s="389"/>
      <c r="B869" s="398" t="s">
        <v>434</v>
      </c>
      <c r="C869" s="419">
        <f t="shared" si="43"/>
        <v>0</v>
      </c>
      <c r="D869" s="419">
        <f t="shared" si="43"/>
        <v>977</v>
      </c>
      <c r="E869" s="419">
        <f t="shared" si="43"/>
        <v>977</v>
      </c>
      <c r="F869" s="629"/>
    </row>
    <row r="870" spans="1:6" ht="13.5" thickBot="1">
      <c r="A870" s="399"/>
      <c r="B870" s="396" t="s">
        <v>423</v>
      </c>
      <c r="C870" s="424">
        <f t="shared" si="43"/>
        <v>0</v>
      </c>
      <c r="D870" s="424">
        <f t="shared" si="43"/>
        <v>130522</v>
      </c>
      <c r="E870" s="424">
        <f t="shared" si="43"/>
        <v>130522</v>
      </c>
      <c r="F870" s="638">
        <f>SUM(E870/D870)</f>
        <v>1</v>
      </c>
    </row>
    <row r="871" spans="1:6" ht="13.5" thickBot="1">
      <c r="A871" s="399"/>
      <c r="B871" s="680" t="s">
        <v>678</v>
      </c>
      <c r="C871" s="424"/>
      <c r="D871" s="424"/>
      <c r="E871" s="417">
        <f>SUM(E740+E705+E571+E311)</f>
        <v>0</v>
      </c>
      <c r="F871" s="638"/>
    </row>
    <row r="872" spans="1:6" ht="15.75" thickBot="1">
      <c r="A872" s="399"/>
      <c r="B872" s="400" t="s">
        <v>436</v>
      </c>
      <c r="C872" s="426">
        <f>SUM(C805+C774+C741+C706+C572+C312)</f>
        <v>4197749</v>
      </c>
      <c r="D872" s="426">
        <f>SUM(D805+D774+D741+D706+D572+D312)</f>
        <v>4391756</v>
      </c>
      <c r="E872" s="426">
        <f>SUM(E805+E774+E741+E706+E572+E312+E836)</f>
        <v>4486376</v>
      </c>
      <c r="F872" s="638">
        <f>SUM(E872/D872)</f>
        <v>1.0215449127865939</v>
      </c>
    </row>
    <row r="873" spans="1:6" ht="12.75">
      <c r="A873" s="387"/>
      <c r="B873" s="401" t="s">
        <v>437</v>
      </c>
      <c r="C873" s="418">
        <f aca="true" t="shared" si="44" ref="C873:D875">SUM(C806+C775+C742+C707+C573+C313)</f>
        <v>2413411</v>
      </c>
      <c r="D873" s="418">
        <f t="shared" si="44"/>
        <v>2474027</v>
      </c>
      <c r="E873" s="418">
        <f>SUM(E806+E775+E742+E707+E573+E313+E837)</f>
        <v>2517835</v>
      </c>
      <c r="F873" s="626">
        <f>SUM(E873/D873)</f>
        <v>1.0177071632605466</v>
      </c>
    </row>
    <row r="874" spans="1:6" ht="12.75">
      <c r="A874" s="387"/>
      <c r="B874" s="401" t="s">
        <v>438</v>
      </c>
      <c r="C874" s="418">
        <f t="shared" si="44"/>
        <v>632576</v>
      </c>
      <c r="D874" s="418">
        <f t="shared" si="44"/>
        <v>650564</v>
      </c>
      <c r="E874" s="418">
        <f>SUM(E807+E776+E743+E708+E574+E314+E838)</f>
        <v>664620</v>
      </c>
      <c r="F874" s="626">
        <f>SUM(E874/D874)</f>
        <v>1.02160586813903</v>
      </c>
    </row>
    <row r="875" spans="1:6" ht="12.75">
      <c r="A875" s="387"/>
      <c r="B875" s="401" t="s">
        <v>439</v>
      </c>
      <c r="C875" s="418">
        <f t="shared" si="44"/>
        <v>1149973</v>
      </c>
      <c r="D875" s="418">
        <f t="shared" si="44"/>
        <v>1264399</v>
      </c>
      <c r="E875" s="418">
        <f>SUM(E808+E777+E744+E709+E575+E315+E839)</f>
        <v>1283127</v>
      </c>
      <c r="F875" s="626">
        <f>SUM(E875/D875)</f>
        <v>1.014811780142186</v>
      </c>
    </row>
    <row r="876" spans="1:6" ht="12.75">
      <c r="A876" s="387"/>
      <c r="B876" s="646" t="s">
        <v>654</v>
      </c>
      <c r="C876" s="418"/>
      <c r="D876" s="648">
        <f>SUM(D745+D710+D576+D316)</f>
        <v>64411</v>
      </c>
      <c r="E876" s="648">
        <f>SUM(E745+E710+E576+E316)</f>
        <v>64412</v>
      </c>
      <c r="F876" s="626">
        <f>SUM(E876/D876)</f>
        <v>1.000015525298474</v>
      </c>
    </row>
    <row r="877" spans="1:6" ht="12.75">
      <c r="A877" s="387"/>
      <c r="B877" s="401" t="s">
        <v>440</v>
      </c>
      <c r="C877" s="418">
        <f aca="true" t="shared" si="45" ref="C877:E878">SUM(C809+C778+C746+C711+C577+C317)</f>
        <v>0</v>
      </c>
      <c r="D877" s="418">
        <f t="shared" si="45"/>
        <v>0</v>
      </c>
      <c r="E877" s="418">
        <f t="shared" si="45"/>
        <v>10</v>
      </c>
      <c r="F877" s="626"/>
    </row>
    <row r="878" spans="1:6" ht="13.5" thickBot="1">
      <c r="A878" s="387"/>
      <c r="B878" s="402" t="s">
        <v>441</v>
      </c>
      <c r="C878" s="419">
        <f t="shared" si="45"/>
        <v>0</v>
      </c>
      <c r="D878" s="419">
        <f t="shared" si="45"/>
        <v>0</v>
      </c>
      <c r="E878" s="419">
        <f t="shared" si="45"/>
        <v>8474</v>
      </c>
      <c r="F878" s="629"/>
    </row>
    <row r="879" spans="1:6" ht="13.5" thickBot="1">
      <c r="A879" s="387"/>
      <c r="B879" s="403" t="s">
        <v>22</v>
      </c>
      <c r="C879" s="424">
        <f>SUM(C873:C878)</f>
        <v>4195960</v>
      </c>
      <c r="D879" s="424">
        <f>SUM(D873:D878)-D876</f>
        <v>4388990</v>
      </c>
      <c r="E879" s="424">
        <f>SUM(E873:E878)-E876</f>
        <v>4474066</v>
      </c>
      <c r="F879" s="625">
        <f>SUM(E879/D879)</f>
        <v>1.019383958496146</v>
      </c>
    </row>
    <row r="880" spans="1:6" ht="12.75">
      <c r="A880" s="387"/>
      <c r="B880" s="401" t="s">
        <v>442</v>
      </c>
      <c r="C880" s="418">
        <f aca="true" t="shared" si="46" ref="C880:E882">SUM(C812+C781+C749+C714+C580+C320)</f>
        <v>508</v>
      </c>
      <c r="D880" s="418">
        <f t="shared" si="46"/>
        <v>508</v>
      </c>
      <c r="E880" s="418">
        <f t="shared" si="46"/>
        <v>508</v>
      </c>
      <c r="F880" s="626"/>
    </row>
    <row r="881" spans="1:6" ht="12.75">
      <c r="A881" s="387"/>
      <c r="B881" s="401" t="s">
        <v>443</v>
      </c>
      <c r="C881" s="418">
        <f t="shared" si="46"/>
        <v>1281</v>
      </c>
      <c r="D881" s="418">
        <f t="shared" si="46"/>
        <v>2258</v>
      </c>
      <c r="E881" s="418">
        <f t="shared" si="46"/>
        <v>11802</v>
      </c>
      <c r="F881" s="626"/>
    </row>
    <row r="882" spans="1:6" ht="13.5" thickBot="1">
      <c r="A882" s="387"/>
      <c r="B882" s="404" t="s">
        <v>444</v>
      </c>
      <c r="C882" s="419">
        <f t="shared" si="46"/>
        <v>0</v>
      </c>
      <c r="D882" s="419">
        <f t="shared" si="46"/>
        <v>0</v>
      </c>
      <c r="E882" s="419">
        <f t="shared" si="46"/>
        <v>0</v>
      </c>
      <c r="F882" s="629"/>
    </row>
    <row r="883" spans="1:6" ht="13.5" thickBot="1">
      <c r="A883" s="387"/>
      <c r="B883" s="406" t="s">
        <v>28</v>
      </c>
      <c r="C883" s="424">
        <f>SUM(C880:C882)</f>
        <v>1789</v>
      </c>
      <c r="D883" s="424">
        <f>SUM(D880:D882)</f>
        <v>2766</v>
      </c>
      <c r="E883" s="424">
        <f>SUM(E880:E882)</f>
        <v>12310</v>
      </c>
      <c r="F883" s="678"/>
    </row>
    <row r="884" spans="1:6" ht="13.5" thickBot="1">
      <c r="A884" s="387"/>
      <c r="B884" s="679" t="s">
        <v>676</v>
      </c>
      <c r="C884" s="424"/>
      <c r="D884" s="424"/>
      <c r="E884" s="417">
        <f>SUM(E816+E785+E753+E718+E584+E324)</f>
        <v>0</v>
      </c>
      <c r="F884" s="678"/>
    </row>
    <row r="885" spans="1:6" ht="15.75" thickBot="1">
      <c r="A885" s="405"/>
      <c r="B885" s="388" t="s">
        <v>45</v>
      </c>
      <c r="C885" s="426">
        <f>SUM(C879+C883)</f>
        <v>4197749</v>
      </c>
      <c r="D885" s="426">
        <f>SUM(D879+D883)</f>
        <v>4391756</v>
      </c>
      <c r="E885" s="426">
        <f>SUM(E879+E883+E884)</f>
        <v>4486376</v>
      </c>
      <c r="F885" s="625">
        <f>SUM(E885/D885)</f>
        <v>1.0215449127865939</v>
      </c>
    </row>
    <row r="886" spans="1:6" ht="15">
      <c r="A886" s="407">
        <v>2850</v>
      </c>
      <c r="B886" s="408" t="s">
        <v>469</v>
      </c>
      <c r="C886" s="298"/>
      <c r="D886" s="298"/>
      <c r="E886" s="298"/>
      <c r="F886" s="626"/>
    </row>
    <row r="887" spans="1:6" ht="12.75">
      <c r="A887" s="389"/>
      <c r="B887" s="390" t="s">
        <v>424</v>
      </c>
      <c r="C887" s="298">
        <v>5000</v>
      </c>
      <c r="D887" s="298">
        <v>5000</v>
      </c>
      <c r="E887" s="298"/>
      <c r="F887" s="626">
        <f>SUM(E887/D887)</f>
        <v>0</v>
      </c>
    </row>
    <row r="888" spans="1:6" ht="12.75">
      <c r="A888" s="389"/>
      <c r="B888" s="390" t="s">
        <v>425</v>
      </c>
      <c r="C888" s="298">
        <v>3100</v>
      </c>
      <c r="D888" s="298">
        <v>3100</v>
      </c>
      <c r="E888" s="298">
        <v>3100</v>
      </c>
      <c r="F888" s="626">
        <f>SUM(E888/D888)</f>
        <v>1</v>
      </c>
    </row>
    <row r="889" spans="1:6" ht="12.75">
      <c r="A889" s="389"/>
      <c r="B889" s="390" t="s">
        <v>426</v>
      </c>
      <c r="C889" s="298"/>
      <c r="D889" s="298"/>
      <c r="E889" s="298"/>
      <c r="F889" s="626"/>
    </row>
    <row r="890" spans="1:6" ht="12.75">
      <c r="A890" s="389"/>
      <c r="B890" s="390" t="s">
        <v>655</v>
      </c>
      <c r="C890" s="298">
        <v>17000</v>
      </c>
      <c r="D890" s="298">
        <v>17000</v>
      </c>
      <c r="E890" s="298">
        <v>22000</v>
      </c>
      <c r="F890" s="626">
        <f>SUM(E890/D890)</f>
        <v>1.2941176470588236</v>
      </c>
    </row>
    <row r="891" spans="1:6" ht="12.75">
      <c r="A891" s="389"/>
      <c r="B891" s="390" t="s">
        <v>428</v>
      </c>
      <c r="C891" s="298">
        <v>5100</v>
      </c>
      <c r="D891" s="298">
        <v>5100</v>
      </c>
      <c r="E891" s="298">
        <v>5100</v>
      </c>
      <c r="F891" s="626">
        <f>SUM(E891/D891)</f>
        <v>1</v>
      </c>
    </row>
    <row r="892" spans="1:6" ht="13.5" thickBot="1">
      <c r="A892" s="389"/>
      <c r="B892" s="392" t="s">
        <v>429</v>
      </c>
      <c r="C892" s="416"/>
      <c r="D892" s="416"/>
      <c r="E892" s="416"/>
      <c r="F892" s="629"/>
    </row>
    <row r="893" spans="1:6" ht="13.5" thickBot="1">
      <c r="A893" s="389"/>
      <c r="B893" s="393" t="s">
        <v>417</v>
      </c>
      <c r="C893" s="420">
        <f>SUM(C887:C892)</f>
        <v>30200</v>
      </c>
      <c r="D893" s="420">
        <f>SUM(D887:D892)</f>
        <v>30200</v>
      </c>
      <c r="E893" s="420">
        <f>SUM(E887:E892)</f>
        <v>30200</v>
      </c>
      <c r="F893" s="638">
        <f aca="true" t="shared" si="47" ref="F893:F917">SUM(E893/D893)</f>
        <v>1</v>
      </c>
    </row>
    <row r="894" spans="1:6" ht="12.75">
      <c r="A894" s="389"/>
      <c r="B894" s="390" t="s">
        <v>430</v>
      </c>
      <c r="C894" s="298">
        <v>257309</v>
      </c>
      <c r="D894" s="298">
        <v>260348</v>
      </c>
      <c r="E894" s="298">
        <v>263686</v>
      </c>
      <c r="F894" s="626">
        <f t="shared" si="47"/>
        <v>1.012821300720574</v>
      </c>
    </row>
    <row r="895" spans="1:6" ht="12.75">
      <c r="A895" s="389"/>
      <c r="B895" s="390" t="s">
        <v>431</v>
      </c>
      <c r="C895" s="298">
        <v>2100</v>
      </c>
      <c r="D895" s="298">
        <v>2100</v>
      </c>
      <c r="E895" s="298">
        <v>2100</v>
      </c>
      <c r="F895" s="626">
        <f t="shared" si="47"/>
        <v>1</v>
      </c>
    </row>
    <row r="896" spans="1:6" ht="13.5" thickBot="1">
      <c r="A896" s="389"/>
      <c r="B896" s="390" t="s">
        <v>432</v>
      </c>
      <c r="C896" s="416"/>
      <c r="D896" s="416"/>
      <c r="E896" s="416"/>
      <c r="F896" s="629"/>
    </row>
    <row r="897" spans="1:6" ht="13.5" thickBot="1">
      <c r="A897" s="394"/>
      <c r="B897" s="395" t="s">
        <v>420</v>
      </c>
      <c r="C897" s="301">
        <f>SUM(C894:C896)</f>
        <v>259409</v>
      </c>
      <c r="D897" s="301">
        <f>SUM(D894:D896)</f>
        <v>262448</v>
      </c>
      <c r="E897" s="301">
        <f>SUM(E894:E896)</f>
        <v>265786</v>
      </c>
      <c r="F897" s="638">
        <f t="shared" si="47"/>
        <v>1.0127187099920747</v>
      </c>
    </row>
    <row r="898" spans="1:6" ht="13.5" thickBot="1">
      <c r="A898" s="391"/>
      <c r="B898" s="396" t="s">
        <v>421</v>
      </c>
      <c r="C898" s="415"/>
      <c r="D898" s="415"/>
      <c r="E898" s="415"/>
      <c r="F898" s="678"/>
    </row>
    <row r="899" spans="1:6" ht="13.5" thickBot="1">
      <c r="A899" s="391"/>
      <c r="B899" s="396" t="s">
        <v>677</v>
      </c>
      <c r="C899" s="415"/>
      <c r="D899" s="415"/>
      <c r="E899" s="415"/>
      <c r="F899" s="629"/>
    </row>
    <row r="900" spans="1:6" ht="13.5" thickBot="1">
      <c r="A900" s="391"/>
      <c r="B900" s="397" t="s">
        <v>422</v>
      </c>
      <c r="C900" s="420">
        <f>SUM(C897+C893+C898)</f>
        <v>289609</v>
      </c>
      <c r="D900" s="420">
        <f>SUM(D897+D893+D898)</f>
        <v>292648</v>
      </c>
      <c r="E900" s="420">
        <f>SUM(E897+E893+E898)</f>
        <v>295986</v>
      </c>
      <c r="F900" s="638">
        <f t="shared" si="47"/>
        <v>1.0114061944725403</v>
      </c>
    </row>
    <row r="901" spans="1:6" ht="13.5" thickBot="1">
      <c r="A901" s="389"/>
      <c r="B901" s="393" t="s">
        <v>435</v>
      </c>
      <c r="C901" s="415"/>
      <c r="D901" s="415"/>
      <c r="E901" s="415"/>
      <c r="F901" s="638"/>
    </row>
    <row r="902" spans="1:6" ht="12.75">
      <c r="A902" s="389"/>
      <c r="B902" s="390" t="s">
        <v>433</v>
      </c>
      <c r="C902" s="298"/>
      <c r="D902" s="298">
        <v>7319</v>
      </c>
      <c r="E902" s="298">
        <v>7319</v>
      </c>
      <c r="F902" s="626">
        <f t="shared" si="47"/>
        <v>1</v>
      </c>
    </row>
    <row r="903" spans="1:6" ht="13.5" thickBot="1">
      <c r="A903" s="389"/>
      <c r="B903" s="398" t="s">
        <v>434</v>
      </c>
      <c r="C903" s="416"/>
      <c r="D903" s="416"/>
      <c r="E903" s="416"/>
      <c r="F903" s="629"/>
    </row>
    <row r="904" spans="1:6" ht="13.5" thickBot="1">
      <c r="A904" s="399"/>
      <c r="B904" s="396" t="s">
        <v>423</v>
      </c>
      <c r="C904" s="416"/>
      <c r="D904" s="301">
        <f>SUM(D902:D903)</f>
        <v>7319</v>
      </c>
      <c r="E904" s="301">
        <f>SUM(E902:E903)</f>
        <v>7319</v>
      </c>
      <c r="F904" s="638">
        <f t="shared" si="47"/>
        <v>1</v>
      </c>
    </row>
    <row r="905" spans="1:6" ht="15.75" thickBot="1">
      <c r="A905" s="399"/>
      <c r="B905" s="400" t="s">
        <v>436</v>
      </c>
      <c r="C905" s="422">
        <f>SUM(C900+C901+C904)</f>
        <v>289609</v>
      </c>
      <c r="D905" s="422">
        <f>SUM(D900+D901+D904)</f>
        <v>299967</v>
      </c>
      <c r="E905" s="422">
        <f>SUM(E900+E901+E904)</f>
        <v>303305</v>
      </c>
      <c r="F905" s="638">
        <f t="shared" si="47"/>
        <v>1.0111278907346475</v>
      </c>
    </row>
    <row r="906" spans="1:6" ht="12.75">
      <c r="A906" s="387"/>
      <c r="B906" s="401" t="s">
        <v>437</v>
      </c>
      <c r="C906" s="298">
        <v>163436</v>
      </c>
      <c r="D906" s="298">
        <v>168602</v>
      </c>
      <c r="E906" s="298">
        <v>171101</v>
      </c>
      <c r="F906" s="626">
        <f t="shared" si="47"/>
        <v>1.0148218882338287</v>
      </c>
    </row>
    <row r="907" spans="1:6" ht="12.75">
      <c r="A907" s="387"/>
      <c r="B907" s="401" t="s">
        <v>438</v>
      </c>
      <c r="C907" s="298">
        <v>42347</v>
      </c>
      <c r="D907" s="298">
        <v>43907</v>
      </c>
      <c r="E907" s="298">
        <v>44746</v>
      </c>
      <c r="F907" s="626">
        <f t="shared" si="47"/>
        <v>1.0191085703874097</v>
      </c>
    </row>
    <row r="908" spans="1:6" ht="12.75">
      <c r="A908" s="387"/>
      <c r="B908" s="401" t="s">
        <v>439</v>
      </c>
      <c r="C908" s="298">
        <v>83826</v>
      </c>
      <c r="D908" s="298">
        <v>87458</v>
      </c>
      <c r="E908" s="298">
        <v>87458</v>
      </c>
      <c r="F908" s="626">
        <f t="shared" si="47"/>
        <v>1</v>
      </c>
    </row>
    <row r="909" spans="1:6" ht="12.75">
      <c r="A909" s="387"/>
      <c r="B909" s="401" t="s">
        <v>440</v>
      </c>
      <c r="C909" s="298"/>
      <c r="D909" s="298"/>
      <c r="E909" s="298"/>
      <c r="F909" s="626"/>
    </row>
    <row r="910" spans="1:6" ht="13.5" thickBot="1">
      <c r="A910" s="387"/>
      <c r="B910" s="402" t="s">
        <v>441</v>
      </c>
      <c r="C910" s="416"/>
      <c r="D910" s="416"/>
      <c r="E910" s="416"/>
      <c r="F910" s="629"/>
    </row>
    <row r="911" spans="1:6" ht="13.5" thickBot="1">
      <c r="A911" s="387"/>
      <c r="B911" s="403" t="s">
        <v>22</v>
      </c>
      <c r="C911" s="420">
        <f>SUM(C906:C910)</f>
        <v>289609</v>
      </c>
      <c r="D911" s="420">
        <f>SUM(D906:D910)</f>
        <v>299967</v>
      </c>
      <c r="E911" s="420">
        <f>SUM(E906:E910)</f>
        <v>303305</v>
      </c>
      <c r="F911" s="625">
        <f t="shared" si="47"/>
        <v>1.0111278907346475</v>
      </c>
    </row>
    <row r="912" spans="1:6" ht="12.75">
      <c r="A912" s="387"/>
      <c r="B912" s="401" t="s">
        <v>442</v>
      </c>
      <c r="C912" s="298"/>
      <c r="D912" s="298"/>
      <c r="E912" s="298"/>
      <c r="F912" s="626"/>
    </row>
    <row r="913" spans="1:6" ht="12.75">
      <c r="A913" s="387"/>
      <c r="B913" s="401" t="s">
        <v>443</v>
      </c>
      <c r="C913" s="298"/>
      <c r="D913" s="298"/>
      <c r="E913" s="298"/>
      <c r="F913" s="626"/>
    </row>
    <row r="914" spans="1:6" ht="13.5" thickBot="1">
      <c r="A914" s="387"/>
      <c r="B914" s="404" t="s">
        <v>444</v>
      </c>
      <c r="C914" s="416"/>
      <c r="D914" s="416"/>
      <c r="E914" s="416"/>
      <c r="F914" s="629"/>
    </row>
    <row r="915" spans="1:6" ht="13.5" thickBot="1">
      <c r="A915" s="387"/>
      <c r="B915" s="406" t="s">
        <v>28</v>
      </c>
      <c r="C915" s="415"/>
      <c r="D915" s="415"/>
      <c r="E915" s="415"/>
      <c r="F915" s="625"/>
    </row>
    <row r="916" spans="1:6" ht="13.5" thickBot="1">
      <c r="A916" s="387"/>
      <c r="B916" s="679" t="s">
        <v>679</v>
      </c>
      <c r="C916" s="415"/>
      <c r="D916" s="415"/>
      <c r="E916" s="415"/>
      <c r="F916" s="638"/>
    </row>
    <row r="917" spans="1:6" ht="15.75" thickBot="1">
      <c r="A917" s="405"/>
      <c r="B917" s="388" t="s">
        <v>45</v>
      </c>
      <c r="C917" s="422">
        <f>SUM(C911+C915)</f>
        <v>289609</v>
      </c>
      <c r="D917" s="422">
        <f>SUM(D911+D915)</f>
        <v>299967</v>
      </c>
      <c r="E917" s="422">
        <f>SUM(E911+E915)</f>
        <v>303305</v>
      </c>
      <c r="F917" s="638">
        <f t="shared" si="47"/>
        <v>1.0111278907346475</v>
      </c>
    </row>
    <row r="918" spans="1:6" ht="15">
      <c r="A918" s="407">
        <v>2875</v>
      </c>
      <c r="B918" s="408" t="s">
        <v>359</v>
      </c>
      <c r="C918" s="298"/>
      <c r="D918" s="298"/>
      <c r="E918" s="298"/>
      <c r="F918" s="626"/>
    </row>
    <row r="919" spans="1:6" ht="12.75">
      <c r="A919" s="389"/>
      <c r="B919" s="390" t="s">
        <v>424</v>
      </c>
      <c r="C919" s="298"/>
      <c r="D919" s="298"/>
      <c r="E919" s="298"/>
      <c r="F919" s="626"/>
    </row>
    <row r="920" spans="1:6" ht="12.75">
      <c r="A920" s="389"/>
      <c r="B920" s="390" t="s">
        <v>425</v>
      </c>
      <c r="C920" s="298">
        <v>2377</v>
      </c>
      <c r="D920" s="298">
        <v>2377</v>
      </c>
      <c r="E920" s="298">
        <v>2377</v>
      </c>
      <c r="F920" s="626">
        <f>SUM(E920/D920)</f>
        <v>1</v>
      </c>
    </row>
    <row r="921" spans="1:6" ht="12.75">
      <c r="A921" s="389"/>
      <c r="B921" s="390" t="s">
        <v>426</v>
      </c>
      <c r="C921" s="298"/>
      <c r="D921" s="298"/>
      <c r="E921" s="298">
        <v>577</v>
      </c>
      <c r="F921" s="626"/>
    </row>
    <row r="922" spans="1:6" ht="12.75">
      <c r="A922" s="389"/>
      <c r="B922" s="390" t="s">
        <v>427</v>
      </c>
      <c r="C922" s="298">
        <v>47507</v>
      </c>
      <c r="D922" s="298">
        <v>47507</v>
      </c>
      <c r="E922" s="298">
        <v>47507</v>
      </c>
      <c r="F922" s="626">
        <f>SUM(E922/D922)</f>
        <v>1</v>
      </c>
    </row>
    <row r="923" spans="1:6" ht="12.75">
      <c r="A923" s="389"/>
      <c r="B923" s="390" t="s">
        <v>428</v>
      </c>
      <c r="C923" s="298">
        <v>6816</v>
      </c>
      <c r="D923" s="298">
        <v>6816</v>
      </c>
      <c r="E923" s="298">
        <v>6816</v>
      </c>
      <c r="F923" s="626">
        <f>SUM(E923/D923)</f>
        <v>1</v>
      </c>
    </row>
    <row r="924" spans="1:6" ht="13.5" thickBot="1">
      <c r="A924" s="389"/>
      <c r="B924" s="392" t="s">
        <v>429</v>
      </c>
      <c r="C924" s="416"/>
      <c r="D924" s="416"/>
      <c r="E924" s="416"/>
      <c r="F924" s="629"/>
    </row>
    <row r="925" spans="1:6" ht="13.5" thickBot="1">
      <c r="A925" s="389"/>
      <c r="B925" s="393" t="s">
        <v>417</v>
      </c>
      <c r="C925" s="420">
        <f>SUM(C919:C924)</f>
        <v>56700</v>
      </c>
      <c r="D925" s="420">
        <f>SUM(D919:D924)</f>
        <v>56700</v>
      </c>
      <c r="E925" s="420">
        <f>SUM(E919:E924)</f>
        <v>57277</v>
      </c>
      <c r="F925" s="638">
        <f>SUM(E925/D925)</f>
        <v>1.0101763668430335</v>
      </c>
    </row>
    <row r="926" spans="1:6" ht="12.75">
      <c r="A926" s="389"/>
      <c r="B926" s="390" t="s">
        <v>430</v>
      </c>
      <c r="C926" s="298">
        <v>435053</v>
      </c>
      <c r="D926" s="298">
        <v>440746</v>
      </c>
      <c r="E926" s="298">
        <v>449464</v>
      </c>
      <c r="F926" s="626">
        <f>SUM(E926/D926)</f>
        <v>1.0197801001030071</v>
      </c>
    </row>
    <row r="927" spans="1:6" ht="12.75">
      <c r="A927" s="389"/>
      <c r="B927" s="390" t="s">
        <v>431</v>
      </c>
      <c r="C927" s="298"/>
      <c r="D927" s="298"/>
      <c r="E927" s="298"/>
      <c r="F927" s="626"/>
    </row>
    <row r="928" spans="1:6" ht="13.5" thickBot="1">
      <c r="A928" s="389"/>
      <c r="B928" s="390" t="s">
        <v>432</v>
      </c>
      <c r="C928" s="416"/>
      <c r="D928" s="416"/>
      <c r="E928" s="416"/>
      <c r="F928" s="629"/>
    </row>
    <row r="929" spans="1:6" ht="13.5" thickBot="1">
      <c r="A929" s="394"/>
      <c r="B929" s="395" t="s">
        <v>420</v>
      </c>
      <c r="C929" s="301">
        <f>SUM(C926:C928)</f>
        <v>435053</v>
      </c>
      <c r="D929" s="301">
        <f>SUM(D926:D928)</f>
        <v>440746</v>
      </c>
      <c r="E929" s="301">
        <f>SUM(E926:E928)</f>
        <v>449464</v>
      </c>
      <c r="F929" s="638">
        <f>SUM(E929/D929)</f>
        <v>1.0197801001030071</v>
      </c>
    </row>
    <row r="930" spans="1:6" ht="13.5" thickBot="1">
      <c r="A930" s="391"/>
      <c r="B930" s="396" t="s">
        <v>421</v>
      </c>
      <c r="C930" s="415"/>
      <c r="D930" s="415"/>
      <c r="E930" s="420">
        <v>1100</v>
      </c>
      <c r="F930" s="678"/>
    </row>
    <row r="931" spans="1:6" ht="13.5" thickBot="1">
      <c r="A931" s="391"/>
      <c r="B931" s="235" t="s">
        <v>680</v>
      </c>
      <c r="C931" s="415"/>
      <c r="D931" s="415"/>
      <c r="E931" s="420">
        <v>104</v>
      </c>
      <c r="F931" s="629"/>
    </row>
    <row r="932" spans="1:6" ht="13.5" thickBot="1">
      <c r="A932" s="391"/>
      <c r="B932" s="396" t="s">
        <v>677</v>
      </c>
      <c r="C932" s="415"/>
      <c r="D932" s="415"/>
      <c r="E932" s="415"/>
      <c r="F932" s="629"/>
    </row>
    <row r="933" spans="1:6" ht="13.5" thickBot="1">
      <c r="A933" s="391"/>
      <c r="B933" s="397" t="s">
        <v>422</v>
      </c>
      <c r="C933" s="420">
        <f>SUM(C929+C925+C930)</f>
        <v>491753</v>
      </c>
      <c r="D933" s="420">
        <f>SUM(D929+D925+D930)</f>
        <v>497446</v>
      </c>
      <c r="E933" s="420">
        <f>SUM(E929+E925+E930+E931)</f>
        <v>507945</v>
      </c>
      <c r="F933" s="638">
        <f>SUM(E933/D933)</f>
        <v>1.0211058084696631</v>
      </c>
    </row>
    <row r="934" spans="1:6" ht="13.5" thickBot="1">
      <c r="A934" s="389"/>
      <c r="B934" s="393" t="s">
        <v>435</v>
      </c>
      <c r="C934" s="415"/>
      <c r="D934" s="415"/>
      <c r="E934" s="415"/>
      <c r="F934" s="638"/>
    </row>
    <row r="935" spans="1:6" ht="12.75">
      <c r="A935" s="389"/>
      <c r="B935" s="390" t="s">
        <v>433</v>
      </c>
      <c r="C935" s="298"/>
      <c r="D935" s="298">
        <v>16643</v>
      </c>
      <c r="E935" s="298">
        <v>16643</v>
      </c>
      <c r="F935" s="626">
        <f>SUM(E935/D935)</f>
        <v>1</v>
      </c>
    </row>
    <row r="936" spans="1:6" ht="13.5" thickBot="1">
      <c r="A936" s="389"/>
      <c r="B936" s="398" t="s">
        <v>434</v>
      </c>
      <c r="C936" s="416"/>
      <c r="D936" s="416"/>
      <c r="E936" s="416"/>
      <c r="F936" s="629"/>
    </row>
    <row r="937" spans="1:6" ht="13.5" thickBot="1">
      <c r="A937" s="399"/>
      <c r="B937" s="396" t="s">
        <v>423</v>
      </c>
      <c r="C937" s="416"/>
      <c r="D937" s="301">
        <f>SUM(D935:D936)</f>
        <v>16643</v>
      </c>
      <c r="E937" s="301">
        <f>SUM(E935:E936)</f>
        <v>16643</v>
      </c>
      <c r="F937" s="638">
        <f>SUM(E937/D937)</f>
        <v>1</v>
      </c>
    </row>
    <row r="938" spans="1:6" ht="13.5" thickBot="1">
      <c r="A938" s="399"/>
      <c r="B938" s="680" t="s">
        <v>678</v>
      </c>
      <c r="C938" s="416"/>
      <c r="D938" s="301"/>
      <c r="E938" s="301"/>
      <c r="F938" s="638"/>
    </row>
    <row r="939" spans="1:6" ht="15.75" thickBot="1">
      <c r="A939" s="399"/>
      <c r="B939" s="400" t="s">
        <v>436</v>
      </c>
      <c r="C939" s="422">
        <f>SUM(C933+C934+C937)</f>
        <v>491753</v>
      </c>
      <c r="D939" s="422">
        <f>SUM(D933+D934+D937)</f>
        <v>514089</v>
      </c>
      <c r="E939" s="422">
        <f>SUM(E933+E934+E937)</f>
        <v>524588</v>
      </c>
      <c r="F939" s="638">
        <f>SUM(E939/D939)</f>
        <v>1.0204225338414166</v>
      </c>
    </row>
    <row r="940" spans="1:6" ht="12.75">
      <c r="A940" s="387"/>
      <c r="B940" s="401" t="s">
        <v>437</v>
      </c>
      <c r="C940" s="298">
        <v>263550</v>
      </c>
      <c r="D940" s="298">
        <v>278811</v>
      </c>
      <c r="E940" s="298">
        <v>285326</v>
      </c>
      <c r="F940" s="626">
        <f>SUM(E940/D940)</f>
        <v>1.0233670837951157</v>
      </c>
    </row>
    <row r="941" spans="1:6" ht="12.75">
      <c r="A941" s="387"/>
      <c r="B941" s="401" t="s">
        <v>438</v>
      </c>
      <c r="C941" s="298">
        <v>69738</v>
      </c>
      <c r="D941" s="298">
        <v>73809</v>
      </c>
      <c r="E941" s="298">
        <v>75862</v>
      </c>
      <c r="F941" s="626">
        <f>SUM(E941/D941)</f>
        <v>1.0278150361067078</v>
      </c>
    </row>
    <row r="942" spans="1:6" ht="12.75">
      <c r="A942" s="387"/>
      <c r="B942" s="401" t="s">
        <v>439</v>
      </c>
      <c r="C942" s="298">
        <v>158465</v>
      </c>
      <c r="D942" s="298">
        <v>161469</v>
      </c>
      <c r="E942" s="298">
        <v>162143</v>
      </c>
      <c r="F942" s="626">
        <f>SUM(E942/D942)</f>
        <v>1.0041741758479956</v>
      </c>
    </row>
    <row r="943" spans="1:6" ht="12.75">
      <c r="A943" s="387"/>
      <c r="B943" s="401" t="s">
        <v>440</v>
      </c>
      <c r="C943" s="298"/>
      <c r="D943" s="298"/>
      <c r="E943" s="298"/>
      <c r="F943" s="626"/>
    </row>
    <row r="944" spans="1:6" ht="13.5" thickBot="1">
      <c r="A944" s="387"/>
      <c r="B944" s="402" t="s">
        <v>441</v>
      </c>
      <c r="C944" s="416"/>
      <c r="D944" s="416"/>
      <c r="E944" s="416">
        <v>669</v>
      </c>
      <c r="F944" s="629"/>
    </row>
    <row r="945" spans="1:6" ht="13.5" thickBot="1">
      <c r="A945" s="387"/>
      <c r="B945" s="403" t="s">
        <v>22</v>
      </c>
      <c r="C945" s="420">
        <f>SUM(C940:C944)</f>
        <v>491753</v>
      </c>
      <c r="D945" s="420">
        <f>SUM(D940:D944)</f>
        <v>514089</v>
      </c>
      <c r="E945" s="420">
        <f>SUM(E940:E944)</f>
        <v>524000</v>
      </c>
      <c r="F945" s="625">
        <f>SUM(E945/D945)</f>
        <v>1.0192787630157425</v>
      </c>
    </row>
    <row r="946" spans="1:6" ht="12.75">
      <c r="A946" s="387"/>
      <c r="B946" s="401" t="s">
        <v>442</v>
      </c>
      <c r="C946" s="298"/>
      <c r="D946" s="298"/>
      <c r="E946" s="298"/>
      <c r="F946" s="626"/>
    </row>
    <row r="947" spans="1:6" ht="12.75">
      <c r="A947" s="387"/>
      <c r="B947" s="401" t="s">
        <v>443</v>
      </c>
      <c r="C947" s="298"/>
      <c r="D947" s="298"/>
      <c r="E947" s="298">
        <v>588</v>
      </c>
      <c r="F947" s="626"/>
    </row>
    <row r="948" spans="1:6" ht="13.5" thickBot="1">
      <c r="A948" s="387"/>
      <c r="B948" s="404" t="s">
        <v>444</v>
      </c>
      <c r="C948" s="416"/>
      <c r="D948" s="416"/>
      <c r="E948" s="416"/>
      <c r="F948" s="629"/>
    </row>
    <row r="949" spans="1:6" ht="13.5" thickBot="1">
      <c r="A949" s="387"/>
      <c r="B949" s="406" t="s">
        <v>28</v>
      </c>
      <c r="C949" s="415"/>
      <c r="D949" s="415"/>
      <c r="E949" s="420">
        <f>SUM(E947:E948)</f>
        <v>588</v>
      </c>
      <c r="F949" s="625"/>
    </row>
    <row r="950" spans="1:6" ht="13.5" thickBot="1">
      <c r="A950" s="387"/>
      <c r="B950" s="679" t="s">
        <v>676</v>
      </c>
      <c r="C950" s="415"/>
      <c r="D950" s="415"/>
      <c r="E950" s="415"/>
      <c r="F950" s="638"/>
    </row>
    <row r="951" spans="1:6" ht="15.75" thickBot="1">
      <c r="A951" s="405"/>
      <c r="B951" s="388" t="s">
        <v>45</v>
      </c>
      <c r="C951" s="422">
        <f>SUM(C945+C949)</f>
        <v>491753</v>
      </c>
      <c r="D951" s="422">
        <f>SUM(D945+D949)</f>
        <v>514089</v>
      </c>
      <c r="E951" s="422">
        <f>SUM(E945+E949)</f>
        <v>524588</v>
      </c>
      <c r="F951" s="638">
        <f>SUM(E951/D951)</f>
        <v>1.0204225338414166</v>
      </c>
    </row>
    <row r="952" spans="1:6" ht="15">
      <c r="A952" s="413">
        <v>2898</v>
      </c>
      <c r="B952" s="409" t="s">
        <v>470</v>
      </c>
      <c r="C952" s="418"/>
      <c r="D952" s="418"/>
      <c r="E952" s="418"/>
      <c r="F952" s="626"/>
    </row>
    <row r="953" spans="1:6" ht="12.75">
      <c r="A953" s="389"/>
      <c r="B953" s="390" t="s">
        <v>424</v>
      </c>
      <c r="C953" s="418">
        <f aca="true" t="shared" si="48" ref="C953:D958">SUM(C919+C887)</f>
        <v>5000</v>
      </c>
      <c r="D953" s="418">
        <f t="shared" si="48"/>
        <v>5000</v>
      </c>
      <c r="E953" s="418">
        <f aca="true" t="shared" si="49" ref="E953:E958">SUM(E919+E887)</f>
        <v>0</v>
      </c>
      <c r="F953" s="626">
        <f>SUM(E953/D953)</f>
        <v>0</v>
      </c>
    </row>
    <row r="954" spans="1:6" ht="12.75">
      <c r="A954" s="389"/>
      <c r="B954" s="390" t="s">
        <v>425</v>
      </c>
      <c r="C954" s="418">
        <f t="shared" si="48"/>
        <v>5477</v>
      </c>
      <c r="D954" s="418">
        <f t="shared" si="48"/>
        <v>5477</v>
      </c>
      <c r="E954" s="418">
        <f t="shared" si="49"/>
        <v>5477</v>
      </c>
      <c r="F954" s="626">
        <f>SUM(E954/D954)</f>
        <v>1</v>
      </c>
    </row>
    <row r="955" spans="1:6" ht="12.75">
      <c r="A955" s="389"/>
      <c r="B955" s="390" t="s">
        <v>426</v>
      </c>
      <c r="C955" s="418">
        <f t="shared" si="48"/>
        <v>0</v>
      </c>
      <c r="D955" s="418">
        <f t="shared" si="48"/>
        <v>0</v>
      </c>
      <c r="E955" s="418">
        <f t="shared" si="49"/>
        <v>577</v>
      </c>
      <c r="F955" s="626"/>
    </row>
    <row r="956" spans="1:6" ht="12.75">
      <c r="A956" s="389"/>
      <c r="B956" s="390" t="s">
        <v>427</v>
      </c>
      <c r="C956" s="418">
        <f t="shared" si="48"/>
        <v>64507</v>
      </c>
      <c r="D956" s="418">
        <f t="shared" si="48"/>
        <v>64507</v>
      </c>
      <c r="E956" s="418">
        <f t="shared" si="49"/>
        <v>69507</v>
      </c>
      <c r="F956" s="626">
        <f>SUM(E956/D956)</f>
        <v>1.0775109678019439</v>
      </c>
    </row>
    <row r="957" spans="1:6" ht="12.75">
      <c r="A957" s="389"/>
      <c r="B957" s="390" t="s">
        <v>428</v>
      </c>
      <c r="C957" s="418">
        <f t="shared" si="48"/>
        <v>11916</v>
      </c>
      <c r="D957" s="418">
        <f t="shared" si="48"/>
        <v>11916</v>
      </c>
      <c r="E957" s="418">
        <f t="shared" si="49"/>
        <v>11916</v>
      </c>
      <c r="F957" s="626">
        <f>SUM(E957/D957)</f>
        <v>1</v>
      </c>
    </row>
    <row r="958" spans="1:6" ht="13.5" thickBot="1">
      <c r="A958" s="389"/>
      <c r="B958" s="392" t="s">
        <v>429</v>
      </c>
      <c r="C958" s="419">
        <f t="shared" si="48"/>
        <v>0</v>
      </c>
      <c r="D958" s="419">
        <f t="shared" si="48"/>
        <v>0</v>
      </c>
      <c r="E958" s="419">
        <f t="shared" si="49"/>
        <v>0</v>
      </c>
      <c r="F958" s="629"/>
    </row>
    <row r="959" spans="1:6" ht="13.5" thickBot="1">
      <c r="A959" s="389"/>
      <c r="B959" s="393" t="s">
        <v>417</v>
      </c>
      <c r="C959" s="425">
        <f>SUM(C953:C958)</f>
        <v>86900</v>
      </c>
      <c r="D959" s="425">
        <f>SUM(D953:D958)</f>
        <v>86900</v>
      </c>
      <c r="E959" s="425">
        <f>SUM(E953:E958)</f>
        <v>87477</v>
      </c>
      <c r="F959" s="638">
        <f aca="true" t="shared" si="50" ref="F959:F985">SUM(E959/D959)</f>
        <v>1.0066398158803223</v>
      </c>
    </row>
    <row r="960" spans="1:6" ht="12.75">
      <c r="A960" s="389"/>
      <c r="B960" s="390" t="s">
        <v>430</v>
      </c>
      <c r="C960" s="418">
        <f aca="true" t="shared" si="51" ref="C960:D962">SUM(C926+C894)</f>
        <v>692362</v>
      </c>
      <c r="D960" s="418">
        <f t="shared" si="51"/>
        <v>701094</v>
      </c>
      <c r="E960" s="418">
        <f>SUM(E926+E894)</f>
        <v>713150</v>
      </c>
      <c r="F960" s="626">
        <f t="shared" si="50"/>
        <v>1.0171959822791237</v>
      </c>
    </row>
    <row r="961" spans="1:6" ht="12.75">
      <c r="A961" s="389"/>
      <c r="B961" s="390" t="s">
        <v>431</v>
      </c>
      <c r="C961" s="418">
        <f t="shared" si="51"/>
        <v>2100</v>
      </c>
      <c r="D961" s="418">
        <f t="shared" si="51"/>
        <v>2100</v>
      </c>
      <c r="E961" s="418">
        <f>SUM(E927+E895)</f>
        <v>2100</v>
      </c>
      <c r="F961" s="626">
        <f t="shared" si="50"/>
        <v>1</v>
      </c>
    </row>
    <row r="962" spans="1:6" ht="13.5" thickBot="1">
      <c r="A962" s="389"/>
      <c r="B962" s="390" t="s">
        <v>432</v>
      </c>
      <c r="C962" s="419">
        <f t="shared" si="51"/>
        <v>0</v>
      </c>
      <c r="D962" s="419">
        <f t="shared" si="51"/>
        <v>0</v>
      </c>
      <c r="E962" s="419">
        <f>SUM(E928+E896)</f>
        <v>0</v>
      </c>
      <c r="F962" s="629"/>
    </row>
    <row r="963" spans="1:6" ht="13.5" thickBot="1">
      <c r="A963" s="394"/>
      <c r="B963" s="395" t="s">
        <v>420</v>
      </c>
      <c r="C963" s="424">
        <f>SUM(C960:C962)</f>
        <v>694462</v>
      </c>
      <c r="D963" s="424">
        <f>SUM(D960:D962)</f>
        <v>703194</v>
      </c>
      <c r="E963" s="424">
        <f>SUM(E960:E962)</f>
        <v>715250</v>
      </c>
      <c r="F963" s="638">
        <f t="shared" si="50"/>
        <v>1.0171446286515529</v>
      </c>
    </row>
    <row r="964" spans="1:6" ht="13.5" thickBot="1">
      <c r="A964" s="391"/>
      <c r="B964" s="396" t="s">
        <v>421</v>
      </c>
      <c r="C964" s="417">
        <f>SUM(C930+C898)</f>
        <v>0</v>
      </c>
      <c r="D964" s="417">
        <f>SUM(D930+D898)</f>
        <v>0</v>
      </c>
      <c r="E964" s="424">
        <f>SUM(E930+E898)</f>
        <v>1100</v>
      </c>
      <c r="F964" s="678"/>
    </row>
    <row r="965" spans="1:6" ht="13.5" thickBot="1">
      <c r="A965" s="391"/>
      <c r="B965" s="235" t="s">
        <v>680</v>
      </c>
      <c r="C965" s="417"/>
      <c r="D965" s="417"/>
      <c r="E965" s="424">
        <f>SUM(E931)</f>
        <v>104</v>
      </c>
      <c r="F965" s="629"/>
    </row>
    <row r="966" spans="1:6" ht="13.5" thickBot="1">
      <c r="A966" s="391"/>
      <c r="B966" s="396" t="s">
        <v>677</v>
      </c>
      <c r="C966" s="417"/>
      <c r="D966" s="417"/>
      <c r="E966" s="424">
        <f>SUM(E932+E899)</f>
        <v>0</v>
      </c>
      <c r="F966" s="629"/>
    </row>
    <row r="967" spans="1:6" ht="13.5" thickBot="1">
      <c r="A967" s="391"/>
      <c r="B967" s="397" t="s">
        <v>422</v>
      </c>
      <c r="C967" s="424">
        <f>SUM(C959+C963+C964)</f>
        <v>781362</v>
      </c>
      <c r="D967" s="424">
        <f>SUM(D959+D963+D964)</f>
        <v>790094</v>
      </c>
      <c r="E967" s="424">
        <f>SUM(E959+E963+E964+E966+E965)</f>
        <v>803931</v>
      </c>
      <c r="F967" s="638">
        <f t="shared" si="50"/>
        <v>1.0175131060354843</v>
      </c>
    </row>
    <row r="968" spans="1:6" ht="13.5" thickBot="1">
      <c r="A968" s="389"/>
      <c r="B968" s="393" t="s">
        <v>435</v>
      </c>
      <c r="C968" s="424">
        <f aca="true" t="shared" si="52" ref="C968:E971">SUM(C934+C901)</f>
        <v>0</v>
      </c>
      <c r="D968" s="424">
        <f t="shared" si="52"/>
        <v>0</v>
      </c>
      <c r="E968" s="424">
        <f t="shared" si="52"/>
        <v>0</v>
      </c>
      <c r="F968" s="638"/>
    </row>
    <row r="969" spans="1:6" ht="12.75">
      <c r="A969" s="389"/>
      <c r="B969" s="390" t="s">
        <v>433</v>
      </c>
      <c r="C969" s="418">
        <f t="shared" si="52"/>
        <v>0</v>
      </c>
      <c r="D969" s="418">
        <f t="shared" si="52"/>
        <v>23962</v>
      </c>
      <c r="E969" s="418">
        <f t="shared" si="52"/>
        <v>23962</v>
      </c>
      <c r="F969" s="626">
        <f t="shared" si="50"/>
        <v>1</v>
      </c>
    </row>
    <row r="970" spans="1:6" ht="13.5" thickBot="1">
      <c r="A970" s="389"/>
      <c r="B970" s="398" t="s">
        <v>434</v>
      </c>
      <c r="C970" s="419">
        <f t="shared" si="52"/>
        <v>0</v>
      </c>
      <c r="D970" s="419">
        <f t="shared" si="52"/>
        <v>0</v>
      </c>
      <c r="E970" s="419">
        <f t="shared" si="52"/>
        <v>0</v>
      </c>
      <c r="F970" s="629"/>
    </row>
    <row r="971" spans="1:6" ht="13.5" thickBot="1">
      <c r="A971" s="399"/>
      <c r="B971" s="396" t="s">
        <v>423</v>
      </c>
      <c r="C971" s="417">
        <f t="shared" si="52"/>
        <v>0</v>
      </c>
      <c r="D971" s="417">
        <f t="shared" si="52"/>
        <v>23962</v>
      </c>
      <c r="E971" s="417">
        <f t="shared" si="52"/>
        <v>23962</v>
      </c>
      <c r="F971" s="638">
        <f t="shared" si="50"/>
        <v>1</v>
      </c>
    </row>
    <row r="972" spans="1:6" ht="13.5" thickBot="1">
      <c r="A972" s="399"/>
      <c r="B972" s="680" t="s">
        <v>678</v>
      </c>
      <c r="C972" s="417"/>
      <c r="D972" s="417"/>
      <c r="E972" s="417">
        <f>SUM(E938)</f>
        <v>0</v>
      </c>
      <c r="F972" s="638"/>
    </row>
    <row r="973" spans="1:6" ht="15.75" thickBot="1">
      <c r="A973" s="399"/>
      <c r="B973" s="400" t="s">
        <v>436</v>
      </c>
      <c r="C973" s="426">
        <f>SUM(C967+C968+C971)</f>
        <v>781362</v>
      </c>
      <c r="D973" s="426">
        <f>SUM(D967+D968+D971)</f>
        <v>814056</v>
      </c>
      <c r="E973" s="426">
        <f>SUM(E967+E968+E971+E972)</f>
        <v>827893</v>
      </c>
      <c r="F973" s="638">
        <f t="shared" si="50"/>
        <v>1.016997602130566</v>
      </c>
    </row>
    <row r="974" spans="1:6" ht="12.75">
      <c r="A974" s="387"/>
      <c r="B974" s="401" t="s">
        <v>437</v>
      </c>
      <c r="C974" s="418">
        <f aca="true" t="shared" si="53" ref="C974:E978">SUM(C940+C906)</f>
        <v>426986</v>
      </c>
      <c r="D974" s="418">
        <f t="shared" si="53"/>
        <v>447413</v>
      </c>
      <c r="E974" s="418">
        <f t="shared" si="53"/>
        <v>456427</v>
      </c>
      <c r="F974" s="626">
        <f t="shared" si="50"/>
        <v>1.0201469335937936</v>
      </c>
    </row>
    <row r="975" spans="1:6" ht="12.75">
      <c r="A975" s="387"/>
      <c r="B975" s="401" t="s">
        <v>438</v>
      </c>
      <c r="C975" s="418">
        <f t="shared" si="53"/>
        <v>112085</v>
      </c>
      <c r="D975" s="418">
        <f t="shared" si="53"/>
        <v>117716</v>
      </c>
      <c r="E975" s="418">
        <f t="shared" si="53"/>
        <v>120608</v>
      </c>
      <c r="F975" s="626">
        <f t="shared" si="50"/>
        <v>1.0245676033844167</v>
      </c>
    </row>
    <row r="976" spans="1:6" ht="12.75">
      <c r="A976" s="387"/>
      <c r="B976" s="401" t="s">
        <v>439</v>
      </c>
      <c r="C976" s="418">
        <f t="shared" si="53"/>
        <v>242291</v>
      </c>
      <c r="D976" s="418">
        <f t="shared" si="53"/>
        <v>248927</v>
      </c>
      <c r="E976" s="418">
        <f t="shared" si="53"/>
        <v>249601</v>
      </c>
      <c r="F976" s="626">
        <f t="shared" si="50"/>
        <v>1.0027076211098034</v>
      </c>
    </row>
    <row r="977" spans="1:6" ht="12.75">
      <c r="A977" s="387"/>
      <c r="B977" s="401" t="s">
        <v>440</v>
      </c>
      <c r="C977" s="418">
        <f t="shared" si="53"/>
        <v>0</v>
      </c>
      <c r="D977" s="418">
        <f t="shared" si="53"/>
        <v>0</v>
      </c>
      <c r="E977" s="418">
        <f t="shared" si="53"/>
        <v>0</v>
      </c>
      <c r="F977" s="626"/>
    </row>
    <row r="978" spans="1:6" ht="13.5" thickBot="1">
      <c r="A978" s="387"/>
      <c r="B978" s="402" t="s">
        <v>441</v>
      </c>
      <c r="C978" s="419">
        <f t="shared" si="53"/>
        <v>0</v>
      </c>
      <c r="D978" s="419">
        <f t="shared" si="53"/>
        <v>0</v>
      </c>
      <c r="E978" s="419">
        <f t="shared" si="53"/>
        <v>669</v>
      </c>
      <c r="F978" s="629"/>
    </row>
    <row r="979" spans="1:6" ht="13.5" thickBot="1">
      <c r="A979" s="387"/>
      <c r="B979" s="403" t="s">
        <v>22</v>
      </c>
      <c r="C979" s="425">
        <f>SUM(C974:C978)</f>
        <v>781362</v>
      </c>
      <c r="D979" s="425">
        <f>SUM(D974:D978)</f>
        <v>814056</v>
      </c>
      <c r="E979" s="425">
        <f>SUM(E974:E978)</f>
        <v>827305</v>
      </c>
      <c r="F979" s="625">
        <f t="shared" si="50"/>
        <v>1.016275293100229</v>
      </c>
    </row>
    <row r="980" spans="1:6" ht="12.75">
      <c r="A980" s="387"/>
      <c r="B980" s="401" t="s">
        <v>442</v>
      </c>
      <c r="C980" s="418">
        <f aca="true" t="shared" si="54" ref="C980:E982">SUM(C946+C912)</f>
        <v>0</v>
      </c>
      <c r="D980" s="418">
        <f t="shared" si="54"/>
        <v>0</v>
      </c>
      <c r="E980" s="418">
        <f t="shared" si="54"/>
        <v>0</v>
      </c>
      <c r="F980" s="626"/>
    </row>
    <row r="981" spans="1:6" ht="12.75">
      <c r="A981" s="387"/>
      <c r="B981" s="401" t="s">
        <v>443</v>
      </c>
      <c r="C981" s="418">
        <f t="shared" si="54"/>
        <v>0</v>
      </c>
      <c r="D981" s="418">
        <f t="shared" si="54"/>
        <v>0</v>
      </c>
      <c r="E981" s="418">
        <f t="shared" si="54"/>
        <v>588</v>
      </c>
      <c r="F981" s="626"/>
    </row>
    <row r="982" spans="1:6" ht="13.5" thickBot="1">
      <c r="A982" s="387"/>
      <c r="B982" s="404" t="s">
        <v>444</v>
      </c>
      <c r="C982" s="419">
        <f t="shared" si="54"/>
        <v>0</v>
      </c>
      <c r="D982" s="419">
        <f t="shared" si="54"/>
        <v>0</v>
      </c>
      <c r="E982" s="419">
        <f t="shared" si="54"/>
        <v>0</v>
      </c>
      <c r="F982" s="629"/>
    </row>
    <row r="983" spans="1:6" ht="13.5" thickBot="1">
      <c r="A983" s="387"/>
      <c r="B983" s="406" t="s">
        <v>28</v>
      </c>
      <c r="C983" s="424">
        <f>SUM(C980:C982)</f>
        <v>0</v>
      </c>
      <c r="D983" s="424">
        <f>SUM(D980:D982)</f>
        <v>0</v>
      </c>
      <c r="E983" s="424">
        <f>SUM(E980:E982)</f>
        <v>588</v>
      </c>
      <c r="F983" s="625"/>
    </row>
    <row r="984" spans="1:6" ht="13.5" thickBot="1">
      <c r="A984" s="387"/>
      <c r="B984" s="679" t="s">
        <v>676</v>
      </c>
      <c r="C984" s="425"/>
      <c r="D984" s="425"/>
      <c r="E984" s="419">
        <f>SUM(E950+E916)</f>
        <v>0</v>
      </c>
      <c r="F984" s="638"/>
    </row>
    <row r="985" spans="1:6" ht="15.75" thickBot="1">
      <c r="A985" s="405"/>
      <c r="B985" s="388" t="s">
        <v>45</v>
      </c>
      <c r="C985" s="430">
        <f>SUM(C951+C917)</f>
        <v>781362</v>
      </c>
      <c r="D985" s="430">
        <f>SUM(D951+D917)</f>
        <v>814056</v>
      </c>
      <c r="E985" s="430">
        <f>SUM(E951+E917)</f>
        <v>827893</v>
      </c>
      <c r="F985" s="638">
        <f t="shared" si="50"/>
        <v>1.016997602130566</v>
      </c>
    </row>
    <row r="986" spans="1:6" ht="15">
      <c r="A986" s="407">
        <v>2985</v>
      </c>
      <c r="B986" s="408" t="s">
        <v>471</v>
      </c>
      <c r="C986" s="298"/>
      <c r="D986" s="298"/>
      <c r="E986" s="298"/>
      <c r="F986" s="626"/>
    </row>
    <row r="987" spans="1:6" ht="12.75">
      <c r="A987" s="389"/>
      <c r="B987" s="390" t="s">
        <v>424</v>
      </c>
      <c r="C987" s="298">
        <v>36000</v>
      </c>
      <c r="D987" s="298">
        <v>36000</v>
      </c>
      <c r="E987" s="298">
        <v>41000</v>
      </c>
      <c r="F987" s="626">
        <f>SUM(E987/D987)</f>
        <v>1.1388888888888888</v>
      </c>
    </row>
    <row r="988" spans="1:6" ht="12.75">
      <c r="A988" s="389"/>
      <c r="B988" s="390" t="s">
        <v>425</v>
      </c>
      <c r="C988" s="298"/>
      <c r="D988" s="298"/>
      <c r="E988" s="298"/>
      <c r="F988" s="626"/>
    </row>
    <row r="989" spans="1:6" ht="12.75">
      <c r="A989" s="389"/>
      <c r="B989" s="390" t="s">
        <v>426</v>
      </c>
      <c r="C989" s="298">
        <v>19000</v>
      </c>
      <c r="D989" s="298">
        <v>19000</v>
      </c>
      <c r="E989" s="298">
        <v>24000</v>
      </c>
      <c r="F989" s="626">
        <f>SUM(E989/D989)</f>
        <v>1.263157894736842</v>
      </c>
    </row>
    <row r="990" spans="1:6" ht="12.75">
      <c r="A990" s="389"/>
      <c r="B990" s="390" t="s">
        <v>427</v>
      </c>
      <c r="C990" s="298"/>
      <c r="D990" s="298"/>
      <c r="E990" s="298"/>
      <c r="F990" s="626"/>
    </row>
    <row r="991" spans="1:6" ht="12.75">
      <c r="A991" s="389"/>
      <c r="B991" s="390" t="s">
        <v>428</v>
      </c>
      <c r="C991" s="298">
        <v>15000</v>
      </c>
      <c r="D991" s="298">
        <v>15000</v>
      </c>
      <c r="E991" s="298">
        <v>17000</v>
      </c>
      <c r="F991" s="626">
        <f>SUM(E991/D991)</f>
        <v>1.1333333333333333</v>
      </c>
    </row>
    <row r="992" spans="1:6" ht="13.5" thickBot="1">
      <c r="A992" s="389"/>
      <c r="B992" s="392" t="s">
        <v>429</v>
      </c>
      <c r="C992" s="416"/>
      <c r="D992" s="416"/>
      <c r="E992" s="416"/>
      <c r="F992" s="629"/>
    </row>
    <row r="993" spans="1:6" ht="13.5" thickBot="1">
      <c r="A993" s="389"/>
      <c r="B993" s="393" t="s">
        <v>417</v>
      </c>
      <c r="C993" s="420">
        <f>SUM(C987:C992)</f>
        <v>70000</v>
      </c>
      <c r="D993" s="420">
        <f>SUM(D987:D992)</f>
        <v>70000</v>
      </c>
      <c r="E993" s="420">
        <f>SUM(E987:E992)</f>
        <v>82000</v>
      </c>
      <c r="F993" s="638">
        <f aca="true" t="shared" si="55" ref="F993:F1005">SUM(E993/D993)</f>
        <v>1.1714285714285715</v>
      </c>
    </row>
    <row r="994" spans="1:6" ht="12.75">
      <c r="A994" s="389"/>
      <c r="B994" s="390" t="s">
        <v>430</v>
      </c>
      <c r="C994" s="298">
        <v>169487</v>
      </c>
      <c r="D994" s="298">
        <v>170082</v>
      </c>
      <c r="E994" s="298">
        <v>179598</v>
      </c>
      <c r="F994" s="626">
        <f t="shared" si="55"/>
        <v>1.055949483190461</v>
      </c>
    </row>
    <row r="995" spans="1:6" ht="12.75">
      <c r="A995" s="389"/>
      <c r="B995" s="390" t="s">
        <v>431</v>
      </c>
      <c r="C995" s="298"/>
      <c r="D995" s="298"/>
      <c r="E995" s="298"/>
      <c r="F995" s="626"/>
    </row>
    <row r="996" spans="1:6" ht="13.5" thickBot="1">
      <c r="A996" s="389"/>
      <c r="B996" s="390" t="s">
        <v>432</v>
      </c>
      <c r="C996" s="416">
        <v>47100</v>
      </c>
      <c r="D996" s="416">
        <v>47100</v>
      </c>
      <c r="E996" s="416">
        <v>47100</v>
      </c>
      <c r="F996" s="629"/>
    </row>
    <row r="997" spans="1:6" ht="13.5" thickBot="1">
      <c r="A997" s="394"/>
      <c r="B997" s="395" t="s">
        <v>420</v>
      </c>
      <c r="C997" s="301">
        <f>SUM(C994:C996)</f>
        <v>216587</v>
      </c>
      <c r="D997" s="301">
        <f>SUM(D994:D996)</f>
        <v>217182</v>
      </c>
      <c r="E997" s="301">
        <f>SUM(E994:E996)</f>
        <v>226698</v>
      </c>
      <c r="F997" s="638">
        <f t="shared" si="55"/>
        <v>1.0438157858386055</v>
      </c>
    </row>
    <row r="998" spans="1:6" ht="13.5" thickBot="1">
      <c r="A998" s="391"/>
      <c r="B998" s="396" t="s">
        <v>421</v>
      </c>
      <c r="C998" s="415"/>
      <c r="D998" s="415"/>
      <c r="E998" s="420">
        <v>3600</v>
      </c>
      <c r="F998" s="678"/>
    </row>
    <row r="999" spans="1:6" ht="13.5" thickBot="1">
      <c r="A999" s="391"/>
      <c r="B999" s="235" t="s">
        <v>680</v>
      </c>
      <c r="C999" s="415"/>
      <c r="D999" s="415"/>
      <c r="E999" s="420">
        <v>2000</v>
      </c>
      <c r="F999" s="629"/>
    </row>
    <row r="1000" spans="1:6" ht="13.5" thickBot="1">
      <c r="A1000" s="391"/>
      <c r="B1000" s="397" t="s">
        <v>422</v>
      </c>
      <c r="C1000" s="420">
        <f>SUM(C997+C993+C998)</f>
        <v>286587</v>
      </c>
      <c r="D1000" s="420">
        <f>SUM(D997+D993+D998)</f>
        <v>287182</v>
      </c>
      <c r="E1000" s="420">
        <f>SUM(E997+E993+E998+E999)</f>
        <v>314298</v>
      </c>
      <c r="F1000" s="638">
        <f t="shared" si="55"/>
        <v>1.0944209595308898</v>
      </c>
    </row>
    <row r="1001" spans="1:6" ht="13.5" thickBot="1">
      <c r="A1001" s="389"/>
      <c r="B1001" s="393" t="s">
        <v>435</v>
      </c>
      <c r="C1001" s="415"/>
      <c r="D1001" s="415"/>
      <c r="E1001" s="415"/>
      <c r="F1001" s="638"/>
    </row>
    <row r="1002" spans="1:6" ht="12.75">
      <c r="A1002" s="389"/>
      <c r="B1002" s="390" t="s">
        <v>433</v>
      </c>
      <c r="C1002" s="298"/>
      <c r="D1002" s="298">
        <v>4418</v>
      </c>
      <c r="E1002" s="298">
        <v>4418</v>
      </c>
      <c r="F1002" s="626">
        <f t="shared" si="55"/>
        <v>1</v>
      </c>
    </row>
    <row r="1003" spans="1:6" ht="13.5" thickBot="1">
      <c r="A1003" s="389"/>
      <c r="B1003" s="398" t="s">
        <v>434</v>
      </c>
      <c r="C1003" s="416"/>
      <c r="D1003" s="416"/>
      <c r="E1003" s="416"/>
      <c r="F1003" s="629"/>
    </row>
    <row r="1004" spans="1:6" ht="13.5" thickBot="1">
      <c r="A1004" s="399"/>
      <c r="B1004" s="396" t="s">
        <v>423</v>
      </c>
      <c r="C1004" s="416"/>
      <c r="D1004" s="301">
        <f>SUM(D1002:D1003)</f>
        <v>4418</v>
      </c>
      <c r="E1004" s="301">
        <f>SUM(E1002:E1003)</f>
        <v>4418</v>
      </c>
      <c r="F1004" s="638">
        <f t="shared" si="55"/>
        <v>1</v>
      </c>
    </row>
    <row r="1005" spans="1:6" ht="15.75" thickBot="1">
      <c r="A1005" s="399"/>
      <c r="B1005" s="400" t="s">
        <v>436</v>
      </c>
      <c r="C1005" s="422">
        <f>SUM(C1000+C1001+C1004)</f>
        <v>286587</v>
      </c>
      <c r="D1005" s="422">
        <f>SUM(D1000+D1001+D1004)</f>
        <v>291600</v>
      </c>
      <c r="E1005" s="422">
        <f>SUM(E1000+E1001+E1004)</f>
        <v>318716</v>
      </c>
      <c r="F1005" s="638">
        <f t="shared" si="55"/>
        <v>1.0929903978052127</v>
      </c>
    </row>
    <row r="1006" spans="1:6" ht="12.75">
      <c r="A1006" s="387"/>
      <c r="B1006" s="401" t="s">
        <v>437</v>
      </c>
      <c r="C1006" s="298">
        <v>120582</v>
      </c>
      <c r="D1006" s="298">
        <v>121016</v>
      </c>
      <c r="E1006" s="298">
        <v>122175</v>
      </c>
      <c r="F1006" s="626">
        <f aca="true" t="shared" si="56" ref="F1006:F1055">SUM(E1006/D1006)</f>
        <v>1.0095772459840022</v>
      </c>
    </row>
    <row r="1007" spans="1:6" ht="12.75">
      <c r="A1007" s="387"/>
      <c r="B1007" s="401" t="s">
        <v>438</v>
      </c>
      <c r="C1007" s="298">
        <v>31905</v>
      </c>
      <c r="D1007" s="298">
        <v>32066</v>
      </c>
      <c r="E1007" s="298">
        <v>32423</v>
      </c>
      <c r="F1007" s="626">
        <f t="shared" si="56"/>
        <v>1.0111332875943366</v>
      </c>
    </row>
    <row r="1008" spans="1:6" ht="12.75">
      <c r="A1008" s="387"/>
      <c r="B1008" s="401" t="s">
        <v>439</v>
      </c>
      <c r="C1008" s="298">
        <v>134100</v>
      </c>
      <c r="D1008" s="298">
        <v>138518</v>
      </c>
      <c r="E1008" s="298">
        <v>164118</v>
      </c>
      <c r="F1008" s="626">
        <f t="shared" si="56"/>
        <v>1.184813526039937</v>
      </c>
    </row>
    <row r="1009" spans="1:6" ht="12.75">
      <c r="A1009" s="387"/>
      <c r="B1009" s="646" t="s">
        <v>654</v>
      </c>
      <c r="C1009" s="298"/>
      <c r="D1009" s="647">
        <v>16978</v>
      </c>
      <c r="E1009" s="647">
        <v>16978</v>
      </c>
      <c r="F1009" s="626">
        <f t="shared" si="56"/>
        <v>1</v>
      </c>
    </row>
    <row r="1010" spans="1:6" ht="12.75">
      <c r="A1010" s="387"/>
      <c r="B1010" s="401" t="s">
        <v>440</v>
      </c>
      <c r="C1010" s="298"/>
      <c r="D1010" s="298"/>
      <c r="E1010" s="298"/>
      <c r="F1010" s="626"/>
    </row>
    <row r="1011" spans="1:6" ht="13.5" thickBot="1">
      <c r="A1011" s="387"/>
      <c r="B1011" s="402" t="s">
        <v>441</v>
      </c>
      <c r="C1011" s="416"/>
      <c r="D1011" s="416"/>
      <c r="E1011" s="416"/>
      <c r="F1011" s="629"/>
    </row>
    <row r="1012" spans="1:6" ht="13.5" thickBot="1">
      <c r="A1012" s="387"/>
      <c r="B1012" s="403" t="s">
        <v>22</v>
      </c>
      <c r="C1012" s="420">
        <f>SUM(C1006:C1011)</f>
        <v>286587</v>
      </c>
      <c r="D1012" s="420">
        <f>SUM(D1006:D1011)-D1009</f>
        <v>291600</v>
      </c>
      <c r="E1012" s="420">
        <f>SUM(E1006:E1011)-E1009</f>
        <v>318716</v>
      </c>
      <c r="F1012" s="625">
        <f t="shared" si="56"/>
        <v>1.0929903978052127</v>
      </c>
    </row>
    <row r="1013" spans="1:6" ht="12.75">
      <c r="A1013" s="387"/>
      <c r="B1013" s="401" t="s">
        <v>442</v>
      </c>
      <c r="C1013" s="298"/>
      <c r="D1013" s="298"/>
      <c r="E1013" s="298"/>
      <c r="F1013" s="626"/>
    </row>
    <row r="1014" spans="1:6" ht="12.75">
      <c r="A1014" s="387"/>
      <c r="B1014" s="401" t="s">
        <v>443</v>
      </c>
      <c r="C1014" s="298"/>
      <c r="D1014" s="298"/>
      <c r="E1014" s="298"/>
      <c r="F1014" s="626"/>
    </row>
    <row r="1015" spans="1:6" ht="13.5" thickBot="1">
      <c r="A1015" s="387"/>
      <c r="B1015" s="404" t="s">
        <v>444</v>
      </c>
      <c r="C1015" s="416"/>
      <c r="D1015" s="416"/>
      <c r="E1015" s="416"/>
      <c r="F1015" s="629"/>
    </row>
    <row r="1016" spans="1:6" ht="13.5" thickBot="1">
      <c r="A1016" s="387"/>
      <c r="B1016" s="406" t="s">
        <v>28</v>
      </c>
      <c r="C1016" s="415"/>
      <c r="D1016" s="415"/>
      <c r="E1016" s="415"/>
      <c r="F1016" s="678"/>
    </row>
    <row r="1017" spans="1:6" ht="13.5" thickBot="1">
      <c r="A1017" s="387"/>
      <c r="B1017" s="679" t="s">
        <v>676</v>
      </c>
      <c r="C1017" s="415"/>
      <c r="D1017" s="415"/>
      <c r="E1017" s="415"/>
      <c r="F1017" s="678"/>
    </row>
    <row r="1018" spans="1:6" ht="15.75" thickBot="1">
      <c r="A1018" s="405"/>
      <c r="B1018" s="388" t="s">
        <v>45</v>
      </c>
      <c r="C1018" s="422">
        <f>SUM(C1012+C1016)</f>
        <v>286587</v>
      </c>
      <c r="D1018" s="422">
        <f>SUM(D1012+D1016)</f>
        <v>291600</v>
      </c>
      <c r="E1018" s="422">
        <f>SUM(E1012+E1016)</f>
        <v>318716</v>
      </c>
      <c r="F1018" s="625">
        <f t="shared" si="56"/>
        <v>1.0929903978052127</v>
      </c>
    </row>
    <row r="1019" spans="1:6" ht="15">
      <c r="A1019" s="413">
        <v>2991</v>
      </c>
      <c r="B1019" s="408" t="s">
        <v>271</v>
      </c>
      <c r="C1019" s="418"/>
      <c r="D1019" s="418"/>
      <c r="E1019" s="418"/>
      <c r="F1019" s="626"/>
    </row>
    <row r="1020" spans="1:6" ht="12.75">
      <c r="A1020" s="389"/>
      <c r="B1020" s="390" t="s">
        <v>424</v>
      </c>
      <c r="C1020" s="418">
        <f aca="true" t="shared" si="57" ref="C1020:E1025">SUM(C987+C953+C850)</f>
        <v>62720</v>
      </c>
      <c r="D1020" s="418">
        <f t="shared" si="57"/>
        <v>62720</v>
      </c>
      <c r="E1020" s="418">
        <f t="shared" si="57"/>
        <v>49989</v>
      </c>
      <c r="F1020" s="626">
        <f t="shared" si="56"/>
        <v>0.7970184948979592</v>
      </c>
    </row>
    <row r="1021" spans="1:6" ht="12.75">
      <c r="A1021" s="389"/>
      <c r="B1021" s="390" t="s">
        <v>425</v>
      </c>
      <c r="C1021" s="418">
        <f t="shared" si="57"/>
        <v>36108</v>
      </c>
      <c r="D1021" s="418">
        <f t="shared" si="57"/>
        <v>36108</v>
      </c>
      <c r="E1021" s="418">
        <f t="shared" si="57"/>
        <v>37331</v>
      </c>
      <c r="F1021" s="626">
        <f t="shared" si="56"/>
        <v>1.033870610391049</v>
      </c>
    </row>
    <row r="1022" spans="1:6" ht="12.75">
      <c r="A1022" s="389"/>
      <c r="B1022" s="390" t="s">
        <v>426</v>
      </c>
      <c r="C1022" s="418">
        <f t="shared" si="57"/>
        <v>35332</v>
      </c>
      <c r="D1022" s="418">
        <f t="shared" si="57"/>
        <v>35332</v>
      </c>
      <c r="E1022" s="418">
        <f t="shared" si="57"/>
        <v>60373</v>
      </c>
      <c r="F1022" s="626">
        <f t="shared" si="56"/>
        <v>1.70873429186007</v>
      </c>
    </row>
    <row r="1023" spans="1:6" ht="12.75">
      <c r="A1023" s="389"/>
      <c r="B1023" s="390" t="s">
        <v>427</v>
      </c>
      <c r="C1023" s="418">
        <f t="shared" si="57"/>
        <v>262093</v>
      </c>
      <c r="D1023" s="418">
        <f t="shared" si="57"/>
        <v>262093</v>
      </c>
      <c r="E1023" s="418">
        <f t="shared" si="57"/>
        <v>258695</v>
      </c>
      <c r="F1023" s="626">
        <f t="shared" si="56"/>
        <v>0.987035136382887</v>
      </c>
    </row>
    <row r="1024" spans="1:6" ht="12.75">
      <c r="A1024" s="389"/>
      <c r="B1024" s="390" t="s">
        <v>428</v>
      </c>
      <c r="C1024" s="418">
        <f t="shared" si="57"/>
        <v>76523</v>
      </c>
      <c r="D1024" s="418">
        <f t="shared" si="57"/>
        <v>76523</v>
      </c>
      <c r="E1024" s="418">
        <f t="shared" si="57"/>
        <v>81491</v>
      </c>
      <c r="F1024" s="626">
        <f t="shared" si="56"/>
        <v>1.06492165754087</v>
      </c>
    </row>
    <row r="1025" spans="1:6" ht="13.5" thickBot="1">
      <c r="A1025" s="389"/>
      <c r="B1025" s="392" t="s">
        <v>429</v>
      </c>
      <c r="C1025" s="419">
        <f t="shared" si="57"/>
        <v>0</v>
      </c>
      <c r="D1025" s="419">
        <f t="shared" si="57"/>
        <v>0</v>
      </c>
      <c r="E1025" s="419">
        <f t="shared" si="57"/>
        <v>0</v>
      </c>
      <c r="F1025" s="629"/>
    </row>
    <row r="1026" spans="1:6" ht="13.5" thickBot="1">
      <c r="A1026" s="389"/>
      <c r="B1026" s="393" t="s">
        <v>417</v>
      </c>
      <c r="C1026" s="424">
        <f>SUM(C1020:C1025)</f>
        <v>472776</v>
      </c>
      <c r="D1026" s="424">
        <f>SUM(D1020:D1025)</f>
        <v>472776</v>
      </c>
      <c r="E1026" s="424">
        <f>SUM(E1020:E1025)</f>
        <v>487879</v>
      </c>
      <c r="F1026" s="625">
        <f t="shared" si="56"/>
        <v>1.0319453610166336</v>
      </c>
    </row>
    <row r="1027" spans="1:6" ht="12.75">
      <c r="A1027" s="389"/>
      <c r="B1027" s="390" t="s">
        <v>430</v>
      </c>
      <c r="C1027" s="418">
        <f aca="true" t="shared" si="58" ref="C1027:E1029">SUM(C994+C960+C857)</f>
        <v>4515830</v>
      </c>
      <c r="D1027" s="418">
        <f t="shared" si="58"/>
        <v>4588642</v>
      </c>
      <c r="E1027" s="418">
        <f t="shared" si="58"/>
        <v>4678868</v>
      </c>
      <c r="F1027" s="626">
        <f t="shared" si="56"/>
        <v>1.0196628980861875</v>
      </c>
    </row>
    <row r="1028" spans="1:6" ht="12.75">
      <c r="A1028" s="389"/>
      <c r="B1028" s="390" t="s">
        <v>431</v>
      </c>
      <c r="C1028" s="418">
        <f t="shared" si="58"/>
        <v>229992</v>
      </c>
      <c r="D1028" s="418">
        <f t="shared" si="58"/>
        <v>229992</v>
      </c>
      <c r="E1028" s="418">
        <f t="shared" si="58"/>
        <v>229992</v>
      </c>
      <c r="F1028" s="626">
        <f t="shared" si="56"/>
        <v>1</v>
      </c>
    </row>
    <row r="1029" spans="1:6" ht="13.5" thickBot="1">
      <c r="A1029" s="389"/>
      <c r="B1029" s="390" t="s">
        <v>432</v>
      </c>
      <c r="C1029" s="419">
        <f t="shared" si="58"/>
        <v>47100</v>
      </c>
      <c r="D1029" s="419">
        <f t="shared" si="58"/>
        <v>47100</v>
      </c>
      <c r="E1029" s="419">
        <f t="shared" si="58"/>
        <v>47100</v>
      </c>
      <c r="F1029" s="638">
        <f t="shared" si="56"/>
        <v>1</v>
      </c>
    </row>
    <row r="1030" spans="1:6" ht="13.5" thickBot="1">
      <c r="A1030" s="394"/>
      <c r="B1030" s="395" t="s">
        <v>420</v>
      </c>
      <c r="C1030" s="424">
        <f>SUM(C1027:C1029)</f>
        <v>4792922</v>
      </c>
      <c r="D1030" s="424">
        <f>SUM(D1027:D1029)</f>
        <v>4865734</v>
      </c>
      <c r="E1030" s="424">
        <f>SUM(E1027:E1029)</f>
        <v>4955960</v>
      </c>
      <c r="F1030" s="625">
        <f t="shared" si="56"/>
        <v>1.018543142720091</v>
      </c>
    </row>
    <row r="1031" spans="1:6" ht="13.5" thickBot="1">
      <c r="A1031" s="391"/>
      <c r="B1031" s="396" t="s">
        <v>421</v>
      </c>
      <c r="C1031" s="417">
        <f>SUM(C998+C964+C861)</f>
        <v>0</v>
      </c>
      <c r="D1031" s="417">
        <f>SUM(D998+D964+D861)</f>
        <v>0</v>
      </c>
      <c r="E1031" s="424">
        <f>SUM(E998+E964+E861)</f>
        <v>17419</v>
      </c>
      <c r="F1031" s="678"/>
    </row>
    <row r="1032" spans="1:6" ht="13.5" thickBot="1">
      <c r="A1032" s="391"/>
      <c r="B1032" s="235" t="s">
        <v>680</v>
      </c>
      <c r="C1032" s="417"/>
      <c r="D1032" s="417"/>
      <c r="E1032" s="424">
        <f>SUM(E999+E965+E862)</f>
        <v>4566</v>
      </c>
      <c r="F1032" s="678"/>
    </row>
    <row r="1033" spans="1:6" ht="13.5" thickBot="1">
      <c r="A1033" s="391"/>
      <c r="B1033" s="396" t="s">
        <v>677</v>
      </c>
      <c r="C1033" s="417"/>
      <c r="D1033" s="417"/>
      <c r="E1033" s="424">
        <f>SUM(E966+E863)</f>
        <v>0</v>
      </c>
      <c r="F1033" s="678"/>
    </row>
    <row r="1034" spans="1:6" ht="13.5" thickBot="1">
      <c r="A1034" s="391"/>
      <c r="B1034" s="397" t="s">
        <v>422</v>
      </c>
      <c r="C1034" s="424">
        <f>SUM(C1026+C1030+C1031)</f>
        <v>5265698</v>
      </c>
      <c r="D1034" s="424">
        <f>SUM(D1026+D1030+D1031)</f>
        <v>5338510</v>
      </c>
      <c r="E1034" s="424">
        <f>SUM(E1026+E1030+E1031+E1032+E1033)</f>
        <v>5465824</v>
      </c>
      <c r="F1034" s="625">
        <f t="shared" si="56"/>
        <v>1.023848227314363</v>
      </c>
    </row>
    <row r="1035" spans="1:6" ht="12.75">
      <c r="A1035" s="391"/>
      <c r="B1035" s="703" t="s">
        <v>709</v>
      </c>
      <c r="C1035" s="702"/>
      <c r="D1035" s="702"/>
      <c r="E1035" s="711">
        <f>SUM(E865)</f>
        <v>2911</v>
      </c>
      <c r="F1035" s="674"/>
    </row>
    <row r="1036" spans="1:6" ht="13.5" thickBot="1">
      <c r="A1036" s="391"/>
      <c r="B1036" t="s">
        <v>708</v>
      </c>
      <c r="C1036" s="425"/>
      <c r="D1036" s="425"/>
      <c r="E1036" s="419">
        <f>SUM(E866)</f>
        <v>5348</v>
      </c>
      <c r="F1036" s="638"/>
    </row>
    <row r="1037" spans="1:6" ht="13.5" thickBot="1">
      <c r="A1037" s="389"/>
      <c r="B1037" s="393" t="s">
        <v>435</v>
      </c>
      <c r="C1037" s="417">
        <f aca="true" t="shared" si="59" ref="C1037:E1039">SUM(C1001+C968+C867)</f>
        <v>0</v>
      </c>
      <c r="D1037" s="417">
        <f t="shared" si="59"/>
        <v>0</v>
      </c>
      <c r="E1037" s="424">
        <f t="shared" si="59"/>
        <v>8259</v>
      </c>
      <c r="F1037" s="678"/>
    </row>
    <row r="1038" spans="1:6" ht="12.75">
      <c r="A1038" s="389"/>
      <c r="B1038" s="390" t="s">
        <v>433</v>
      </c>
      <c r="C1038" s="418">
        <f t="shared" si="59"/>
        <v>0</v>
      </c>
      <c r="D1038" s="418">
        <f t="shared" si="59"/>
        <v>157925</v>
      </c>
      <c r="E1038" s="418">
        <f t="shared" si="59"/>
        <v>157925</v>
      </c>
      <c r="F1038" s="626">
        <f t="shared" si="56"/>
        <v>1</v>
      </c>
    </row>
    <row r="1039" spans="1:6" ht="13.5" thickBot="1">
      <c r="A1039" s="389"/>
      <c r="B1039" s="398" t="s">
        <v>434</v>
      </c>
      <c r="C1039" s="419">
        <f t="shared" si="59"/>
        <v>0</v>
      </c>
      <c r="D1039" s="419">
        <f t="shared" si="59"/>
        <v>977</v>
      </c>
      <c r="E1039" s="419">
        <f t="shared" si="59"/>
        <v>977</v>
      </c>
      <c r="F1039" s="629">
        <f t="shared" si="56"/>
        <v>1</v>
      </c>
    </row>
    <row r="1040" spans="1:6" ht="13.5" thickBot="1">
      <c r="A1040" s="399"/>
      <c r="B1040" s="396" t="s">
        <v>423</v>
      </c>
      <c r="C1040" s="424">
        <f>SUM(C1037:C1039)</f>
        <v>0</v>
      </c>
      <c r="D1040" s="424">
        <f>SUM(D1037:D1039)</f>
        <v>158902</v>
      </c>
      <c r="E1040" s="424">
        <f>SUM(E1038:E1039)</f>
        <v>158902</v>
      </c>
      <c r="F1040" s="625">
        <f t="shared" si="56"/>
        <v>1</v>
      </c>
    </row>
    <row r="1041" spans="1:6" ht="13.5" thickBot="1">
      <c r="A1041" s="399"/>
      <c r="B1041" s="680" t="s">
        <v>678</v>
      </c>
      <c r="C1041" s="424"/>
      <c r="D1041" s="424"/>
      <c r="E1041" s="417">
        <f>SUM(E972+E871)</f>
        <v>0</v>
      </c>
      <c r="F1041" s="625"/>
    </row>
    <row r="1042" spans="1:6" ht="15.75" thickBot="1">
      <c r="A1042" s="399"/>
      <c r="B1042" s="400" t="s">
        <v>436</v>
      </c>
      <c r="C1042" s="426">
        <f>SUM(C1034+C1037+C1040)</f>
        <v>5265698</v>
      </c>
      <c r="D1042" s="426">
        <f>SUM(D1034+D1037+D1040)</f>
        <v>5497412</v>
      </c>
      <c r="E1042" s="426">
        <f>SUM(E1034+E1037+E1040+E1041)</f>
        <v>5632985</v>
      </c>
      <c r="F1042" s="625">
        <f t="shared" si="56"/>
        <v>1.0246612405983033</v>
      </c>
    </row>
    <row r="1043" spans="1:6" ht="12.75">
      <c r="A1043" s="387"/>
      <c r="B1043" s="401" t="s">
        <v>437</v>
      </c>
      <c r="C1043" s="418">
        <f aca="true" t="shared" si="60" ref="C1043:E1045">SUM(C1006+C974+C873)</f>
        <v>2960979</v>
      </c>
      <c r="D1043" s="418">
        <f t="shared" si="60"/>
        <v>3042456</v>
      </c>
      <c r="E1043" s="418">
        <f t="shared" si="60"/>
        <v>3096437</v>
      </c>
      <c r="F1043" s="626">
        <f t="shared" si="56"/>
        <v>1.0177425737627759</v>
      </c>
    </row>
    <row r="1044" spans="1:6" ht="12.75">
      <c r="A1044" s="387"/>
      <c r="B1044" s="401" t="s">
        <v>438</v>
      </c>
      <c r="C1044" s="418">
        <f t="shared" si="60"/>
        <v>776566</v>
      </c>
      <c r="D1044" s="418">
        <f t="shared" si="60"/>
        <v>800346</v>
      </c>
      <c r="E1044" s="418">
        <f t="shared" si="60"/>
        <v>817651</v>
      </c>
      <c r="F1044" s="626">
        <f t="shared" si="56"/>
        <v>1.0216218985288863</v>
      </c>
    </row>
    <row r="1045" spans="1:6" ht="12.75">
      <c r="A1045" s="387"/>
      <c r="B1045" s="401" t="s">
        <v>439</v>
      </c>
      <c r="C1045" s="418">
        <f t="shared" si="60"/>
        <v>1526364</v>
      </c>
      <c r="D1045" s="418">
        <f t="shared" si="60"/>
        <v>1651844</v>
      </c>
      <c r="E1045" s="418">
        <f t="shared" si="60"/>
        <v>1696846</v>
      </c>
      <c r="F1045" s="626">
        <f t="shared" si="56"/>
        <v>1.027243492726916</v>
      </c>
    </row>
    <row r="1046" spans="1:6" ht="12.75">
      <c r="A1046" s="387"/>
      <c r="B1046" s="646" t="s">
        <v>654</v>
      </c>
      <c r="C1046" s="418"/>
      <c r="D1046" s="648">
        <f>SUM(D1009+D876)</f>
        <v>81389</v>
      </c>
      <c r="E1046" s="648">
        <f>SUM(E1009+E876)</f>
        <v>81390</v>
      </c>
      <c r="F1046" s="626">
        <f t="shared" si="56"/>
        <v>1.0000122866726462</v>
      </c>
    </row>
    <row r="1047" spans="1:6" ht="12.75">
      <c r="A1047" s="387"/>
      <c r="B1047" s="401" t="s">
        <v>440</v>
      </c>
      <c r="C1047" s="418">
        <f aca="true" t="shared" si="61" ref="C1047:E1048">SUM(C1010+C977+C877)</f>
        <v>0</v>
      </c>
      <c r="D1047" s="418">
        <f t="shared" si="61"/>
        <v>0</v>
      </c>
      <c r="E1047" s="418">
        <f t="shared" si="61"/>
        <v>10</v>
      </c>
      <c r="F1047" s="626"/>
    </row>
    <row r="1048" spans="1:6" ht="13.5" thickBot="1">
      <c r="A1048" s="387"/>
      <c r="B1048" s="402" t="s">
        <v>441</v>
      </c>
      <c r="C1048" s="419">
        <f t="shared" si="61"/>
        <v>0</v>
      </c>
      <c r="D1048" s="419">
        <f t="shared" si="61"/>
        <v>0</v>
      </c>
      <c r="E1048" s="419">
        <f t="shared" si="61"/>
        <v>9143</v>
      </c>
      <c r="F1048" s="629"/>
    </row>
    <row r="1049" spans="1:6" ht="13.5" thickBot="1">
      <c r="A1049" s="387"/>
      <c r="B1049" s="403" t="s">
        <v>22</v>
      </c>
      <c r="C1049" s="424">
        <f>SUM(C1043:C1048)</f>
        <v>5263909</v>
      </c>
      <c r="D1049" s="424">
        <f>SUM(D1043:D1048)-D1046</f>
        <v>5494646</v>
      </c>
      <c r="E1049" s="424">
        <f>SUM(E1043:E1048)-E1046</f>
        <v>5620087</v>
      </c>
      <c r="F1049" s="625">
        <f t="shared" si="56"/>
        <v>1.022829678199469</v>
      </c>
    </row>
    <row r="1050" spans="1:6" ht="12.75">
      <c r="A1050" s="387"/>
      <c r="B1050" s="401" t="s">
        <v>442</v>
      </c>
      <c r="C1050" s="418">
        <f aca="true" t="shared" si="62" ref="C1050:E1052">SUM(C1013+C980+C880)</f>
        <v>508</v>
      </c>
      <c r="D1050" s="418">
        <f t="shared" si="62"/>
        <v>508</v>
      </c>
      <c r="E1050" s="418">
        <f t="shared" si="62"/>
        <v>508</v>
      </c>
      <c r="F1050" s="626">
        <f t="shared" si="56"/>
        <v>1</v>
      </c>
    </row>
    <row r="1051" spans="1:6" ht="12.75">
      <c r="A1051" s="387"/>
      <c r="B1051" s="401" t="s">
        <v>443</v>
      </c>
      <c r="C1051" s="418">
        <f t="shared" si="62"/>
        <v>1281</v>
      </c>
      <c r="D1051" s="418">
        <f t="shared" si="62"/>
        <v>2258</v>
      </c>
      <c r="E1051" s="418">
        <f t="shared" si="62"/>
        <v>12390</v>
      </c>
      <c r="F1051" s="626">
        <f t="shared" si="56"/>
        <v>5.487156775907883</v>
      </c>
    </row>
    <row r="1052" spans="1:6" ht="13.5" thickBot="1">
      <c r="A1052" s="387"/>
      <c r="B1052" s="404" t="s">
        <v>444</v>
      </c>
      <c r="C1052" s="419">
        <f t="shared" si="62"/>
        <v>0</v>
      </c>
      <c r="D1052" s="419">
        <f t="shared" si="62"/>
        <v>0</v>
      </c>
      <c r="E1052" s="419">
        <f t="shared" si="62"/>
        <v>0</v>
      </c>
      <c r="F1052" s="629"/>
    </row>
    <row r="1053" spans="1:6" ht="13.5" thickBot="1">
      <c r="A1053" s="387"/>
      <c r="B1053" s="406" t="s">
        <v>28</v>
      </c>
      <c r="C1053" s="424">
        <f>SUM(C1050:C1052)</f>
        <v>1789</v>
      </c>
      <c r="D1053" s="424">
        <f>SUM(D1050:D1052)</f>
        <v>2766</v>
      </c>
      <c r="E1053" s="424">
        <f>SUM(E1050:E1052)</f>
        <v>12898</v>
      </c>
      <c r="F1053" s="625">
        <f t="shared" si="56"/>
        <v>4.663051337671728</v>
      </c>
    </row>
    <row r="1054" spans="1:6" ht="13.5" thickBot="1">
      <c r="A1054" s="387"/>
      <c r="B1054" s="679" t="s">
        <v>676</v>
      </c>
      <c r="C1054" s="424"/>
      <c r="D1054" s="424"/>
      <c r="E1054" s="417">
        <f>SUM(E1017+E884+E984)</f>
        <v>0</v>
      </c>
      <c r="F1054" s="625"/>
    </row>
    <row r="1055" spans="1:6" ht="15.75" thickBot="1">
      <c r="A1055" s="405"/>
      <c r="B1055" s="388" t="s">
        <v>45</v>
      </c>
      <c r="C1055" s="426">
        <f>SUM(C1049+C1053)</f>
        <v>5265698</v>
      </c>
      <c r="D1055" s="426">
        <f>SUM(D1049+D1053)</f>
        <v>5497412</v>
      </c>
      <c r="E1055" s="426">
        <f>SUM(E1049+E1053+E1054)</f>
        <v>5632985</v>
      </c>
      <c r="F1055" s="625">
        <f t="shared" si="56"/>
        <v>1.0246612405983033</v>
      </c>
    </row>
  </sheetData>
  <sheetProtection/>
  <mergeCells count="5">
    <mergeCell ref="A1:F1"/>
    <mergeCell ref="F5:F7"/>
    <mergeCell ref="D5:D7"/>
    <mergeCell ref="E5:E7"/>
    <mergeCell ref="A2:F2"/>
  </mergeCells>
  <printOptions horizontalCentered="1" verticalCentered="1"/>
  <pageMargins left="0" right="0" top="0.984251968503937" bottom="0.7874015748031497" header="0.31496062992125984" footer="0.5118110236220472"/>
  <pageSetup firstPageNumber="12" useFirstPageNumber="1" horizontalDpi="600" verticalDpi="600" orientation="portrait" paperSize="9" scale="70" r:id="rId2"/>
  <headerFooter alignWithMargins="0">
    <oddFooter>&amp;C&amp;P. oldal</oddFooter>
  </headerFooter>
  <rowBreaks count="15" manualBreakCount="15">
    <brk id="71" max="255" man="1"/>
    <brk id="134" max="255" man="1"/>
    <brk id="196" max="255" man="1"/>
    <brk id="259" max="255" man="1"/>
    <brk id="325" max="255" man="1"/>
    <brk id="392" max="255" man="1"/>
    <brk id="454" max="255" man="1"/>
    <brk id="519" max="255" man="1"/>
    <brk id="585" max="255" man="1"/>
    <brk id="652" max="255" man="1"/>
    <brk id="719" max="255" man="1"/>
    <brk id="786" max="255" man="1"/>
    <brk id="848" max="255" man="1"/>
    <brk id="917" max="255" man="1"/>
    <brk id="985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2"/>
  <sheetViews>
    <sheetView showZeros="0" zoomScalePageLayoutView="0" workbookViewId="0" topLeftCell="A1">
      <selection activeCell="C44" sqref="C44"/>
    </sheetView>
  </sheetViews>
  <sheetFormatPr defaultColWidth="9.00390625" defaultRowHeight="12.75"/>
  <cols>
    <col min="1" max="1" width="6.875" style="68" customWidth="1"/>
    <col min="2" max="2" width="50.125" style="69" customWidth="1"/>
    <col min="3" max="3" width="13.75390625" style="69" customWidth="1"/>
    <col min="4" max="4" width="14.00390625" style="69" customWidth="1"/>
    <col min="5" max="5" width="12.75390625" style="69" customWidth="1"/>
    <col min="6" max="16384" width="9.125" style="69" customWidth="1"/>
  </cols>
  <sheetData>
    <row r="1" spans="1:6" ht="12">
      <c r="A1" s="766" t="s">
        <v>386</v>
      </c>
      <c r="B1" s="767"/>
      <c r="C1" s="767"/>
      <c r="D1" s="768"/>
      <c r="E1" s="768"/>
      <c r="F1" s="768"/>
    </row>
    <row r="2" spans="1:6" ht="12.75">
      <c r="A2" s="766" t="s">
        <v>387</v>
      </c>
      <c r="B2" s="767"/>
      <c r="C2" s="767"/>
      <c r="D2" s="768"/>
      <c r="E2" s="768"/>
      <c r="F2" s="768"/>
    </row>
    <row r="3" spans="1:3" s="1" customFormat="1" ht="11.25" customHeight="1">
      <c r="A3" s="91"/>
      <c r="B3" s="91"/>
      <c r="C3" s="250"/>
    </row>
    <row r="4" spans="3:6" ht="11.25" customHeight="1">
      <c r="C4" s="180"/>
      <c r="F4" s="180" t="s">
        <v>218</v>
      </c>
    </row>
    <row r="5" spans="1:6" s="67" customFormat="1" ht="11.25" customHeight="1">
      <c r="A5" s="14"/>
      <c r="B5" s="92"/>
      <c r="C5" s="207" t="s">
        <v>86</v>
      </c>
      <c r="D5" s="754" t="s">
        <v>668</v>
      </c>
      <c r="E5" s="754" t="s">
        <v>705</v>
      </c>
      <c r="F5" s="754" t="s">
        <v>672</v>
      </c>
    </row>
    <row r="6" spans="1:6" s="67" customFormat="1" ht="12" customHeight="1">
      <c r="A6" s="87" t="s">
        <v>256</v>
      </c>
      <c r="B6" s="93" t="s">
        <v>273</v>
      </c>
      <c r="C6" s="15" t="s">
        <v>628</v>
      </c>
      <c r="D6" s="750"/>
      <c r="E6" s="750"/>
      <c r="F6" s="750"/>
    </row>
    <row r="7" spans="1:6" s="67" customFormat="1" ht="12.75" customHeight="1" thickBot="1">
      <c r="A7" s="81"/>
      <c r="B7" s="94"/>
      <c r="C7" s="53" t="s">
        <v>629</v>
      </c>
      <c r="D7" s="751"/>
      <c r="E7" s="751"/>
      <c r="F7" s="744"/>
    </row>
    <row r="8" spans="1:6" s="67" customFormat="1" ht="12" customHeight="1">
      <c r="A8" s="96" t="s">
        <v>174</v>
      </c>
      <c r="B8" s="132" t="s">
        <v>175</v>
      </c>
      <c r="C8" s="18" t="s">
        <v>176</v>
      </c>
      <c r="D8" s="18" t="s">
        <v>177</v>
      </c>
      <c r="E8" s="96" t="s">
        <v>328</v>
      </c>
      <c r="F8" s="15" t="s">
        <v>671</v>
      </c>
    </row>
    <row r="9" spans="1:6" ht="12" customHeight="1">
      <c r="A9" s="14">
        <v>3010</v>
      </c>
      <c r="B9" s="97" t="s">
        <v>53</v>
      </c>
      <c r="C9" s="90">
        <f>SUM(C18+C27)</f>
        <v>23012</v>
      </c>
      <c r="D9" s="90">
        <f>SUM(D18+D27)</f>
        <v>23024</v>
      </c>
      <c r="E9" s="90">
        <f>SUM(E18+E27)</f>
        <v>23024</v>
      </c>
      <c r="F9" s="624">
        <f>SUM(E9/D9)</f>
        <v>1</v>
      </c>
    </row>
    <row r="10" spans="1:6" ht="12" customHeight="1">
      <c r="A10" s="15">
        <v>3011</v>
      </c>
      <c r="B10" s="77" t="s">
        <v>54</v>
      </c>
      <c r="C10" s="90"/>
      <c r="D10" s="90"/>
      <c r="E10" s="90"/>
      <c r="F10" s="624"/>
    </row>
    <row r="11" spans="1:6" ht="12" customHeight="1">
      <c r="A11" s="71"/>
      <c r="B11" s="72" t="s">
        <v>55</v>
      </c>
      <c r="C11" s="78">
        <v>2830</v>
      </c>
      <c r="D11" s="78">
        <v>2836</v>
      </c>
      <c r="E11" s="78">
        <v>2836</v>
      </c>
      <c r="F11" s="618">
        <f>SUM(E11/D11)</f>
        <v>1</v>
      </c>
    </row>
    <row r="12" spans="1:6" ht="12" customHeight="1">
      <c r="A12" s="71"/>
      <c r="B12" s="7" t="s">
        <v>295</v>
      </c>
      <c r="C12" s="78">
        <v>703</v>
      </c>
      <c r="D12" s="78">
        <v>709</v>
      </c>
      <c r="E12" s="78">
        <v>709</v>
      </c>
      <c r="F12" s="618">
        <f>SUM(E12/D12)</f>
        <v>1</v>
      </c>
    </row>
    <row r="13" spans="1:6" ht="12" customHeight="1">
      <c r="A13" s="85"/>
      <c r="B13" s="86" t="s">
        <v>261</v>
      </c>
      <c r="C13" s="78">
        <v>5000</v>
      </c>
      <c r="D13" s="78">
        <v>5000</v>
      </c>
      <c r="E13" s="78">
        <v>5000</v>
      </c>
      <c r="F13" s="618">
        <f>SUM(E13/D13)</f>
        <v>1</v>
      </c>
    </row>
    <row r="14" spans="1:6" ht="12" customHeight="1">
      <c r="A14" s="71"/>
      <c r="B14" s="10" t="s">
        <v>275</v>
      </c>
      <c r="C14" s="78"/>
      <c r="D14" s="78"/>
      <c r="E14" s="78"/>
      <c r="F14" s="624"/>
    </row>
    <row r="15" spans="1:6" ht="12" customHeight="1">
      <c r="A15" s="71"/>
      <c r="B15" s="10" t="s">
        <v>70</v>
      </c>
      <c r="C15" s="78"/>
      <c r="D15" s="78"/>
      <c r="E15" s="78"/>
      <c r="F15" s="624"/>
    </row>
    <row r="16" spans="1:6" ht="12" customHeight="1">
      <c r="A16" s="85"/>
      <c r="B16" s="56" t="s">
        <v>262</v>
      </c>
      <c r="C16" s="78">
        <v>2000</v>
      </c>
      <c r="D16" s="78">
        <v>2000</v>
      </c>
      <c r="E16" s="78">
        <v>2000</v>
      </c>
      <c r="F16" s="624">
        <f>SUM(E16/D16)</f>
        <v>1</v>
      </c>
    </row>
    <row r="17" spans="1:6" ht="12" customHeight="1" thickBot="1">
      <c r="A17" s="71"/>
      <c r="B17" s="98" t="s">
        <v>189</v>
      </c>
      <c r="C17" s="79"/>
      <c r="D17" s="79"/>
      <c r="E17" s="79"/>
      <c r="F17" s="636"/>
    </row>
    <row r="18" spans="1:6" ht="12" customHeight="1" thickBot="1">
      <c r="A18" s="81"/>
      <c r="B18" s="58" t="s">
        <v>254</v>
      </c>
      <c r="C18" s="83">
        <f>SUM(C11:C17)</f>
        <v>10533</v>
      </c>
      <c r="D18" s="83">
        <f>SUM(D11:D17)</f>
        <v>10545</v>
      </c>
      <c r="E18" s="83">
        <f>SUM(E11:E17)</f>
        <v>10545</v>
      </c>
      <c r="F18" s="625">
        <f>SUM(E18/D18)</f>
        <v>1</v>
      </c>
    </row>
    <row r="19" spans="1:6" ht="12" customHeight="1">
      <c r="A19" s="87">
        <v>3012</v>
      </c>
      <c r="B19" s="103" t="s">
        <v>148</v>
      </c>
      <c r="C19" s="100"/>
      <c r="D19" s="100"/>
      <c r="E19" s="100"/>
      <c r="F19" s="635"/>
    </row>
    <row r="20" spans="1:6" ht="12" customHeight="1">
      <c r="A20" s="15"/>
      <c r="B20" s="72" t="s">
        <v>55</v>
      </c>
      <c r="C20" s="168">
        <v>9947</v>
      </c>
      <c r="D20" s="168">
        <v>9947</v>
      </c>
      <c r="E20" s="168">
        <v>9947</v>
      </c>
      <c r="F20" s="618">
        <f>SUM(E20/D20)</f>
        <v>1</v>
      </c>
    </row>
    <row r="21" spans="1:6" ht="12" customHeight="1">
      <c r="A21" s="15"/>
      <c r="B21" s="7" t="s">
        <v>295</v>
      </c>
      <c r="C21" s="168">
        <v>2532</v>
      </c>
      <c r="D21" s="168">
        <v>2532</v>
      </c>
      <c r="E21" s="168">
        <v>2532</v>
      </c>
      <c r="F21" s="618">
        <f>SUM(E21/D21)</f>
        <v>1</v>
      </c>
    </row>
    <row r="22" spans="1:6" ht="12" customHeight="1">
      <c r="A22" s="87"/>
      <c r="B22" s="86" t="s">
        <v>261</v>
      </c>
      <c r="C22" s="168"/>
      <c r="D22" s="168"/>
      <c r="E22" s="168"/>
      <c r="F22" s="624"/>
    </row>
    <row r="23" spans="1:6" ht="12" customHeight="1">
      <c r="A23" s="15"/>
      <c r="B23" s="10" t="s">
        <v>275</v>
      </c>
      <c r="C23" s="47"/>
      <c r="D23" s="47"/>
      <c r="E23" s="47"/>
      <c r="F23" s="624"/>
    </row>
    <row r="24" spans="1:6" ht="12" customHeight="1">
      <c r="A24" s="15"/>
      <c r="B24" s="10" t="s">
        <v>70</v>
      </c>
      <c r="C24" s="47"/>
      <c r="D24" s="47"/>
      <c r="E24" s="47"/>
      <c r="F24" s="624"/>
    </row>
    <row r="25" spans="1:6" ht="12" customHeight="1">
      <c r="A25" s="87"/>
      <c r="B25" s="56" t="s">
        <v>262</v>
      </c>
      <c r="C25" s="47"/>
      <c r="D25" s="47"/>
      <c r="E25" s="47"/>
      <c r="F25" s="624"/>
    </row>
    <row r="26" spans="1:6" ht="12" customHeight="1" thickBot="1">
      <c r="A26" s="15"/>
      <c r="B26" s="98" t="s">
        <v>189</v>
      </c>
      <c r="C26" s="48"/>
      <c r="D26" s="48"/>
      <c r="E26" s="48"/>
      <c r="F26" s="636"/>
    </row>
    <row r="27" spans="1:6" ht="12" customHeight="1" thickBot="1">
      <c r="A27" s="87"/>
      <c r="B27" s="58" t="s">
        <v>254</v>
      </c>
      <c r="C27" s="89">
        <f>SUM(C20:C26)</f>
        <v>12479</v>
      </c>
      <c r="D27" s="89">
        <f>SUM(D20:D26)</f>
        <v>12479</v>
      </c>
      <c r="E27" s="89">
        <f>SUM(E20:E26)</f>
        <v>12479</v>
      </c>
      <c r="F27" s="625">
        <f>SUM(E27/D27)</f>
        <v>1</v>
      </c>
    </row>
    <row r="28" spans="1:6" s="67" customFormat="1" ht="12" customHeight="1">
      <c r="A28" s="108">
        <v>3020</v>
      </c>
      <c r="B28" s="99" t="s">
        <v>56</v>
      </c>
      <c r="C28" s="100">
        <f>SUM(C37+C61+C69+C45+C53+C77)</f>
        <v>1980082</v>
      </c>
      <c r="D28" s="100">
        <f>SUM(D37+D61+D69+D45+D53+D77)</f>
        <v>2075187</v>
      </c>
      <c r="E28" s="100">
        <f>SUM(E37+E61+E69+E45+E53+E77)</f>
        <v>2061481</v>
      </c>
      <c r="F28" s="635">
        <f>SUM(E28/D28)</f>
        <v>0.9933952940144671</v>
      </c>
    </row>
    <row r="29" spans="1:6" s="67" customFormat="1" ht="12" customHeight="1">
      <c r="A29" s="87">
        <v>3021</v>
      </c>
      <c r="B29" s="101" t="s">
        <v>57</v>
      </c>
      <c r="C29" s="90"/>
      <c r="D29" s="90"/>
      <c r="E29" s="90"/>
      <c r="F29" s="624"/>
    </row>
    <row r="30" spans="1:6" ht="12" customHeight="1">
      <c r="A30" s="71"/>
      <c r="B30" s="72" t="s">
        <v>55</v>
      </c>
      <c r="C30" s="78">
        <v>1069824</v>
      </c>
      <c r="D30" s="78">
        <v>1130165</v>
      </c>
      <c r="E30" s="78">
        <v>1137675</v>
      </c>
      <c r="F30" s="618">
        <f>SUM(E30/D30)</f>
        <v>1.0066450474045825</v>
      </c>
    </row>
    <row r="31" spans="1:6" ht="12" customHeight="1">
      <c r="A31" s="71"/>
      <c r="B31" s="7" t="s">
        <v>295</v>
      </c>
      <c r="C31" s="78">
        <v>265467</v>
      </c>
      <c r="D31" s="78">
        <v>290931</v>
      </c>
      <c r="E31" s="78">
        <v>292974</v>
      </c>
      <c r="F31" s="618">
        <f>SUM(E31/D31)</f>
        <v>1.0070222836342637</v>
      </c>
    </row>
    <row r="32" spans="1:6" ht="12" customHeight="1">
      <c r="A32" s="85"/>
      <c r="B32" s="86" t="s">
        <v>261</v>
      </c>
      <c r="C32" s="78">
        <v>343793</v>
      </c>
      <c r="D32" s="78">
        <v>339601</v>
      </c>
      <c r="E32" s="78">
        <v>339548</v>
      </c>
      <c r="F32" s="618">
        <f>SUM(E32/D32)</f>
        <v>0.999843934499604</v>
      </c>
    </row>
    <row r="33" spans="1:6" ht="12" customHeight="1">
      <c r="A33" s="71"/>
      <c r="B33" s="10" t="s">
        <v>275</v>
      </c>
      <c r="C33" s="78"/>
      <c r="D33" s="78"/>
      <c r="E33" s="78"/>
      <c r="F33" s="618"/>
    </row>
    <row r="34" spans="1:6" ht="12" customHeight="1">
      <c r="A34" s="71"/>
      <c r="B34" s="10" t="s">
        <v>70</v>
      </c>
      <c r="C34" s="78"/>
      <c r="D34" s="78"/>
      <c r="E34" s="78"/>
      <c r="F34" s="618"/>
    </row>
    <row r="35" spans="1:6" ht="12" customHeight="1">
      <c r="A35" s="85"/>
      <c r="B35" s="56" t="s">
        <v>262</v>
      </c>
      <c r="C35" s="73">
        <v>8000</v>
      </c>
      <c r="D35" s="73">
        <v>8000</v>
      </c>
      <c r="E35" s="73">
        <v>8000</v>
      </c>
      <c r="F35" s="618">
        <f>SUM(E35/D35)</f>
        <v>1</v>
      </c>
    </row>
    <row r="36" spans="1:6" ht="12" customHeight="1" thickBot="1">
      <c r="A36" s="71"/>
      <c r="B36" s="98" t="s">
        <v>188</v>
      </c>
      <c r="C36" s="79">
        <v>25000</v>
      </c>
      <c r="D36" s="79">
        <v>25000</v>
      </c>
      <c r="E36" s="79"/>
      <c r="F36" s="622">
        <f>SUM(E36/D36)</f>
        <v>0</v>
      </c>
    </row>
    <row r="37" spans="1:6" ht="12" customHeight="1" thickBot="1">
      <c r="A37" s="81"/>
      <c r="B37" s="58" t="s">
        <v>254</v>
      </c>
      <c r="C37" s="83">
        <f>SUM(C30:C36)</f>
        <v>1712084</v>
      </c>
      <c r="D37" s="83">
        <f>SUM(D30:D36)</f>
        <v>1793697</v>
      </c>
      <c r="E37" s="83">
        <f>SUM(E30:E36)</f>
        <v>1778197</v>
      </c>
      <c r="F37" s="625">
        <f>SUM(E37/D37)</f>
        <v>0.9913586296905219</v>
      </c>
    </row>
    <row r="38" spans="1:6" ht="12" customHeight="1">
      <c r="A38" s="87">
        <v>3022</v>
      </c>
      <c r="B38" s="102" t="s">
        <v>58</v>
      </c>
      <c r="C38" s="90"/>
      <c r="D38" s="90"/>
      <c r="E38" s="90"/>
      <c r="F38" s="635"/>
    </row>
    <row r="39" spans="1:6" ht="12" customHeight="1">
      <c r="A39" s="71"/>
      <c r="B39" s="72" t="s">
        <v>55</v>
      </c>
      <c r="C39" s="78">
        <v>44834</v>
      </c>
      <c r="D39" s="78">
        <v>44915</v>
      </c>
      <c r="E39" s="78">
        <v>44915</v>
      </c>
      <c r="F39" s="618">
        <f>SUM(E39/D39)</f>
        <v>1</v>
      </c>
    </row>
    <row r="40" spans="1:6" ht="12" customHeight="1">
      <c r="A40" s="71"/>
      <c r="B40" s="7" t="s">
        <v>295</v>
      </c>
      <c r="C40" s="78">
        <v>12105</v>
      </c>
      <c r="D40" s="78">
        <v>12161</v>
      </c>
      <c r="E40" s="78">
        <v>12161</v>
      </c>
      <c r="F40" s="618">
        <f>SUM(E40/D40)</f>
        <v>1</v>
      </c>
    </row>
    <row r="41" spans="1:6" ht="12" customHeight="1">
      <c r="A41" s="85"/>
      <c r="B41" s="86" t="s">
        <v>261</v>
      </c>
      <c r="C41" s="78">
        <v>1711</v>
      </c>
      <c r="D41" s="78">
        <v>1711</v>
      </c>
      <c r="E41" s="78">
        <v>1711</v>
      </c>
      <c r="F41" s="618">
        <f>SUM(E41/D41)</f>
        <v>1</v>
      </c>
    </row>
    <row r="42" spans="1:6" ht="12" customHeight="1">
      <c r="A42" s="71"/>
      <c r="B42" s="10" t="s">
        <v>275</v>
      </c>
      <c r="C42" s="78"/>
      <c r="D42" s="78"/>
      <c r="E42" s="78"/>
      <c r="F42" s="618"/>
    </row>
    <row r="43" spans="1:6" ht="12" customHeight="1">
      <c r="A43" s="71"/>
      <c r="B43" s="10" t="s">
        <v>70</v>
      </c>
      <c r="C43" s="78"/>
      <c r="D43" s="78"/>
      <c r="E43" s="78"/>
      <c r="F43" s="618"/>
    </row>
    <row r="44" spans="1:6" ht="12" customHeight="1" thickBot="1">
      <c r="A44" s="85"/>
      <c r="B44" s="56" t="s">
        <v>262</v>
      </c>
      <c r="C44" s="73"/>
      <c r="D44" s="73"/>
      <c r="E44" s="73"/>
      <c r="F44" s="622"/>
    </row>
    <row r="45" spans="1:6" ht="12.75" thickBot="1">
      <c r="A45" s="81"/>
      <c r="B45" s="58" t="s">
        <v>254</v>
      </c>
      <c r="C45" s="83">
        <f>SUM(C39:C44)</f>
        <v>58650</v>
      </c>
      <c r="D45" s="83">
        <f>SUM(D39:D44)</f>
        <v>58787</v>
      </c>
      <c r="E45" s="83">
        <f>SUM(E39:E44)</f>
        <v>58787</v>
      </c>
      <c r="F45" s="625">
        <f>SUM(E45/D45)</f>
        <v>1</v>
      </c>
    </row>
    <row r="46" spans="1:6" ht="12">
      <c r="A46" s="230">
        <v>3023</v>
      </c>
      <c r="B46" s="99" t="s">
        <v>201</v>
      </c>
      <c r="C46" s="100"/>
      <c r="D46" s="100"/>
      <c r="E46" s="100"/>
      <c r="F46" s="635"/>
    </row>
    <row r="47" spans="1:6" ht="12">
      <c r="A47" s="59"/>
      <c r="B47" s="72" t="s">
        <v>55</v>
      </c>
      <c r="C47" s="78"/>
      <c r="D47" s="78"/>
      <c r="E47" s="78"/>
      <c r="F47" s="624"/>
    </row>
    <row r="48" spans="1:6" ht="12">
      <c r="A48" s="221"/>
      <c r="B48" s="7" t="s">
        <v>295</v>
      </c>
      <c r="C48" s="78"/>
      <c r="D48" s="78"/>
      <c r="E48" s="78"/>
      <c r="F48" s="624"/>
    </row>
    <row r="49" spans="1:6" ht="12">
      <c r="A49" s="56"/>
      <c r="B49" s="86" t="s">
        <v>261</v>
      </c>
      <c r="C49" s="78">
        <v>27795</v>
      </c>
      <c r="D49" s="78">
        <v>27795</v>
      </c>
      <c r="E49" s="78">
        <v>37938</v>
      </c>
      <c r="F49" s="618">
        <f>SUM(E49/D49)</f>
        <v>1.3649217485159202</v>
      </c>
    </row>
    <row r="50" spans="1:6" ht="12">
      <c r="A50" s="36"/>
      <c r="B50" s="10" t="s">
        <v>275</v>
      </c>
      <c r="C50" s="78"/>
      <c r="D50" s="78"/>
      <c r="E50" s="78"/>
      <c r="F50" s="624"/>
    </row>
    <row r="51" spans="1:6" ht="12">
      <c r="A51" s="36"/>
      <c r="B51" s="10" t="s">
        <v>70</v>
      </c>
      <c r="C51" s="78"/>
      <c r="D51" s="78"/>
      <c r="E51" s="78"/>
      <c r="F51" s="624"/>
    </row>
    <row r="52" spans="1:6" ht="12.75" thickBot="1">
      <c r="A52" s="59"/>
      <c r="B52" s="75" t="s">
        <v>262</v>
      </c>
      <c r="C52" s="78"/>
      <c r="D52" s="78"/>
      <c r="E52" s="78"/>
      <c r="F52" s="636"/>
    </row>
    <row r="53" spans="1:6" ht="12.75" thickBot="1">
      <c r="A53" s="181"/>
      <c r="B53" s="58" t="s">
        <v>254</v>
      </c>
      <c r="C53" s="83">
        <f>SUM(C47:C52)</f>
        <v>27795</v>
      </c>
      <c r="D53" s="83">
        <f>SUM(D47:D52)</f>
        <v>27795</v>
      </c>
      <c r="E53" s="83">
        <f>SUM(E47:E52)</f>
        <v>37938</v>
      </c>
      <c r="F53" s="625">
        <f>SUM(E53/D53)</f>
        <v>1.3649217485159202</v>
      </c>
    </row>
    <row r="54" spans="1:6" ht="12">
      <c r="A54" s="87">
        <v>3024</v>
      </c>
      <c r="B54" s="102" t="s">
        <v>59</v>
      </c>
      <c r="C54" s="90"/>
      <c r="D54" s="90"/>
      <c r="E54" s="90"/>
      <c r="F54" s="635"/>
    </row>
    <row r="55" spans="1:6" ht="12" customHeight="1">
      <c r="A55" s="71"/>
      <c r="B55" s="72" t="s">
        <v>55</v>
      </c>
      <c r="C55" s="78"/>
      <c r="D55" s="78"/>
      <c r="E55" s="78"/>
      <c r="F55" s="624"/>
    </row>
    <row r="56" spans="1:6" ht="12" customHeight="1">
      <c r="A56" s="71"/>
      <c r="B56" s="7" t="s">
        <v>295</v>
      </c>
      <c r="C56" s="78"/>
      <c r="D56" s="78"/>
      <c r="E56" s="78"/>
      <c r="F56" s="624"/>
    </row>
    <row r="57" spans="1:6" ht="12" customHeight="1">
      <c r="A57" s="85"/>
      <c r="B57" s="86" t="s">
        <v>261</v>
      </c>
      <c r="C57" s="78">
        <v>10000</v>
      </c>
      <c r="D57" s="78">
        <v>10000</v>
      </c>
      <c r="E57" s="78">
        <v>10000</v>
      </c>
      <c r="F57" s="618">
        <f>SUM(E57/D57)</f>
        <v>1</v>
      </c>
    </row>
    <row r="58" spans="1:6" ht="12" customHeight="1">
      <c r="A58" s="71"/>
      <c r="B58" s="10" t="s">
        <v>275</v>
      </c>
      <c r="C58" s="78"/>
      <c r="D58" s="78"/>
      <c r="E58" s="78"/>
      <c r="F58" s="624"/>
    </row>
    <row r="59" spans="1:6" ht="12" customHeight="1">
      <c r="A59" s="71"/>
      <c r="B59" s="10" t="s">
        <v>70</v>
      </c>
      <c r="C59" s="78"/>
      <c r="D59" s="78"/>
      <c r="E59" s="78"/>
      <c r="F59" s="624"/>
    </row>
    <row r="60" spans="1:6" ht="12" customHeight="1" thickBot="1">
      <c r="A60" s="85"/>
      <c r="B60" s="56" t="s">
        <v>262</v>
      </c>
      <c r="C60" s="73"/>
      <c r="D60" s="73"/>
      <c r="E60" s="73"/>
      <c r="F60" s="636"/>
    </row>
    <row r="61" spans="1:6" ht="12" customHeight="1" thickBot="1">
      <c r="A61" s="81"/>
      <c r="B61" s="58" t="s">
        <v>254</v>
      </c>
      <c r="C61" s="83">
        <f>SUM(C55:C60)</f>
        <v>10000</v>
      </c>
      <c r="D61" s="83">
        <f>SUM(D55:D60)</f>
        <v>10000</v>
      </c>
      <c r="E61" s="83">
        <f>SUM(E55:E60)</f>
        <v>10000</v>
      </c>
      <c r="F61" s="625">
        <f>SUM(E61/D61)</f>
        <v>1</v>
      </c>
    </row>
    <row r="62" spans="1:6" ht="12" customHeight="1">
      <c r="A62" s="87">
        <v>3025</v>
      </c>
      <c r="B62" s="104" t="s">
        <v>60</v>
      </c>
      <c r="C62" s="90"/>
      <c r="D62" s="90"/>
      <c r="E62" s="90"/>
      <c r="F62" s="635"/>
    </row>
    <row r="63" spans="1:6" ht="12" customHeight="1">
      <c r="A63" s="85"/>
      <c r="B63" s="72" t="s">
        <v>55</v>
      </c>
      <c r="C63" s="78">
        <v>1939</v>
      </c>
      <c r="D63" s="78">
        <v>1939</v>
      </c>
      <c r="E63" s="78">
        <v>41</v>
      </c>
      <c r="F63" s="618">
        <f>SUM(E63/D63)</f>
        <v>0.021144920061887573</v>
      </c>
    </row>
    <row r="64" spans="1:6" ht="12" customHeight="1">
      <c r="A64" s="85"/>
      <c r="B64" s="7" t="s">
        <v>295</v>
      </c>
      <c r="C64" s="78">
        <v>550</v>
      </c>
      <c r="D64" s="78">
        <v>550</v>
      </c>
      <c r="E64" s="78">
        <v>136</v>
      </c>
      <c r="F64" s="618">
        <f>SUM(E64/D64)</f>
        <v>0.24727272727272728</v>
      </c>
    </row>
    <row r="65" spans="1:6" ht="12" customHeight="1">
      <c r="A65" s="85"/>
      <c r="B65" s="86" t="s">
        <v>261</v>
      </c>
      <c r="C65" s="78">
        <v>2584</v>
      </c>
      <c r="D65" s="78">
        <v>2584</v>
      </c>
      <c r="E65" s="78">
        <v>508</v>
      </c>
      <c r="F65" s="618">
        <f>SUM(E65/D65)</f>
        <v>0.19659442724458204</v>
      </c>
    </row>
    <row r="66" spans="1:6" ht="12" customHeight="1">
      <c r="A66" s="85"/>
      <c r="B66" s="10" t="s">
        <v>275</v>
      </c>
      <c r="C66" s="47"/>
      <c r="D66" s="47"/>
      <c r="E66" s="47"/>
      <c r="F66" s="618"/>
    </row>
    <row r="67" spans="1:6" ht="12" customHeight="1">
      <c r="A67" s="85"/>
      <c r="B67" s="10" t="s">
        <v>70</v>
      </c>
      <c r="C67" s="105"/>
      <c r="D67" s="105"/>
      <c r="E67" s="105"/>
      <c r="F67" s="624"/>
    </row>
    <row r="68" spans="1:6" ht="12" customHeight="1" thickBot="1">
      <c r="A68" s="85"/>
      <c r="B68" s="75" t="s">
        <v>262</v>
      </c>
      <c r="C68" s="162"/>
      <c r="D68" s="162"/>
      <c r="E68" s="162"/>
      <c r="F68" s="636"/>
    </row>
    <row r="69" spans="1:6" ht="12" customHeight="1" thickBot="1">
      <c r="A69" s="81"/>
      <c r="B69" s="58" t="s">
        <v>254</v>
      </c>
      <c r="C69" s="83">
        <f>SUM(C62:C68)</f>
        <v>5073</v>
      </c>
      <c r="D69" s="83">
        <f>SUM(D62:D68)</f>
        <v>5073</v>
      </c>
      <c r="E69" s="83">
        <f>SUM(E62:E68)</f>
        <v>685</v>
      </c>
      <c r="F69" s="625">
        <f>SUM(E69/D69)</f>
        <v>0.13502858269268678</v>
      </c>
    </row>
    <row r="70" spans="1:6" ht="12" customHeight="1">
      <c r="A70" s="70">
        <v>3026</v>
      </c>
      <c r="B70" s="103" t="s">
        <v>286</v>
      </c>
      <c r="C70" s="90"/>
      <c r="D70" s="90"/>
      <c r="E70" s="90"/>
      <c r="F70" s="635"/>
    </row>
    <row r="71" spans="1:6" ht="12" customHeight="1">
      <c r="A71" s="15"/>
      <c r="B71" s="72" t="s">
        <v>55</v>
      </c>
      <c r="C71" s="78"/>
      <c r="D71" s="78"/>
      <c r="E71" s="78"/>
      <c r="F71" s="624"/>
    </row>
    <row r="72" spans="1:6" ht="12" customHeight="1">
      <c r="A72" s="15"/>
      <c r="B72" s="7" t="s">
        <v>295</v>
      </c>
      <c r="C72" s="78"/>
      <c r="D72" s="78"/>
      <c r="E72" s="78"/>
      <c r="F72" s="624"/>
    </row>
    <row r="73" spans="1:6" ht="12" customHeight="1">
      <c r="A73" s="15"/>
      <c r="B73" s="86" t="s">
        <v>261</v>
      </c>
      <c r="C73" s="78">
        <v>91238</v>
      </c>
      <c r="D73" s="78">
        <v>85103</v>
      </c>
      <c r="E73" s="78">
        <v>81142</v>
      </c>
      <c r="F73" s="618">
        <f>SUM(E73/D73)</f>
        <v>0.9534563998918957</v>
      </c>
    </row>
    <row r="74" spans="1:6" ht="12" customHeight="1">
      <c r="A74" s="15"/>
      <c r="B74" s="10" t="s">
        <v>275</v>
      </c>
      <c r="C74" s="47"/>
      <c r="D74" s="47"/>
      <c r="E74" s="47"/>
      <c r="F74" s="624"/>
    </row>
    <row r="75" spans="1:6" ht="12" customHeight="1">
      <c r="A75" s="15"/>
      <c r="B75" s="10" t="s">
        <v>70</v>
      </c>
      <c r="C75" s="105"/>
      <c r="D75" s="105"/>
      <c r="E75" s="105"/>
      <c r="F75" s="624"/>
    </row>
    <row r="76" spans="1:6" ht="12" customHeight="1" thickBot="1">
      <c r="A76" s="15"/>
      <c r="B76" s="75" t="s">
        <v>262</v>
      </c>
      <c r="C76" s="162">
        <v>75242</v>
      </c>
      <c r="D76" s="162">
        <v>94732</v>
      </c>
      <c r="E76" s="162">
        <v>94732</v>
      </c>
      <c r="F76" s="622">
        <f aca="true" t="shared" si="0" ref="F76:F92">SUM(E76/D76)</f>
        <v>1</v>
      </c>
    </row>
    <row r="77" spans="1:6" ht="12" customHeight="1" thickBot="1">
      <c r="A77" s="53"/>
      <c r="B77" s="58" t="s">
        <v>254</v>
      </c>
      <c r="C77" s="83">
        <f>SUM(C70:C76)</f>
        <v>166480</v>
      </c>
      <c r="D77" s="83">
        <f>SUM(D70:D76)</f>
        <v>179835</v>
      </c>
      <c r="E77" s="83">
        <f>SUM(E70:E76)</f>
        <v>175874</v>
      </c>
      <c r="F77" s="625">
        <f t="shared" si="0"/>
        <v>0.9779742541774404</v>
      </c>
    </row>
    <row r="78" spans="1:6" ht="12" customHeight="1">
      <c r="A78" s="87">
        <v>3030</v>
      </c>
      <c r="B78" s="109" t="s">
        <v>62</v>
      </c>
      <c r="C78" s="78"/>
      <c r="D78" s="78"/>
      <c r="E78" s="78"/>
      <c r="F78" s="635"/>
    </row>
    <row r="79" spans="1:6" ht="12" customHeight="1">
      <c r="A79" s="87"/>
      <c r="B79" s="213" t="s">
        <v>21</v>
      </c>
      <c r="C79" s="78"/>
      <c r="D79" s="78"/>
      <c r="E79" s="78"/>
      <c r="F79" s="624"/>
    </row>
    <row r="80" spans="1:6" ht="12" customHeight="1">
      <c r="A80" s="71"/>
      <c r="B80" s="72" t="s">
        <v>55</v>
      </c>
      <c r="C80" s="78">
        <f aca="true" t="shared" si="1" ref="C80:E81">SUM(C63+C55+C39+C30+C11+C20)</f>
        <v>1129374</v>
      </c>
      <c r="D80" s="78">
        <f t="shared" si="1"/>
        <v>1189802</v>
      </c>
      <c r="E80" s="78">
        <f t="shared" si="1"/>
        <v>1195414</v>
      </c>
      <c r="F80" s="618">
        <f t="shared" si="0"/>
        <v>1.0047167511905342</v>
      </c>
    </row>
    <row r="81" spans="1:6" ht="12" customHeight="1">
      <c r="A81" s="71"/>
      <c r="B81" s="7" t="s">
        <v>295</v>
      </c>
      <c r="C81" s="78">
        <f t="shared" si="1"/>
        <v>281357</v>
      </c>
      <c r="D81" s="78">
        <f t="shared" si="1"/>
        <v>306883</v>
      </c>
      <c r="E81" s="78">
        <f t="shared" si="1"/>
        <v>308512</v>
      </c>
      <c r="F81" s="618">
        <f t="shared" si="0"/>
        <v>1.005308211924414</v>
      </c>
    </row>
    <row r="82" spans="1:6" ht="12" customHeight="1">
      <c r="A82" s="85"/>
      <c r="B82" s="10" t="s">
        <v>287</v>
      </c>
      <c r="C82" s="78">
        <f>SUM(C65+C57+C41+C32+C13+C22+C49+C73)</f>
        <v>482121</v>
      </c>
      <c r="D82" s="78">
        <f>SUM(D65+D57+D41+D32+D13+D22+D49+D73)</f>
        <v>471794</v>
      </c>
      <c r="E82" s="78">
        <f>SUM(E65+E57+E41+E32+E13+E22+E49+E73)</f>
        <v>475847</v>
      </c>
      <c r="F82" s="618">
        <f t="shared" si="0"/>
        <v>1.008590613700047</v>
      </c>
    </row>
    <row r="83" spans="1:6" ht="12" customHeight="1">
      <c r="A83" s="71"/>
      <c r="B83" s="10" t="s">
        <v>275</v>
      </c>
      <c r="C83" s="78">
        <f>SUM(C66+C58+C42+C14+C23)</f>
        <v>0</v>
      </c>
      <c r="D83" s="78">
        <f>SUM(D66+D58+D42+D14+D23)</f>
        <v>0</v>
      </c>
      <c r="E83" s="78">
        <f>SUM(E66+E58+E42+E14+E23)</f>
        <v>0</v>
      </c>
      <c r="F83" s="624"/>
    </row>
    <row r="84" spans="1:6" ht="12" customHeight="1">
      <c r="A84" s="71"/>
      <c r="B84" s="10" t="s">
        <v>70</v>
      </c>
      <c r="C84" s="78">
        <f>SUM(C67+C59+C43+C33+C15+C24)</f>
        <v>0</v>
      </c>
      <c r="D84" s="78">
        <f>SUM(D67+D59+D43+D33+D15+D24)</f>
        <v>0</v>
      </c>
      <c r="E84" s="78">
        <f>SUM(E67+E59+E43+E34+E15+E24)</f>
        <v>0</v>
      </c>
      <c r="F84" s="624"/>
    </row>
    <row r="85" spans="1:6" ht="12" customHeight="1">
      <c r="A85" s="71"/>
      <c r="B85" s="173" t="s">
        <v>22</v>
      </c>
      <c r="C85" s="286">
        <f>SUM(C80:C84)</f>
        <v>1892852</v>
      </c>
      <c r="D85" s="286">
        <f>SUM(D80:D84)</f>
        <v>1968479</v>
      </c>
      <c r="E85" s="286">
        <f>SUM(E80:E84)</f>
        <v>1979773</v>
      </c>
      <c r="F85" s="624">
        <f t="shared" si="0"/>
        <v>1.005737424681696</v>
      </c>
    </row>
    <row r="86" spans="1:6" ht="12" customHeight="1">
      <c r="A86" s="71"/>
      <c r="B86" s="284" t="s">
        <v>23</v>
      </c>
      <c r="C86" s="78"/>
      <c r="D86" s="78"/>
      <c r="E86" s="78"/>
      <c r="F86" s="624"/>
    </row>
    <row r="87" spans="1:6" ht="12" customHeight="1">
      <c r="A87" s="71"/>
      <c r="B87" s="10" t="s">
        <v>24</v>
      </c>
      <c r="C87" s="78"/>
      <c r="D87" s="78"/>
      <c r="E87" s="78"/>
      <c r="F87" s="624"/>
    </row>
    <row r="88" spans="1:6" ht="12" customHeight="1">
      <c r="A88" s="71"/>
      <c r="B88" s="10" t="s">
        <v>25</v>
      </c>
      <c r="C88" s="78">
        <f>SUM(C35+C16+C76)</f>
        <v>85242</v>
      </c>
      <c r="D88" s="78">
        <f>SUM(D35+D16+D76)</f>
        <v>104732</v>
      </c>
      <c r="E88" s="78">
        <f>SUM(E35+E16+E76)</f>
        <v>104732</v>
      </c>
      <c r="F88" s="618">
        <f t="shared" si="0"/>
        <v>1</v>
      </c>
    </row>
    <row r="89" spans="1:6" ht="12" customHeight="1">
      <c r="A89" s="71"/>
      <c r="B89" s="10" t="s">
        <v>26</v>
      </c>
      <c r="C89" s="78"/>
      <c r="D89" s="78"/>
      <c r="E89" s="78"/>
      <c r="F89" s="624"/>
    </row>
    <row r="90" spans="1:6" ht="12" customHeight="1">
      <c r="A90" s="71"/>
      <c r="B90" s="173" t="s">
        <v>28</v>
      </c>
      <c r="C90" s="286">
        <f>SUM(C88:C89)</f>
        <v>85242</v>
      </c>
      <c r="D90" s="286">
        <f>SUM(D88:D89)</f>
        <v>104732</v>
      </c>
      <c r="E90" s="286">
        <f>SUM(E88:E89)</f>
        <v>104732</v>
      </c>
      <c r="F90" s="624">
        <f t="shared" si="0"/>
        <v>1</v>
      </c>
    </row>
    <row r="91" spans="1:6" ht="12" customHeight="1" thickBot="1">
      <c r="A91" s="71"/>
      <c r="B91" s="285" t="s">
        <v>189</v>
      </c>
      <c r="C91" s="286">
        <f>SUM(C36)</f>
        <v>25000</v>
      </c>
      <c r="D91" s="286">
        <f>SUM(D36)</f>
        <v>25000</v>
      </c>
      <c r="E91" s="286">
        <f>SUM(E36)</f>
        <v>0</v>
      </c>
      <c r="F91" s="636">
        <f t="shared" si="0"/>
        <v>0</v>
      </c>
    </row>
    <row r="92" spans="1:6" ht="12" customHeight="1" thickBot="1">
      <c r="A92" s="81"/>
      <c r="B92" s="58" t="s">
        <v>254</v>
      </c>
      <c r="C92" s="83">
        <f>SUM(C85+C90+C91)</f>
        <v>2003094</v>
      </c>
      <c r="D92" s="83">
        <f>SUM(D85+D90+D91)</f>
        <v>2098211</v>
      </c>
      <c r="E92" s="83">
        <f>SUM(E85+E90+E91)</f>
        <v>2084505</v>
      </c>
      <c r="F92" s="625">
        <f t="shared" si="0"/>
        <v>0.9934677684942077</v>
      </c>
    </row>
  </sheetData>
  <sheetProtection/>
  <mergeCells count="5">
    <mergeCell ref="F5:F7"/>
    <mergeCell ref="A2:F2"/>
    <mergeCell ref="A1:F1"/>
    <mergeCell ref="D5:D7"/>
    <mergeCell ref="E5:E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8" useFirstPageNumber="1" horizontalDpi="600" verticalDpi="600" orientation="landscape" paperSize="9" scale="97" r:id="rId2"/>
  <headerFooter alignWithMargins="0">
    <oddFooter>&amp;C&amp;P. oldal</oddFooter>
  </headerFooter>
  <rowBreaks count="2" manualBreakCount="2">
    <brk id="45" max="255" man="1"/>
    <brk id="77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7">
      <selection activeCell="H33" sqref="H33"/>
    </sheetView>
  </sheetViews>
  <sheetFormatPr defaultColWidth="9.00390625" defaultRowHeight="12.75"/>
  <cols>
    <col min="1" max="1" width="9.125" style="251" customWidth="1"/>
    <col min="2" max="2" width="50.75390625" style="251" customWidth="1"/>
    <col min="3" max="3" width="12.125" style="251" customWidth="1"/>
    <col min="4" max="5" width="11.75390625" style="251" customWidth="1"/>
    <col min="6" max="16384" width="9.125" style="251" customWidth="1"/>
  </cols>
  <sheetData>
    <row r="2" spans="1:6" ht="15">
      <c r="A2" s="770" t="s">
        <v>384</v>
      </c>
      <c r="B2" s="768"/>
      <c r="C2" s="768"/>
      <c r="D2" s="768"/>
      <c r="E2" s="768"/>
      <c r="F2" s="768"/>
    </row>
    <row r="3" spans="1:6" ht="12.75">
      <c r="A3" s="769" t="s">
        <v>246</v>
      </c>
      <c r="B3" s="768"/>
      <c r="C3" s="768"/>
      <c r="D3" s="768"/>
      <c r="E3" s="768"/>
      <c r="F3" s="768"/>
    </row>
    <row r="4" spans="2:3" ht="12.75">
      <c r="B4" s="252"/>
      <c r="C4" s="253"/>
    </row>
    <row r="5" spans="2:3" ht="12.75">
      <c r="B5" s="252"/>
      <c r="C5" s="253"/>
    </row>
    <row r="6" spans="2:3" ht="12.75">
      <c r="B6" s="252"/>
      <c r="C6" s="253"/>
    </row>
    <row r="7" spans="3:6" ht="12.75">
      <c r="C7" s="294"/>
      <c r="F7" s="294" t="s">
        <v>218</v>
      </c>
    </row>
    <row r="8" spans="1:6" ht="12.75" customHeight="1">
      <c r="A8" s="266"/>
      <c r="B8" s="254" t="s">
        <v>172</v>
      </c>
      <c r="C8" s="207" t="s">
        <v>86</v>
      </c>
      <c r="D8" s="754" t="s">
        <v>668</v>
      </c>
      <c r="E8" s="754" t="s">
        <v>705</v>
      </c>
      <c r="F8" s="754" t="s">
        <v>674</v>
      </c>
    </row>
    <row r="9" spans="1:6" ht="12.75">
      <c r="A9" s="259"/>
      <c r="B9" s="255" t="s">
        <v>257</v>
      </c>
      <c r="C9" s="15" t="s">
        <v>628</v>
      </c>
      <c r="D9" s="750"/>
      <c r="E9" s="750"/>
      <c r="F9" s="750"/>
    </row>
    <row r="10" spans="1:6" ht="13.5" thickBot="1">
      <c r="A10" s="260"/>
      <c r="B10" s="257"/>
      <c r="C10" s="53" t="s">
        <v>629</v>
      </c>
      <c r="D10" s="751"/>
      <c r="E10" s="751"/>
      <c r="F10" s="744"/>
    </row>
    <row r="11" spans="1:6" ht="13.5" thickBot="1">
      <c r="A11" s="669" t="s">
        <v>173</v>
      </c>
      <c r="B11" s="257" t="s">
        <v>174</v>
      </c>
      <c r="C11" s="258" t="s">
        <v>175</v>
      </c>
      <c r="D11" s="258" t="s">
        <v>176</v>
      </c>
      <c r="E11" s="258" t="s">
        <v>177</v>
      </c>
      <c r="F11" s="637" t="s">
        <v>328</v>
      </c>
    </row>
    <row r="12" spans="1:6" ht="15" customHeight="1">
      <c r="A12" s="268">
        <v>3030</v>
      </c>
      <c r="B12" s="269" t="s">
        <v>247</v>
      </c>
      <c r="C12" s="256"/>
      <c r="D12" s="256"/>
      <c r="E12" s="256"/>
      <c r="F12" s="259"/>
    </row>
    <row r="13" spans="1:6" ht="15" customHeight="1">
      <c r="A13" s="268"/>
      <c r="B13" s="269" t="s">
        <v>321</v>
      </c>
      <c r="C13" s="256"/>
      <c r="D13" s="256"/>
      <c r="E13" s="256"/>
      <c r="F13" s="259"/>
    </row>
    <row r="14" spans="1:6" ht="15" customHeight="1">
      <c r="A14" s="650"/>
      <c r="B14" s="657" t="s">
        <v>355</v>
      </c>
      <c r="C14" s="652">
        <v>226527</v>
      </c>
      <c r="D14" s="652">
        <v>227462</v>
      </c>
      <c r="E14" s="652">
        <v>228710</v>
      </c>
      <c r="F14" s="628">
        <f>SUM(E14/D14)</f>
        <v>1.0054866307339247</v>
      </c>
    </row>
    <row r="15" spans="1:6" ht="15" customHeight="1">
      <c r="A15" s="359"/>
      <c r="B15" s="658" t="s">
        <v>657</v>
      </c>
      <c r="C15" s="655"/>
      <c r="D15" s="656">
        <f>SUM(D14)</f>
        <v>227462</v>
      </c>
      <c r="E15" s="656">
        <f>SUM(E14)</f>
        <v>228710</v>
      </c>
      <c r="F15" s="635">
        <f>SUM(E15/D15)</f>
        <v>1.0054866307339247</v>
      </c>
    </row>
    <row r="16" spans="1:6" ht="15" customHeight="1">
      <c r="A16" s="268"/>
      <c r="B16" s="390" t="s">
        <v>433</v>
      </c>
      <c r="C16" s="358"/>
      <c r="D16" s="358">
        <v>3050</v>
      </c>
      <c r="E16" s="358">
        <v>3050</v>
      </c>
      <c r="F16" s="687">
        <f>SUM(E16/D16)</f>
        <v>1</v>
      </c>
    </row>
    <row r="17" spans="1:6" ht="15" customHeight="1">
      <c r="A17" s="650"/>
      <c r="B17" s="651" t="s">
        <v>434</v>
      </c>
      <c r="C17" s="652"/>
      <c r="D17" s="652"/>
      <c r="E17" s="652"/>
      <c r="F17" s="628"/>
    </row>
    <row r="18" spans="1:6" ht="15" customHeight="1">
      <c r="A18" s="359"/>
      <c r="B18" s="654" t="s">
        <v>423</v>
      </c>
      <c r="C18" s="655"/>
      <c r="D18" s="656">
        <f>SUM(D16:D17)</f>
        <v>3050</v>
      </c>
      <c r="E18" s="656">
        <f>SUM(E16:E17)</f>
        <v>3050</v>
      </c>
      <c r="F18" s="635">
        <f>SUM(E18/D18)</f>
        <v>1</v>
      </c>
    </row>
    <row r="19" spans="1:6" ht="15" customHeight="1">
      <c r="A19" s="650"/>
      <c r="B19" s="653" t="s">
        <v>356</v>
      </c>
      <c r="C19" s="670">
        <f>SUM(C14)</f>
        <v>226527</v>
      </c>
      <c r="D19" s="670">
        <f>SUM(D18,D15)</f>
        <v>230512</v>
      </c>
      <c r="E19" s="670">
        <f>SUM(E18,E15)</f>
        <v>231760</v>
      </c>
      <c r="F19" s="635">
        <f>SUM(E19/D19)</f>
        <v>1.005414034844173</v>
      </c>
    </row>
    <row r="20" spans="1:6" ht="15" customHeight="1">
      <c r="A20" s="268"/>
      <c r="B20" s="274" t="s">
        <v>21</v>
      </c>
      <c r="C20" s="256"/>
      <c r="D20" s="256"/>
      <c r="E20" s="256"/>
      <c r="F20" s="626"/>
    </row>
    <row r="21" spans="1:6" ht="12.75">
      <c r="A21" s="259"/>
      <c r="B21" s="264" t="s">
        <v>260</v>
      </c>
      <c r="C21" s="287">
        <v>142952</v>
      </c>
      <c r="D21" s="287">
        <v>138096</v>
      </c>
      <c r="E21" s="287">
        <v>139079</v>
      </c>
      <c r="F21" s="626">
        <f>SUM(E21/D21)</f>
        <v>1.0071182365890394</v>
      </c>
    </row>
    <row r="22" spans="1:6" ht="12.75">
      <c r="A22" s="259"/>
      <c r="B22" s="36" t="s">
        <v>43</v>
      </c>
      <c r="C22" s="287">
        <v>39849</v>
      </c>
      <c r="D22" s="287">
        <v>39780</v>
      </c>
      <c r="E22" s="287">
        <v>40045</v>
      </c>
      <c r="F22" s="626">
        <f>SUM(E22/D22)</f>
        <v>1.0066616390145802</v>
      </c>
    </row>
    <row r="23" spans="1:6" ht="12.75">
      <c r="A23" s="259"/>
      <c r="B23" s="36" t="s">
        <v>287</v>
      </c>
      <c r="C23" s="287">
        <v>28726</v>
      </c>
      <c r="D23" s="287">
        <v>33936</v>
      </c>
      <c r="E23" s="287">
        <v>33936</v>
      </c>
      <c r="F23" s="626">
        <f>SUM(E23/D23)</f>
        <v>1</v>
      </c>
    </row>
    <row r="24" spans="1:6" ht="12.75">
      <c r="A24" s="259"/>
      <c r="B24" s="265" t="s">
        <v>275</v>
      </c>
      <c r="C24" s="287"/>
      <c r="D24" s="287"/>
      <c r="E24" s="287"/>
      <c r="F24" s="626"/>
    </row>
    <row r="25" spans="1:6" ht="12.75">
      <c r="A25" s="259"/>
      <c r="B25" s="265" t="s">
        <v>248</v>
      </c>
      <c r="C25" s="287"/>
      <c r="D25" s="287"/>
      <c r="E25" s="287"/>
      <c r="F25" s="626"/>
    </row>
    <row r="26" spans="1:6" ht="12.75">
      <c r="A26" s="259"/>
      <c r="B26" s="265" t="s">
        <v>70</v>
      </c>
      <c r="C26" s="287"/>
      <c r="D26" s="287"/>
      <c r="E26" s="287"/>
      <c r="F26" s="628"/>
    </row>
    <row r="27" spans="1:6" ht="12.75">
      <c r="A27" s="289"/>
      <c r="B27" s="172" t="s">
        <v>22</v>
      </c>
      <c r="C27" s="290">
        <f>SUM(C21:C26)</f>
        <v>211527</v>
      </c>
      <c r="D27" s="290">
        <f>SUM(D21:D26)</f>
        <v>211812</v>
      </c>
      <c r="E27" s="290">
        <f>SUM(E21:E26)</f>
        <v>213060</v>
      </c>
      <c r="F27" s="635">
        <f>SUM(E27/D27)</f>
        <v>1.0058920174494363</v>
      </c>
    </row>
    <row r="28" spans="1:6" ht="12.75">
      <c r="A28" s="266"/>
      <c r="B28" s="295" t="s">
        <v>23</v>
      </c>
      <c r="C28" s="296"/>
      <c r="D28" s="296"/>
      <c r="E28" s="296"/>
      <c r="F28" s="626"/>
    </row>
    <row r="29" spans="1:6" ht="12.75">
      <c r="A29" s="259"/>
      <c r="B29" s="36" t="s">
        <v>24</v>
      </c>
      <c r="C29" s="287"/>
      <c r="D29" s="287"/>
      <c r="E29" s="287"/>
      <c r="F29" s="626"/>
    </row>
    <row r="30" spans="1:6" ht="12.75">
      <c r="A30" s="259"/>
      <c r="B30" s="36" t="s">
        <v>25</v>
      </c>
      <c r="C30" s="287">
        <v>15000</v>
      </c>
      <c r="D30" s="287">
        <v>18700</v>
      </c>
      <c r="E30" s="287">
        <v>18700</v>
      </c>
      <c r="F30" s="626">
        <f>SUM(E30/D30)</f>
        <v>1</v>
      </c>
    </row>
    <row r="31" spans="1:6" ht="12.75">
      <c r="A31" s="267"/>
      <c r="B31" s="10" t="s">
        <v>26</v>
      </c>
      <c r="C31" s="291"/>
      <c r="D31" s="291"/>
      <c r="E31" s="291"/>
      <c r="F31" s="628"/>
    </row>
    <row r="32" spans="1:6" ht="12.75">
      <c r="A32" s="289"/>
      <c r="B32" s="172" t="s">
        <v>28</v>
      </c>
      <c r="C32" s="290">
        <f>SUM(C30:C31)</f>
        <v>15000</v>
      </c>
      <c r="D32" s="290">
        <f>SUM(D30:D31)</f>
        <v>18700</v>
      </c>
      <c r="E32" s="290">
        <f>SUM(E30:E31)</f>
        <v>18700</v>
      </c>
      <c r="F32" s="635">
        <f>SUM(E32/D32)</f>
        <v>1</v>
      </c>
    </row>
    <row r="33" spans="1:6" ht="12.75">
      <c r="A33" s="289"/>
      <c r="B33" s="172" t="s">
        <v>27</v>
      </c>
      <c r="C33" s="292"/>
      <c r="D33" s="292"/>
      <c r="E33" s="292"/>
      <c r="F33" s="626"/>
    </row>
    <row r="34" spans="1:6" ht="12.75">
      <c r="A34" s="289"/>
      <c r="B34" s="284" t="s">
        <v>30</v>
      </c>
      <c r="C34" s="292"/>
      <c r="D34" s="292"/>
      <c r="E34" s="292"/>
      <c r="F34" s="618"/>
    </row>
    <row r="35" spans="1:6" ht="13.5" thickBot="1">
      <c r="A35" s="260"/>
      <c r="B35" s="173" t="s">
        <v>29</v>
      </c>
      <c r="C35" s="288"/>
      <c r="D35" s="288"/>
      <c r="E35" s="288"/>
      <c r="F35" s="629"/>
    </row>
    <row r="36" spans="1:6" ht="13.5" thickBot="1">
      <c r="A36" s="262"/>
      <c r="B36" s="261" t="s">
        <v>33</v>
      </c>
      <c r="C36" s="273">
        <f>SUM(C27+C32+C33+C35)</f>
        <v>226527</v>
      </c>
      <c r="D36" s="273">
        <f>SUM(D27+D32+D33+D35)</f>
        <v>230512</v>
      </c>
      <c r="E36" s="273">
        <f>SUM(E27+E32+E33+E35)</f>
        <v>231760</v>
      </c>
      <c r="F36" s="625">
        <f>SUM(E36/D36)</f>
        <v>1.005414034844173</v>
      </c>
    </row>
    <row r="37" spans="1:6" ht="13.5" thickBot="1">
      <c r="A37" s="262"/>
      <c r="B37" s="9" t="s">
        <v>675</v>
      </c>
      <c r="C37" s="272"/>
      <c r="D37" s="272"/>
      <c r="E37" s="272"/>
      <c r="F37" s="629"/>
    </row>
    <row r="38" spans="1:6" ht="13.5" thickBot="1">
      <c r="A38" s="262"/>
      <c r="B38" s="263" t="s">
        <v>45</v>
      </c>
      <c r="C38" s="293">
        <f>SUM(C36)</f>
        <v>226527</v>
      </c>
      <c r="D38" s="293">
        <f>SUM(D36)</f>
        <v>230512</v>
      </c>
      <c r="E38" s="293">
        <f>SUM(E36)</f>
        <v>231760</v>
      </c>
      <c r="F38" s="625">
        <f>SUM(E38/D38)</f>
        <v>1.005414034844173</v>
      </c>
    </row>
  </sheetData>
  <sheetProtection/>
  <mergeCells count="5">
    <mergeCell ref="F8:F10"/>
    <mergeCell ref="A3:F3"/>
    <mergeCell ref="A2:F2"/>
    <mergeCell ref="D8:D10"/>
    <mergeCell ref="E8:E10"/>
  </mergeCells>
  <printOptions/>
  <pageMargins left="0.75" right="0.75" top="1" bottom="1" header="0.5" footer="0.5"/>
  <pageSetup firstPageNumber="31" useFirstPageNumber="1" horizontalDpi="600" verticalDpi="600" orientation="portrait" paperSize="9" scale="80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showZeros="0" zoomScale="95" zoomScaleNormal="95" zoomScalePageLayoutView="0" workbookViewId="0" topLeftCell="A1">
      <selection activeCell="E18" sqref="E18"/>
    </sheetView>
  </sheetViews>
  <sheetFormatPr defaultColWidth="9.00390625" defaultRowHeight="12.75" customHeight="1"/>
  <cols>
    <col min="1" max="1" width="6.75390625" style="12" customWidth="1"/>
    <col min="2" max="2" width="51.00390625" style="12" customWidth="1"/>
    <col min="3" max="3" width="14.875" style="13" customWidth="1"/>
    <col min="4" max="4" width="13.875" style="13" customWidth="1"/>
    <col min="5" max="5" width="11.75390625" style="13" customWidth="1"/>
    <col min="6" max="6" width="10.125" style="13" customWidth="1"/>
    <col min="7" max="7" width="46.875" style="12" customWidth="1"/>
    <col min="8" max="16384" width="9.125" style="12" customWidth="1"/>
  </cols>
  <sheetData>
    <row r="1" spans="1:8" ht="12.75" customHeight="1">
      <c r="A1" s="773" t="s">
        <v>290</v>
      </c>
      <c r="B1" s="765"/>
      <c r="C1" s="765"/>
      <c r="D1" s="765"/>
      <c r="E1" s="765"/>
      <c r="F1" s="765"/>
      <c r="G1" s="765"/>
      <c r="H1" s="212"/>
    </row>
    <row r="2" spans="1:8" ht="12.75" customHeight="1">
      <c r="A2" s="771" t="s">
        <v>372</v>
      </c>
      <c r="B2" s="772"/>
      <c r="C2" s="772"/>
      <c r="D2" s="772"/>
      <c r="E2" s="772"/>
      <c r="F2" s="772"/>
      <c r="G2" s="772"/>
      <c r="H2" s="151"/>
    </row>
    <row r="3" spans="1:7" ht="12" customHeight="1">
      <c r="A3" s="212"/>
      <c r="B3" s="212"/>
      <c r="C3" s="212"/>
      <c r="D3" s="212"/>
      <c r="E3" s="212"/>
      <c r="F3" s="212"/>
      <c r="G3" s="220"/>
    </row>
    <row r="4" spans="3:7" ht="12" customHeight="1">
      <c r="C4" s="166"/>
      <c r="D4" s="166"/>
      <c r="E4" s="166"/>
      <c r="F4" s="166"/>
      <c r="G4" s="209" t="s">
        <v>218</v>
      </c>
    </row>
    <row r="5" spans="1:7" ht="12.75" customHeight="1">
      <c r="A5" s="116"/>
      <c r="B5" s="117"/>
      <c r="C5" s="207" t="s">
        <v>86</v>
      </c>
      <c r="D5" s="754" t="s">
        <v>668</v>
      </c>
      <c r="E5" s="754" t="s">
        <v>705</v>
      </c>
      <c r="F5" s="754" t="s">
        <v>674</v>
      </c>
      <c r="G5" s="238" t="s">
        <v>139</v>
      </c>
    </row>
    <row r="6" spans="1:7" ht="12.75">
      <c r="A6" s="118" t="s">
        <v>256</v>
      </c>
      <c r="B6" s="237" t="s">
        <v>137</v>
      </c>
      <c r="C6" s="15" t="s">
        <v>628</v>
      </c>
      <c r="D6" s="750"/>
      <c r="E6" s="750"/>
      <c r="F6" s="750"/>
      <c r="G6" s="119" t="s">
        <v>140</v>
      </c>
    </row>
    <row r="7" spans="1:7" ht="13.5" thickBot="1">
      <c r="A7" s="120"/>
      <c r="B7" s="121"/>
      <c r="C7" s="15" t="s">
        <v>629</v>
      </c>
      <c r="D7" s="751"/>
      <c r="E7" s="751"/>
      <c r="F7" s="744"/>
      <c r="G7" s="125"/>
    </row>
    <row r="8" spans="1:7" ht="15" customHeight="1">
      <c r="A8" s="122" t="s">
        <v>173</v>
      </c>
      <c r="B8" s="123" t="s">
        <v>174</v>
      </c>
      <c r="C8" s="31" t="s">
        <v>175</v>
      </c>
      <c r="D8" s="31" t="s">
        <v>176</v>
      </c>
      <c r="E8" s="31" t="s">
        <v>177</v>
      </c>
      <c r="F8" s="31" t="s">
        <v>328</v>
      </c>
      <c r="G8" s="200" t="s">
        <v>671</v>
      </c>
    </row>
    <row r="9" spans="1:7" ht="12.75" customHeight="1">
      <c r="A9" s="370"/>
      <c r="B9" s="231" t="s">
        <v>149</v>
      </c>
      <c r="C9" s="3"/>
      <c r="D9" s="3"/>
      <c r="E9" s="3"/>
      <c r="F9" s="3"/>
      <c r="G9" s="59"/>
    </row>
    <row r="10" spans="1:7" ht="12.75" customHeight="1" thickBot="1">
      <c r="A10" s="71">
        <v>3911</v>
      </c>
      <c r="B10" s="59" t="s">
        <v>233</v>
      </c>
      <c r="C10" s="232">
        <v>10000</v>
      </c>
      <c r="D10" s="232">
        <v>10000</v>
      </c>
      <c r="E10" s="232">
        <v>10000</v>
      </c>
      <c r="F10" s="629">
        <f>SUM(E10/D10)</f>
        <v>1</v>
      </c>
      <c r="G10" s="61"/>
    </row>
    <row r="11" spans="1:7" ht="12.75" customHeight="1" thickBot="1">
      <c r="A11" s="145">
        <v>3910</v>
      </c>
      <c r="B11" s="64" t="s">
        <v>209</v>
      </c>
      <c r="C11" s="9">
        <f>SUM(C10:C10)</f>
        <v>10000</v>
      </c>
      <c r="D11" s="9">
        <f>SUM(D10:D10)</f>
        <v>10000</v>
      </c>
      <c r="E11" s="9">
        <f>SUM(E10:E10)</f>
        <v>10000</v>
      </c>
      <c r="F11" s="625">
        <f aca="true" t="shared" si="0" ref="F11:F61">SUM(E11/D11)</f>
        <v>1</v>
      </c>
      <c r="G11" s="61"/>
    </row>
    <row r="12" spans="1:7" s="17" customFormat="1" ht="12.75" customHeight="1">
      <c r="A12" s="15"/>
      <c r="B12" s="66" t="s">
        <v>82</v>
      </c>
      <c r="C12" s="35"/>
      <c r="D12" s="35"/>
      <c r="E12" s="35"/>
      <c r="F12" s="626"/>
      <c r="G12" s="66"/>
    </row>
    <row r="13" spans="1:7" s="17" customFormat="1" ht="12.75" customHeight="1">
      <c r="A13" s="71">
        <v>3921</v>
      </c>
      <c r="B13" s="59" t="s">
        <v>231</v>
      </c>
      <c r="C13" s="36">
        <v>6000</v>
      </c>
      <c r="D13" s="36">
        <v>6000</v>
      </c>
      <c r="E13" s="36">
        <v>6000</v>
      </c>
      <c r="F13" s="626">
        <f t="shared" si="0"/>
        <v>1</v>
      </c>
      <c r="G13" s="71" t="s">
        <v>223</v>
      </c>
    </row>
    <row r="14" spans="1:7" s="17" customFormat="1" ht="12.75" customHeight="1">
      <c r="A14" s="71">
        <v>3922</v>
      </c>
      <c r="B14" s="59" t="s">
        <v>232</v>
      </c>
      <c r="C14" s="36">
        <v>5000</v>
      </c>
      <c r="D14" s="36">
        <v>5000</v>
      </c>
      <c r="E14" s="36">
        <v>5000</v>
      </c>
      <c r="F14" s="626">
        <f t="shared" si="0"/>
        <v>1</v>
      </c>
      <c r="G14" s="71" t="s">
        <v>223</v>
      </c>
    </row>
    <row r="15" spans="1:7" s="17" customFormat="1" ht="12.75" customHeight="1">
      <c r="A15" s="71">
        <v>3923</v>
      </c>
      <c r="B15" s="59" t="s">
        <v>213</v>
      </c>
      <c r="C15" s="36">
        <v>50000</v>
      </c>
      <c r="D15" s="36">
        <v>52165</v>
      </c>
      <c r="E15" s="36">
        <v>14067</v>
      </c>
      <c r="F15" s="626">
        <f t="shared" si="0"/>
        <v>0.26966356752611903</v>
      </c>
      <c r="G15" s="71" t="s">
        <v>154</v>
      </c>
    </row>
    <row r="16" spans="1:7" s="17" customFormat="1" ht="12.75" customHeight="1">
      <c r="A16" s="71">
        <v>3924</v>
      </c>
      <c r="B16" s="59" t="s">
        <v>388</v>
      </c>
      <c r="C16" s="36">
        <v>3696</v>
      </c>
      <c r="D16" s="36">
        <v>3696</v>
      </c>
      <c r="E16" s="36">
        <v>3696</v>
      </c>
      <c r="F16" s="626">
        <f t="shared" si="0"/>
        <v>1</v>
      </c>
      <c r="G16" s="71"/>
    </row>
    <row r="17" spans="1:7" s="17" customFormat="1" ht="12.75" customHeight="1" thickBot="1">
      <c r="A17" s="71">
        <v>3925</v>
      </c>
      <c r="B17" s="59" t="s">
        <v>530</v>
      </c>
      <c r="C17" s="36">
        <v>265000</v>
      </c>
      <c r="D17" s="36">
        <v>196500</v>
      </c>
      <c r="E17" s="36">
        <v>196500</v>
      </c>
      <c r="F17" s="629">
        <f t="shared" si="0"/>
        <v>1</v>
      </c>
      <c r="G17" s="610"/>
    </row>
    <row r="18" spans="1:7" s="17" customFormat="1" ht="12.75" customHeight="1" thickBot="1">
      <c r="A18" s="145">
        <v>3920</v>
      </c>
      <c r="B18" s="64" t="s">
        <v>209</v>
      </c>
      <c r="C18" s="9">
        <f>SUM(C13:C17)</f>
        <v>329696</v>
      </c>
      <c r="D18" s="9">
        <f>SUM(D13:D17)</f>
        <v>263361</v>
      </c>
      <c r="E18" s="9">
        <f>SUM(E13:E17)</f>
        <v>225263</v>
      </c>
      <c r="F18" s="638">
        <f t="shared" si="0"/>
        <v>0.8553392491674925</v>
      </c>
      <c r="G18" s="233"/>
    </row>
    <row r="19" spans="1:7" s="17" customFormat="1" ht="12.75" customHeight="1">
      <c r="A19" s="15"/>
      <c r="B19" s="66" t="s">
        <v>84</v>
      </c>
      <c r="C19" s="182"/>
      <c r="D19" s="182"/>
      <c r="E19" s="182"/>
      <c r="F19" s="626"/>
      <c r="G19" s="66"/>
    </row>
    <row r="20" spans="1:7" s="17" customFormat="1" ht="12.75" customHeight="1">
      <c r="A20" s="163">
        <v>3931</v>
      </c>
      <c r="B20" s="234" t="s">
        <v>164</v>
      </c>
      <c r="C20" s="160">
        <v>5000</v>
      </c>
      <c r="D20" s="160">
        <v>5000</v>
      </c>
      <c r="E20" s="160">
        <v>5000</v>
      </c>
      <c r="F20" s="626">
        <f t="shared" si="0"/>
        <v>1</v>
      </c>
      <c r="G20" s="66"/>
    </row>
    <row r="21" spans="1:7" s="17" customFormat="1" ht="12.75" customHeight="1" thickBot="1">
      <c r="A21" s="163">
        <v>3932</v>
      </c>
      <c r="B21" s="234" t="s">
        <v>234</v>
      </c>
      <c r="C21" s="183">
        <v>11000</v>
      </c>
      <c r="D21" s="183">
        <v>11000</v>
      </c>
      <c r="E21" s="183">
        <v>11000</v>
      </c>
      <c r="F21" s="629">
        <f t="shared" si="0"/>
        <v>1</v>
      </c>
      <c r="G21" s="63"/>
    </row>
    <row r="22" spans="1:7" s="17" customFormat="1" ht="12.75" customHeight="1" thickBot="1">
      <c r="A22" s="145">
        <v>3930</v>
      </c>
      <c r="B22" s="64" t="s">
        <v>209</v>
      </c>
      <c r="C22" s="9">
        <f>SUM(C20:C21)</f>
        <v>16000</v>
      </c>
      <c r="D22" s="9">
        <f>SUM(D20:D21)</f>
        <v>16000</v>
      </c>
      <c r="E22" s="9">
        <f>SUM(E20:E21)</f>
        <v>16000</v>
      </c>
      <c r="F22" s="638">
        <f t="shared" si="0"/>
        <v>1</v>
      </c>
      <c r="G22" s="235"/>
    </row>
    <row r="23" spans="1:7" ht="12.75" customHeight="1">
      <c r="A23" s="15"/>
      <c r="B23" s="66" t="s">
        <v>138</v>
      </c>
      <c r="C23" s="3"/>
      <c r="D23" s="3"/>
      <c r="E23" s="3"/>
      <c r="F23" s="626"/>
      <c r="G23" s="236"/>
    </row>
    <row r="24" spans="1:7" ht="12.75" customHeight="1">
      <c r="A24" s="71">
        <v>3941</v>
      </c>
      <c r="B24" s="59" t="s">
        <v>280</v>
      </c>
      <c r="C24" s="36">
        <v>262196</v>
      </c>
      <c r="D24" s="36">
        <v>262196</v>
      </c>
      <c r="E24" s="36">
        <v>270526</v>
      </c>
      <c r="F24" s="626">
        <f t="shared" si="0"/>
        <v>1.0317701261651588</v>
      </c>
      <c r="G24" s="236"/>
    </row>
    <row r="25" spans="1:7" ht="12.75" customHeight="1" thickBot="1">
      <c r="A25" s="71">
        <v>3942</v>
      </c>
      <c r="B25" s="59" t="s">
        <v>52</v>
      </c>
      <c r="C25" s="36">
        <v>197000</v>
      </c>
      <c r="D25" s="36">
        <v>197000</v>
      </c>
      <c r="E25" s="36">
        <v>197000</v>
      </c>
      <c r="F25" s="629">
        <f t="shared" si="0"/>
        <v>1</v>
      </c>
      <c r="G25" s="59"/>
    </row>
    <row r="26" spans="1:7" s="17" customFormat="1" ht="12.75" customHeight="1" thickBot="1">
      <c r="A26" s="145">
        <v>3940</v>
      </c>
      <c r="B26" s="64" t="s">
        <v>204</v>
      </c>
      <c r="C26" s="9">
        <f>SUM(C24:C25)</f>
        <v>459196</v>
      </c>
      <c r="D26" s="9">
        <f>SUM(D24:D25)</f>
        <v>459196</v>
      </c>
      <c r="E26" s="9">
        <f>SUM(E24:E25)</f>
        <v>467526</v>
      </c>
      <c r="F26" s="638">
        <f t="shared" si="0"/>
        <v>1.0181404019198774</v>
      </c>
      <c r="G26" s="64"/>
    </row>
    <row r="27" spans="1:7" s="17" customFormat="1" ht="12.75" customHeight="1">
      <c r="A27" s="15"/>
      <c r="B27" s="66" t="s">
        <v>617</v>
      </c>
      <c r="C27" s="35"/>
      <c r="D27" s="35"/>
      <c r="E27" s="35"/>
      <c r="F27" s="626"/>
      <c r="G27" s="66"/>
    </row>
    <row r="28" spans="1:7" ht="12.75" customHeight="1">
      <c r="A28" s="71">
        <v>3951</v>
      </c>
      <c r="B28" s="59" t="s">
        <v>15</v>
      </c>
      <c r="C28" s="36">
        <v>2500</v>
      </c>
      <c r="D28" s="36">
        <v>2500</v>
      </c>
      <c r="E28" s="36">
        <v>2500</v>
      </c>
      <c r="F28" s="626">
        <f t="shared" si="0"/>
        <v>1</v>
      </c>
      <c r="G28" s="71"/>
    </row>
    <row r="29" spans="1:7" ht="12.75" customHeight="1">
      <c r="A29" s="71">
        <v>3952</v>
      </c>
      <c r="B29" s="59" t="s">
        <v>178</v>
      </c>
      <c r="C29" s="36">
        <v>500</v>
      </c>
      <c r="D29" s="36">
        <v>500</v>
      </c>
      <c r="E29" s="36">
        <v>500</v>
      </c>
      <c r="F29" s="626">
        <f t="shared" si="0"/>
        <v>1</v>
      </c>
      <c r="G29" s="59"/>
    </row>
    <row r="30" spans="1:7" ht="12.75" customHeight="1">
      <c r="A30" s="71">
        <v>3953</v>
      </c>
      <c r="B30" s="59" t="s">
        <v>16</v>
      </c>
      <c r="C30" s="36">
        <v>5000</v>
      </c>
      <c r="D30" s="36">
        <v>5000</v>
      </c>
      <c r="E30" s="36">
        <v>5000</v>
      </c>
      <c r="F30" s="626">
        <f t="shared" si="0"/>
        <v>1</v>
      </c>
      <c r="G30" s="59"/>
    </row>
    <row r="31" spans="1:7" ht="12.75" customHeight="1">
      <c r="A31" s="71">
        <v>3954</v>
      </c>
      <c r="B31" s="59" t="s">
        <v>17</v>
      </c>
      <c r="C31" s="36">
        <v>5000</v>
      </c>
      <c r="D31" s="36">
        <v>5000</v>
      </c>
      <c r="E31" s="36">
        <v>5000</v>
      </c>
      <c r="F31" s="626">
        <f t="shared" si="0"/>
        <v>1</v>
      </c>
      <c r="G31" s="59"/>
    </row>
    <row r="32" spans="1:7" ht="12.75" customHeight="1">
      <c r="A32" s="71">
        <v>3955</v>
      </c>
      <c r="B32" s="59" t="s">
        <v>114</v>
      </c>
      <c r="C32" s="36">
        <v>3000</v>
      </c>
      <c r="D32" s="36">
        <v>3000</v>
      </c>
      <c r="E32" s="36">
        <v>3000</v>
      </c>
      <c r="F32" s="626">
        <f t="shared" si="0"/>
        <v>1</v>
      </c>
      <c r="G32" s="59"/>
    </row>
    <row r="33" spans="1:7" ht="12.75" customHeight="1">
      <c r="A33" s="71">
        <v>3956</v>
      </c>
      <c r="B33" s="59" t="s">
        <v>411</v>
      </c>
      <c r="C33" s="36">
        <v>3000</v>
      </c>
      <c r="D33" s="36">
        <v>3000</v>
      </c>
      <c r="E33" s="36">
        <v>3000</v>
      </c>
      <c r="F33" s="626">
        <f t="shared" si="0"/>
        <v>1</v>
      </c>
      <c r="G33" s="59"/>
    </row>
    <row r="34" spans="1:7" ht="12.75" customHeight="1" thickBot="1">
      <c r="A34" s="71">
        <v>3957</v>
      </c>
      <c r="B34" s="59" t="s">
        <v>639</v>
      </c>
      <c r="C34" s="36"/>
      <c r="D34" s="36">
        <v>1500</v>
      </c>
      <c r="E34" s="36">
        <v>1500</v>
      </c>
      <c r="F34" s="629">
        <f t="shared" si="0"/>
        <v>1</v>
      </c>
      <c r="G34" s="59"/>
    </row>
    <row r="35" spans="1:7" s="17" customFormat="1" ht="12.75" customHeight="1" thickBot="1">
      <c r="A35" s="145">
        <v>3950</v>
      </c>
      <c r="B35" s="64" t="s">
        <v>150</v>
      </c>
      <c r="C35" s="9">
        <f>SUM(C28:C33)</f>
        <v>19000</v>
      </c>
      <c r="D35" s="9">
        <f>SUM(D28:D34)</f>
        <v>20500</v>
      </c>
      <c r="E35" s="9">
        <f>SUM(E28:E34)</f>
        <v>20500</v>
      </c>
      <c r="F35" s="625">
        <f t="shared" si="0"/>
        <v>1</v>
      </c>
      <c r="G35" s="64"/>
    </row>
    <row r="36" spans="1:7" s="17" customFormat="1" ht="12.75" customHeight="1">
      <c r="A36" s="70"/>
      <c r="B36" s="66" t="s">
        <v>160</v>
      </c>
      <c r="C36" s="182"/>
      <c r="D36" s="182"/>
      <c r="E36" s="182"/>
      <c r="F36" s="626"/>
      <c r="G36" s="54"/>
    </row>
    <row r="37" spans="1:7" s="17" customFormat="1" ht="12.75" customHeight="1" thickBot="1">
      <c r="A37" s="163">
        <v>3961</v>
      </c>
      <c r="B37" s="234" t="s">
        <v>161</v>
      </c>
      <c r="C37" s="35"/>
      <c r="D37" s="35"/>
      <c r="E37" s="160">
        <v>100828</v>
      </c>
      <c r="F37" s="629"/>
      <c r="G37" s="66"/>
    </row>
    <row r="38" spans="1:7" s="17" customFormat="1" ht="12.75" customHeight="1" thickBot="1">
      <c r="A38" s="145">
        <v>3960</v>
      </c>
      <c r="B38" s="64" t="s">
        <v>150</v>
      </c>
      <c r="C38" s="9"/>
      <c r="D38" s="9"/>
      <c r="E38" s="9">
        <f>SUM(E37)</f>
        <v>100828</v>
      </c>
      <c r="F38" s="629"/>
      <c r="G38" s="64"/>
    </row>
    <row r="39" spans="1:7" s="17" customFormat="1" ht="12.75" customHeight="1">
      <c r="A39" s="70"/>
      <c r="B39" s="66" t="s">
        <v>98</v>
      </c>
      <c r="C39" s="182"/>
      <c r="D39" s="182"/>
      <c r="E39" s="182"/>
      <c r="F39" s="626"/>
      <c r="G39" s="54"/>
    </row>
    <row r="40" spans="1:7" s="17" customFormat="1" ht="12.75" customHeight="1" thickBot="1">
      <c r="A40" s="163">
        <v>3971</v>
      </c>
      <c r="B40" s="299" t="s">
        <v>50</v>
      </c>
      <c r="C40" s="160">
        <v>32770</v>
      </c>
      <c r="D40" s="160">
        <v>32770</v>
      </c>
      <c r="E40" s="160">
        <v>32770</v>
      </c>
      <c r="F40" s="629">
        <f t="shared" si="0"/>
        <v>1</v>
      </c>
      <c r="G40" s="66"/>
    </row>
    <row r="41" spans="1:7" s="17" customFormat="1" ht="12.75" customHeight="1" thickBot="1">
      <c r="A41" s="145">
        <v>3970</v>
      </c>
      <c r="B41" s="64" t="s">
        <v>150</v>
      </c>
      <c r="C41" s="9">
        <f>SUM(C40:C40)</f>
        <v>32770</v>
      </c>
      <c r="D41" s="9">
        <f>SUM(D40:D40)</f>
        <v>32770</v>
      </c>
      <c r="E41" s="9">
        <f>SUM(E40:E40)</f>
        <v>32770</v>
      </c>
      <c r="F41" s="638">
        <f t="shared" si="0"/>
        <v>1</v>
      </c>
      <c r="G41" s="64"/>
    </row>
    <row r="42" spans="1:7" s="17" customFormat="1" ht="12.75" customHeight="1">
      <c r="A42" s="70"/>
      <c r="B42" s="54" t="s">
        <v>99</v>
      </c>
      <c r="C42" s="182"/>
      <c r="D42" s="182"/>
      <c r="E42" s="182"/>
      <c r="F42" s="626"/>
      <c r="G42" s="54"/>
    </row>
    <row r="43" spans="1:7" s="17" customFormat="1" ht="12.75" customHeight="1">
      <c r="A43" s="163">
        <v>3990</v>
      </c>
      <c r="B43" s="234" t="s">
        <v>360</v>
      </c>
      <c r="C43" s="160">
        <v>1052</v>
      </c>
      <c r="D43" s="160">
        <v>2138</v>
      </c>
      <c r="E43" s="160">
        <v>2723</v>
      </c>
      <c r="F43" s="626">
        <f t="shared" si="0"/>
        <v>1.273620205799813</v>
      </c>
      <c r="G43" s="66"/>
    </row>
    <row r="44" spans="1:7" s="17" customFormat="1" ht="12.75" customHeight="1">
      <c r="A44" s="163">
        <v>3991</v>
      </c>
      <c r="B44" s="234" t="s">
        <v>569</v>
      </c>
      <c r="C44" s="160">
        <v>4212</v>
      </c>
      <c r="D44" s="160">
        <v>4329</v>
      </c>
      <c r="E44" s="160">
        <v>7195</v>
      </c>
      <c r="F44" s="626">
        <f t="shared" si="0"/>
        <v>1.662046662046662</v>
      </c>
      <c r="G44" s="66"/>
    </row>
    <row r="45" spans="1:7" s="17" customFormat="1" ht="12.75" customHeight="1">
      <c r="A45" s="163">
        <v>3992</v>
      </c>
      <c r="B45" s="234" t="s">
        <v>361</v>
      </c>
      <c r="C45" s="160">
        <v>1272</v>
      </c>
      <c r="D45" s="160">
        <v>2160</v>
      </c>
      <c r="E45" s="160">
        <v>2560</v>
      </c>
      <c r="F45" s="626">
        <f t="shared" si="0"/>
        <v>1.1851851851851851</v>
      </c>
      <c r="G45" s="66"/>
    </row>
    <row r="46" spans="1:7" s="17" customFormat="1" ht="12.75" customHeight="1">
      <c r="A46" s="163">
        <v>3993</v>
      </c>
      <c r="B46" s="234" t="s">
        <v>362</v>
      </c>
      <c r="C46" s="160">
        <v>1142</v>
      </c>
      <c r="D46" s="160">
        <v>2523</v>
      </c>
      <c r="E46" s="160">
        <v>3143</v>
      </c>
      <c r="F46" s="626">
        <f t="shared" si="0"/>
        <v>1.2457391993658342</v>
      </c>
      <c r="G46" s="66"/>
    </row>
    <row r="47" spans="1:7" s="17" customFormat="1" ht="12.75" customHeight="1">
      <c r="A47" s="163">
        <v>3994</v>
      </c>
      <c r="B47" s="234" t="s">
        <v>7</v>
      </c>
      <c r="C47" s="160">
        <v>952</v>
      </c>
      <c r="D47" s="160">
        <v>2442</v>
      </c>
      <c r="E47" s="160">
        <v>2442</v>
      </c>
      <c r="F47" s="626">
        <f t="shared" si="0"/>
        <v>1</v>
      </c>
      <c r="G47" s="66"/>
    </row>
    <row r="48" spans="1:7" s="17" customFormat="1" ht="12.75" customHeight="1">
      <c r="A48" s="163">
        <v>3995</v>
      </c>
      <c r="B48" s="234" t="s">
        <v>8</v>
      </c>
      <c r="C48" s="160">
        <v>992</v>
      </c>
      <c r="D48" s="160">
        <v>1705</v>
      </c>
      <c r="E48" s="160">
        <v>1777</v>
      </c>
      <c r="F48" s="626">
        <f t="shared" si="0"/>
        <v>1.0422287390029326</v>
      </c>
      <c r="G48" s="66"/>
    </row>
    <row r="49" spans="1:7" s="17" customFormat="1" ht="12.75" customHeight="1">
      <c r="A49" s="163">
        <v>3996</v>
      </c>
      <c r="B49" s="234" t="s">
        <v>9</v>
      </c>
      <c r="C49" s="160">
        <v>992</v>
      </c>
      <c r="D49" s="160">
        <v>1899</v>
      </c>
      <c r="E49" s="160">
        <v>2209</v>
      </c>
      <c r="F49" s="626">
        <f t="shared" si="0"/>
        <v>1.163243812532912</v>
      </c>
      <c r="G49" s="66"/>
    </row>
    <row r="50" spans="1:7" s="17" customFormat="1" ht="12.75" customHeight="1">
      <c r="A50" s="247">
        <v>3997</v>
      </c>
      <c r="B50" s="361" t="s">
        <v>10</v>
      </c>
      <c r="C50" s="171">
        <v>942</v>
      </c>
      <c r="D50" s="171">
        <v>1600</v>
      </c>
      <c r="E50" s="171">
        <v>1810</v>
      </c>
      <c r="F50" s="628">
        <f t="shared" si="0"/>
        <v>1.13125</v>
      </c>
      <c r="G50" s="77"/>
    </row>
    <row r="51" spans="1:7" s="17" customFormat="1" ht="12.75" customHeight="1">
      <c r="A51" s="163">
        <v>3998</v>
      </c>
      <c r="B51" s="234" t="s">
        <v>11</v>
      </c>
      <c r="C51" s="160">
        <v>932</v>
      </c>
      <c r="D51" s="160">
        <v>1535</v>
      </c>
      <c r="E51" s="160">
        <v>1896</v>
      </c>
      <c r="F51" s="626">
        <f t="shared" si="0"/>
        <v>1.2351791530944625</v>
      </c>
      <c r="G51" s="66"/>
    </row>
    <row r="52" spans="1:7" s="17" customFormat="1" ht="12.75" customHeight="1" thickBot="1">
      <c r="A52" s="360">
        <v>3999</v>
      </c>
      <c r="B52" s="234" t="s">
        <v>12</v>
      </c>
      <c r="C52" s="183">
        <v>1032</v>
      </c>
      <c r="D52" s="183">
        <v>5524</v>
      </c>
      <c r="E52" s="183">
        <v>6100</v>
      </c>
      <c r="F52" s="629">
        <f t="shared" si="0"/>
        <v>1.1042722664735698</v>
      </c>
      <c r="G52" s="63"/>
    </row>
    <row r="53" spans="1:7" s="17" customFormat="1" ht="12.75" customHeight="1" thickBot="1">
      <c r="A53" s="145"/>
      <c r="B53" s="64" t="s">
        <v>150</v>
      </c>
      <c r="C53" s="9">
        <f>SUM(C43:C52)</f>
        <v>13520</v>
      </c>
      <c r="D53" s="9">
        <f>SUM(D43:D52)</f>
        <v>25855</v>
      </c>
      <c r="E53" s="9">
        <f>SUM(E43:E52)</f>
        <v>31855</v>
      </c>
      <c r="F53" s="625">
        <f t="shared" si="0"/>
        <v>1.23206343067105</v>
      </c>
      <c r="G53" s="64"/>
    </row>
    <row r="54" spans="1:7" s="17" customFormat="1" ht="12.75" customHeight="1" thickBot="1">
      <c r="A54" s="145">
        <v>3900</v>
      </c>
      <c r="B54" s="64" t="s">
        <v>141</v>
      </c>
      <c r="C54" s="9">
        <f>C35+C26+C18+C11+C22+C38+C41+C53</f>
        <v>880182</v>
      </c>
      <c r="D54" s="9">
        <f>D35+D26+D18+D11+D22+D38+D41+D53</f>
        <v>827682</v>
      </c>
      <c r="E54" s="9">
        <f>E35+E26+E18+E11+E22+E38+E41+E53</f>
        <v>904742</v>
      </c>
      <c r="F54" s="625">
        <f t="shared" si="0"/>
        <v>1.0931033899492801</v>
      </c>
      <c r="G54" s="64"/>
    </row>
    <row r="55" spans="1:7" s="17" customFormat="1" ht="12.75" customHeight="1">
      <c r="A55" s="87"/>
      <c r="B55" s="225" t="s">
        <v>195</v>
      </c>
      <c r="C55" s="160"/>
      <c r="D55" s="160"/>
      <c r="E55" s="160"/>
      <c r="F55" s="626"/>
      <c r="G55" s="66"/>
    </row>
    <row r="56" spans="1:7" s="17" customFormat="1" ht="12.75" customHeight="1">
      <c r="A56" s="87"/>
      <c r="B56" s="36" t="s">
        <v>43</v>
      </c>
      <c r="C56" s="160"/>
      <c r="D56" s="160"/>
      <c r="E56" s="160"/>
      <c r="F56" s="626"/>
      <c r="G56" s="66"/>
    </row>
    <row r="57" spans="1:7" s="17" customFormat="1" ht="12.75" customHeight="1">
      <c r="A57" s="87"/>
      <c r="B57" s="225" t="s">
        <v>287</v>
      </c>
      <c r="C57" s="160"/>
      <c r="D57" s="160"/>
      <c r="E57" s="160"/>
      <c r="F57" s="626"/>
      <c r="G57" s="66"/>
    </row>
    <row r="58" spans="1:7" s="17" customFormat="1" ht="12.75" customHeight="1">
      <c r="A58" s="85"/>
      <c r="B58" s="36" t="s">
        <v>275</v>
      </c>
      <c r="C58" s="36">
        <f>SUM(C54)</f>
        <v>880182</v>
      </c>
      <c r="D58" s="36">
        <f>SUM(D54)</f>
        <v>827682</v>
      </c>
      <c r="E58" s="36">
        <f>SUM(E54)-E10-E16</f>
        <v>891046</v>
      </c>
      <c r="F58" s="626">
        <f t="shared" si="0"/>
        <v>1.0765559719795768</v>
      </c>
      <c r="G58" s="66"/>
    </row>
    <row r="59" spans="1:7" s="17" customFormat="1" ht="12.75" customHeight="1">
      <c r="A59" s="85"/>
      <c r="B59" s="36" t="s">
        <v>701</v>
      </c>
      <c r="C59" s="36"/>
      <c r="D59" s="36"/>
      <c r="E59" s="36">
        <f>SUM(E10+E16)</f>
        <v>13696</v>
      </c>
      <c r="F59" s="626"/>
      <c r="G59" s="66"/>
    </row>
    <row r="60" spans="1:7" s="17" customFormat="1" ht="12.75" customHeight="1">
      <c r="A60" s="85"/>
      <c r="B60" s="249" t="s">
        <v>70</v>
      </c>
      <c r="C60" s="36"/>
      <c r="D60" s="36"/>
      <c r="E60" s="36"/>
      <c r="F60" s="626"/>
      <c r="G60" s="66"/>
    </row>
    <row r="61" spans="1:7" s="17" customFormat="1" ht="12.75" customHeight="1">
      <c r="A61" s="144"/>
      <c r="B61" s="300" t="s">
        <v>22</v>
      </c>
      <c r="C61" s="173">
        <f>SUM(C56:C60)</f>
        <v>880182</v>
      </c>
      <c r="D61" s="173">
        <f>SUM(D56:D60)</f>
        <v>827682</v>
      </c>
      <c r="E61" s="173">
        <f>SUM(E56:E60)</f>
        <v>904742</v>
      </c>
      <c r="F61" s="635">
        <f t="shared" si="0"/>
        <v>1.0931033899492801</v>
      </c>
      <c r="G61" s="77"/>
    </row>
    <row r="62" spans="1:7" ht="12.75" customHeight="1">
      <c r="A62" s="68"/>
      <c r="B62" s="69"/>
      <c r="C62" s="27"/>
      <c r="D62" s="27"/>
      <c r="E62" s="27"/>
      <c r="F62" s="27"/>
      <c r="G62" s="69"/>
    </row>
    <row r="63" ht="12.75" customHeight="1">
      <c r="A63" s="128"/>
    </row>
  </sheetData>
  <sheetProtection/>
  <mergeCells count="5">
    <mergeCell ref="A2:G2"/>
    <mergeCell ref="A1:G1"/>
    <mergeCell ref="F5:F7"/>
    <mergeCell ref="D5:D7"/>
    <mergeCell ref="E5:E7"/>
  </mergeCells>
  <printOptions horizontalCentered="1"/>
  <pageMargins left="0" right="0" top="0.1968503937007874" bottom="0.1968503937007874" header="0.5905511811023623" footer="0"/>
  <pageSetup firstPageNumber="47" useFirstPageNumber="1" horizontalDpi="300" verticalDpi="300" orientation="landscape" paperSize="9" scale="85" r:id="rId1"/>
  <headerFooter alignWithMargins="0">
    <oddFooter>&amp;C&amp;P. oldal</oddFooter>
  </headerFooter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759"/>
  <sheetViews>
    <sheetView showZeros="0" tabSelected="1" zoomScaleSheetLayoutView="100" zoomScalePageLayoutView="0" workbookViewId="0" topLeftCell="A620">
      <selection activeCell="C623" sqref="C623"/>
    </sheetView>
  </sheetViews>
  <sheetFormatPr defaultColWidth="9.00390625" defaultRowHeight="12.75"/>
  <cols>
    <col min="1" max="1" width="6.125" style="50" customWidth="1"/>
    <col min="2" max="2" width="50.875" style="69" customWidth="1"/>
    <col min="3" max="3" width="14.625" style="115" customWidth="1"/>
    <col min="4" max="4" width="13.625" style="115" customWidth="1"/>
    <col min="5" max="5" width="12.25390625" style="115" customWidth="1"/>
    <col min="6" max="6" width="9.75390625" style="115" customWidth="1"/>
    <col min="7" max="7" width="39.75390625" style="115" customWidth="1"/>
    <col min="8" max="9" width="7.25390625" style="115" customWidth="1"/>
    <col min="10" max="16384" width="9.125" style="69" customWidth="1"/>
  </cols>
  <sheetData>
    <row r="1" spans="1:9" ht="12.75">
      <c r="A1" s="752" t="s">
        <v>385</v>
      </c>
      <c r="B1" s="768"/>
      <c r="C1" s="768"/>
      <c r="D1" s="768"/>
      <c r="E1" s="768"/>
      <c r="F1" s="768"/>
      <c r="G1" s="768"/>
      <c r="H1" s="143"/>
      <c r="I1" s="143"/>
    </row>
    <row r="2" spans="1:9" ht="12.75">
      <c r="A2" s="771" t="s">
        <v>13</v>
      </c>
      <c r="B2" s="772"/>
      <c r="C2" s="772"/>
      <c r="D2" s="772"/>
      <c r="E2" s="772"/>
      <c r="F2" s="772"/>
      <c r="G2" s="772"/>
      <c r="H2" s="151"/>
      <c r="I2" s="151"/>
    </row>
    <row r="3" spans="1:9" ht="12.75">
      <c r="A3" s="151"/>
      <c r="B3" s="151"/>
      <c r="C3" s="151"/>
      <c r="D3" s="151"/>
      <c r="E3" s="151"/>
      <c r="F3" s="151"/>
      <c r="G3" s="151"/>
      <c r="H3" s="151"/>
      <c r="I3" s="151"/>
    </row>
    <row r="4" spans="3:16" ht="12">
      <c r="C4" s="150"/>
      <c r="D4" s="150"/>
      <c r="E4" s="150"/>
      <c r="F4" s="630"/>
      <c r="G4" s="209" t="s">
        <v>218</v>
      </c>
      <c r="H4" s="150"/>
      <c r="I4" s="150"/>
      <c r="J4" s="51"/>
      <c r="K4" s="51"/>
      <c r="L4" s="51"/>
      <c r="M4" s="51"/>
      <c r="N4" s="51"/>
      <c r="O4" s="51"/>
      <c r="P4" s="51"/>
    </row>
    <row r="5" spans="1:7" s="67" customFormat="1" ht="12" customHeight="1">
      <c r="A5" s="14"/>
      <c r="B5" s="92"/>
      <c r="C5" s="207" t="s">
        <v>86</v>
      </c>
      <c r="D5" s="754" t="s">
        <v>668</v>
      </c>
      <c r="E5" s="754" t="s">
        <v>705</v>
      </c>
      <c r="F5" s="754" t="s">
        <v>674</v>
      </c>
      <c r="G5" s="3" t="s">
        <v>139</v>
      </c>
    </row>
    <row r="6" spans="1:7" s="67" customFormat="1" ht="12" customHeight="1">
      <c r="A6" s="87" t="s">
        <v>256</v>
      </c>
      <c r="B6" s="93" t="s">
        <v>273</v>
      </c>
      <c r="C6" s="15" t="s">
        <v>628</v>
      </c>
      <c r="D6" s="750"/>
      <c r="E6" s="750"/>
      <c r="F6" s="750"/>
      <c r="G6" s="15" t="s">
        <v>140</v>
      </c>
    </row>
    <row r="7" spans="1:7" s="67" customFormat="1" ht="12.75" customHeight="1" thickBot="1">
      <c r="A7" s="87"/>
      <c r="B7" s="94"/>
      <c r="C7" s="53" t="s">
        <v>629</v>
      </c>
      <c r="D7" s="751"/>
      <c r="E7" s="751"/>
      <c r="F7" s="744"/>
      <c r="G7" s="53"/>
    </row>
    <row r="8" spans="1:7" s="67" customFormat="1" ht="12">
      <c r="A8" s="96" t="s">
        <v>173</v>
      </c>
      <c r="B8" s="31" t="s">
        <v>174</v>
      </c>
      <c r="C8" s="18" t="s">
        <v>175</v>
      </c>
      <c r="D8" s="18" t="s">
        <v>176</v>
      </c>
      <c r="E8" s="18" t="s">
        <v>177</v>
      </c>
      <c r="F8" s="18" t="s">
        <v>328</v>
      </c>
      <c r="G8" s="31" t="s">
        <v>671</v>
      </c>
    </row>
    <row r="9" spans="1:8" s="67" customFormat="1" ht="12" customHeight="1">
      <c r="A9" s="87">
        <v>3050</v>
      </c>
      <c r="B9" s="217" t="s">
        <v>293</v>
      </c>
      <c r="C9" s="218">
        <f>SUM(C17)</f>
        <v>120000</v>
      </c>
      <c r="D9" s="218">
        <f>SUM(D17)</f>
        <v>153990</v>
      </c>
      <c r="E9" s="218">
        <f>SUM(E17)</f>
        <v>212095</v>
      </c>
      <c r="F9" s="624">
        <f>SUM(E9/D9)</f>
        <v>1.3773296967335542</v>
      </c>
      <c r="G9" s="4"/>
      <c r="H9" s="215"/>
    </row>
    <row r="10" spans="1:7" s="67" customFormat="1" ht="12" customHeight="1">
      <c r="A10" s="87">
        <v>3051</v>
      </c>
      <c r="B10" s="111" t="s">
        <v>66</v>
      </c>
      <c r="C10" s="90"/>
      <c r="D10" s="90"/>
      <c r="E10" s="90"/>
      <c r="F10" s="624"/>
      <c r="G10" s="5"/>
    </row>
    <row r="11" spans="1:9" ht="12" customHeight="1">
      <c r="A11" s="85"/>
      <c r="B11" s="72" t="s">
        <v>55</v>
      </c>
      <c r="C11" s="78"/>
      <c r="D11" s="78"/>
      <c r="E11" s="78"/>
      <c r="F11" s="624"/>
      <c r="G11" s="188"/>
      <c r="H11" s="69"/>
      <c r="I11" s="69"/>
    </row>
    <row r="12" spans="1:9" ht="12" customHeight="1">
      <c r="A12" s="85"/>
      <c r="B12" s="7" t="s">
        <v>295</v>
      </c>
      <c r="C12" s="78"/>
      <c r="D12" s="78"/>
      <c r="E12" s="78"/>
      <c r="F12" s="624"/>
      <c r="G12" s="188"/>
      <c r="H12" s="69"/>
      <c r="I12" s="69"/>
    </row>
    <row r="13" spans="1:9" ht="12" customHeight="1">
      <c r="A13" s="85"/>
      <c r="B13" s="86" t="s">
        <v>261</v>
      </c>
      <c r="C13" s="78">
        <v>120000</v>
      </c>
      <c r="D13" s="78">
        <v>153990</v>
      </c>
      <c r="E13" s="78">
        <v>212095</v>
      </c>
      <c r="F13" s="618">
        <f>SUM(E13/D13)</f>
        <v>1.3773296967335542</v>
      </c>
      <c r="G13" s="188"/>
      <c r="H13" s="69"/>
      <c r="I13" s="69"/>
    </row>
    <row r="14" spans="1:9" ht="12" customHeight="1">
      <c r="A14" s="85"/>
      <c r="B14" s="10" t="s">
        <v>275</v>
      </c>
      <c r="C14" s="78"/>
      <c r="D14" s="78"/>
      <c r="E14" s="78"/>
      <c r="F14" s="624"/>
      <c r="G14" s="188"/>
      <c r="H14" s="69"/>
      <c r="I14" s="69"/>
    </row>
    <row r="15" spans="1:9" ht="12" customHeight="1">
      <c r="A15" s="85"/>
      <c r="B15" s="10" t="s">
        <v>70</v>
      </c>
      <c r="C15" s="78"/>
      <c r="D15" s="78"/>
      <c r="E15" s="78"/>
      <c r="F15" s="624"/>
      <c r="G15" s="188"/>
      <c r="H15" s="69"/>
      <c r="I15" s="69"/>
    </row>
    <row r="16" spans="1:9" ht="12" customHeight="1" thickBot="1">
      <c r="A16" s="85"/>
      <c r="B16" s="75" t="s">
        <v>262</v>
      </c>
      <c r="C16" s="78"/>
      <c r="D16" s="78"/>
      <c r="E16" s="78"/>
      <c r="F16" s="636"/>
      <c r="G16" s="188"/>
      <c r="H16" s="69"/>
      <c r="I16" s="69"/>
    </row>
    <row r="17" spans="1:9" ht="13.5" customHeight="1" thickBot="1">
      <c r="A17" s="81"/>
      <c r="B17" s="58" t="s">
        <v>254</v>
      </c>
      <c r="C17" s="83">
        <f>SUM(C11:C16)</f>
        <v>120000</v>
      </c>
      <c r="D17" s="83">
        <f>SUM(D11:D16)</f>
        <v>153990</v>
      </c>
      <c r="E17" s="83">
        <f>SUM(E11:E16)</f>
        <v>212095</v>
      </c>
      <c r="F17" s="625">
        <f>SUM(E17/D17)</f>
        <v>1.3773296967335542</v>
      </c>
      <c r="G17" s="189"/>
      <c r="H17" s="69"/>
      <c r="I17" s="69"/>
    </row>
    <row r="18" spans="1:9" ht="12">
      <c r="A18" s="87">
        <v>3060</v>
      </c>
      <c r="B18" s="109" t="s">
        <v>71</v>
      </c>
      <c r="C18" s="100">
        <f>SUM(C26)</f>
        <v>58105</v>
      </c>
      <c r="D18" s="100">
        <f>SUM(D26)</f>
        <v>75671</v>
      </c>
      <c r="E18" s="100">
        <f>SUM(E26)</f>
        <v>17566</v>
      </c>
      <c r="F18" s="635">
        <f>SUM(E18/D18)</f>
        <v>0.23213648557571592</v>
      </c>
      <c r="G18" s="31"/>
      <c r="H18" s="69"/>
      <c r="I18" s="69"/>
    </row>
    <row r="19" spans="1:9" ht="12" customHeight="1">
      <c r="A19" s="87">
        <v>3061</v>
      </c>
      <c r="B19" s="111" t="s">
        <v>73</v>
      </c>
      <c r="C19" s="90"/>
      <c r="D19" s="90"/>
      <c r="E19" s="90"/>
      <c r="F19" s="624"/>
      <c r="G19" s="188"/>
      <c r="H19" s="69"/>
      <c r="I19" s="69"/>
    </row>
    <row r="20" spans="1:9" ht="12" customHeight="1">
      <c r="A20" s="85"/>
      <c r="B20" s="72" t="s">
        <v>55</v>
      </c>
      <c r="C20" s="78"/>
      <c r="D20" s="78"/>
      <c r="E20" s="78"/>
      <c r="F20" s="624"/>
      <c r="G20" s="188"/>
      <c r="H20" s="69"/>
      <c r="I20" s="69"/>
    </row>
    <row r="21" spans="1:9" ht="12" customHeight="1">
      <c r="A21" s="85"/>
      <c r="B21" s="7" t="s">
        <v>295</v>
      </c>
      <c r="C21" s="78"/>
      <c r="D21" s="78"/>
      <c r="E21" s="78"/>
      <c r="F21" s="624"/>
      <c r="G21" s="188"/>
      <c r="H21" s="69"/>
      <c r="I21" s="69"/>
    </row>
    <row r="22" spans="1:9" ht="12" customHeight="1">
      <c r="A22" s="71"/>
      <c r="B22" s="86" t="s">
        <v>261</v>
      </c>
      <c r="C22" s="78">
        <v>58105</v>
      </c>
      <c r="D22" s="78">
        <v>75671</v>
      </c>
      <c r="E22" s="78">
        <v>17566</v>
      </c>
      <c r="F22" s="618">
        <f>SUM(E22/D22)</f>
        <v>0.23213648557571592</v>
      </c>
      <c r="G22" s="188"/>
      <c r="H22" s="69"/>
      <c r="I22" s="69"/>
    </row>
    <row r="23" spans="1:9" ht="12" customHeight="1">
      <c r="A23" s="71"/>
      <c r="B23" s="10" t="s">
        <v>275</v>
      </c>
      <c r="C23" s="78"/>
      <c r="D23" s="78"/>
      <c r="E23" s="78"/>
      <c r="F23" s="624"/>
      <c r="G23" s="188"/>
      <c r="H23" s="69"/>
      <c r="I23" s="69"/>
    </row>
    <row r="24" spans="1:9" ht="12" customHeight="1">
      <c r="A24" s="71"/>
      <c r="B24" s="10" t="s">
        <v>70</v>
      </c>
      <c r="C24" s="78"/>
      <c r="D24" s="78"/>
      <c r="E24" s="78"/>
      <c r="F24" s="624"/>
      <c r="G24" s="194"/>
      <c r="H24" s="69"/>
      <c r="I24" s="69"/>
    </row>
    <row r="25" spans="1:9" ht="12" customHeight="1" thickBot="1">
      <c r="A25" s="71"/>
      <c r="B25" s="75" t="s">
        <v>262</v>
      </c>
      <c r="C25" s="78"/>
      <c r="D25" s="78"/>
      <c r="E25" s="78"/>
      <c r="F25" s="636"/>
      <c r="G25" s="30"/>
      <c r="H25" s="69"/>
      <c r="I25" s="69"/>
    </row>
    <row r="26" spans="1:9" ht="12" customHeight="1" thickBot="1">
      <c r="A26" s="53"/>
      <c r="B26" s="58" t="s">
        <v>254</v>
      </c>
      <c r="C26" s="83">
        <f>SUM(C20:C25)</f>
        <v>58105</v>
      </c>
      <c r="D26" s="83">
        <f>SUM(D20:D25)</f>
        <v>75671</v>
      </c>
      <c r="E26" s="83">
        <f>SUM(E20:E25)</f>
        <v>17566</v>
      </c>
      <c r="F26" s="625">
        <f>SUM(E26/D26)</f>
        <v>0.23213648557571592</v>
      </c>
      <c r="G26" s="190"/>
      <c r="H26" s="69"/>
      <c r="I26" s="69"/>
    </row>
    <row r="27" spans="1:9" ht="12" customHeight="1">
      <c r="A27" s="15">
        <v>3070</v>
      </c>
      <c r="B27" s="109" t="s">
        <v>128</v>
      </c>
      <c r="C27" s="100">
        <f>SUM(C35)</f>
        <v>10000</v>
      </c>
      <c r="D27" s="100">
        <f>SUM(D35)</f>
        <v>10000</v>
      </c>
      <c r="E27" s="100">
        <f>SUM(E35)</f>
        <v>10000</v>
      </c>
      <c r="F27" s="674">
        <f>SUM(E27/D27)</f>
        <v>1</v>
      </c>
      <c r="G27" s="4" t="s">
        <v>168</v>
      </c>
      <c r="H27" s="69"/>
      <c r="I27" s="69"/>
    </row>
    <row r="28" spans="1:9" ht="12" customHeight="1">
      <c r="A28" s="15">
        <v>3071</v>
      </c>
      <c r="B28" s="104" t="s">
        <v>129</v>
      </c>
      <c r="C28" s="90"/>
      <c r="D28" s="90"/>
      <c r="E28" s="90"/>
      <c r="F28" s="635"/>
      <c r="G28" s="5" t="s">
        <v>169</v>
      </c>
      <c r="H28" s="69"/>
      <c r="I28" s="69"/>
    </row>
    <row r="29" spans="1:9" ht="12" customHeight="1">
      <c r="A29" s="71"/>
      <c r="B29" s="72" t="s">
        <v>55</v>
      </c>
      <c r="C29" s="78"/>
      <c r="D29" s="78"/>
      <c r="E29" s="78"/>
      <c r="F29" s="624"/>
      <c r="G29" s="188"/>
      <c r="H29" s="69"/>
      <c r="I29" s="69"/>
    </row>
    <row r="30" spans="1:9" ht="12" customHeight="1">
      <c r="A30" s="85"/>
      <c r="B30" s="7" t="s">
        <v>295</v>
      </c>
      <c r="C30" s="78"/>
      <c r="D30" s="78"/>
      <c r="E30" s="78"/>
      <c r="F30" s="624"/>
      <c r="G30" s="188"/>
      <c r="H30" s="69"/>
      <c r="I30" s="69"/>
    </row>
    <row r="31" spans="1:9" ht="12" customHeight="1">
      <c r="A31" s="85"/>
      <c r="B31" s="86" t="s">
        <v>261</v>
      </c>
      <c r="C31" s="78">
        <v>10000</v>
      </c>
      <c r="D31" s="78">
        <v>10000</v>
      </c>
      <c r="E31" s="78">
        <v>10000</v>
      </c>
      <c r="F31" s="618">
        <f>SUM(E31/D31)</f>
        <v>1</v>
      </c>
      <c r="G31" s="188"/>
      <c r="H31" s="69"/>
      <c r="I31" s="69"/>
    </row>
    <row r="32" spans="1:9" ht="12" customHeight="1">
      <c r="A32" s="85"/>
      <c r="B32" s="10" t="s">
        <v>275</v>
      </c>
      <c r="C32" s="78"/>
      <c r="D32" s="78"/>
      <c r="E32" s="78"/>
      <c r="F32" s="624"/>
      <c r="G32" s="194"/>
      <c r="H32" s="69"/>
      <c r="I32" s="69"/>
    </row>
    <row r="33" spans="1:9" ht="12" customHeight="1">
      <c r="A33" s="85"/>
      <c r="B33" s="10" t="s">
        <v>70</v>
      </c>
      <c r="C33" s="73"/>
      <c r="D33" s="73"/>
      <c r="E33" s="73"/>
      <c r="F33" s="624"/>
      <c r="G33" s="5"/>
      <c r="H33" s="69"/>
      <c r="I33" s="69"/>
    </row>
    <row r="34" spans="1:9" ht="12" customHeight="1" thickBot="1">
      <c r="A34" s="85"/>
      <c r="B34" s="75" t="s">
        <v>262</v>
      </c>
      <c r="C34" s="78"/>
      <c r="D34" s="78"/>
      <c r="E34" s="78"/>
      <c r="F34" s="636"/>
      <c r="G34" s="191"/>
      <c r="H34" s="69"/>
      <c r="I34" s="69"/>
    </row>
    <row r="35" spans="1:9" ht="12" customHeight="1" thickBot="1">
      <c r="A35" s="81"/>
      <c r="B35" s="58" t="s">
        <v>254</v>
      </c>
      <c r="C35" s="83">
        <f>SUM(C29:C34)</f>
        <v>10000</v>
      </c>
      <c r="D35" s="83">
        <f>SUM(D29:D34)</f>
        <v>10000</v>
      </c>
      <c r="E35" s="83">
        <f>SUM(E29:E34)</f>
        <v>10000</v>
      </c>
      <c r="F35" s="625">
        <f>SUM(E35/D35)</f>
        <v>1</v>
      </c>
      <c r="G35" s="190"/>
      <c r="H35" s="69"/>
      <c r="I35" s="69"/>
    </row>
    <row r="36" spans="1:9" ht="12" customHeight="1">
      <c r="A36" s="15">
        <v>3080</v>
      </c>
      <c r="B36" s="77" t="s">
        <v>134</v>
      </c>
      <c r="C36" s="90">
        <f>SUM(C45)</f>
        <v>18500</v>
      </c>
      <c r="D36" s="90">
        <f>SUM(D45)</f>
        <v>18500</v>
      </c>
      <c r="E36" s="90">
        <f>SUM(E45)</f>
        <v>18500</v>
      </c>
      <c r="F36" s="635">
        <f>SUM(E36/D36)</f>
        <v>1</v>
      </c>
      <c r="G36" s="4"/>
      <c r="H36" s="69"/>
      <c r="I36" s="69"/>
    </row>
    <row r="37" spans="1:9" ht="12" customHeight="1">
      <c r="A37" s="15">
        <v>3081</v>
      </c>
      <c r="B37" s="111" t="s">
        <v>135</v>
      </c>
      <c r="C37" s="90"/>
      <c r="D37" s="90"/>
      <c r="E37" s="90"/>
      <c r="F37" s="624"/>
      <c r="G37" s="5"/>
      <c r="H37" s="69"/>
      <c r="I37" s="69"/>
    </row>
    <row r="38" spans="1:9" ht="12" customHeight="1">
      <c r="A38" s="71"/>
      <c r="B38" s="72" t="s">
        <v>55</v>
      </c>
      <c r="C38" s="78"/>
      <c r="D38" s="78"/>
      <c r="E38" s="78"/>
      <c r="F38" s="624"/>
      <c r="G38" s="5"/>
      <c r="H38" s="69"/>
      <c r="I38" s="69"/>
    </row>
    <row r="39" spans="1:9" ht="12" customHeight="1">
      <c r="A39" s="71"/>
      <c r="B39" s="7" t="s">
        <v>295</v>
      </c>
      <c r="C39" s="78"/>
      <c r="D39" s="78"/>
      <c r="E39" s="78"/>
      <c r="F39" s="624"/>
      <c r="G39" s="5"/>
      <c r="H39" s="69"/>
      <c r="I39" s="69"/>
    </row>
    <row r="40" spans="1:9" ht="12" customHeight="1">
      <c r="A40" s="71"/>
      <c r="B40" s="86" t="s">
        <v>261</v>
      </c>
      <c r="C40" s="78">
        <v>11000</v>
      </c>
      <c r="D40" s="78">
        <v>11000</v>
      </c>
      <c r="E40" s="78">
        <v>11000</v>
      </c>
      <c r="F40" s="618">
        <f>SUM(E40/D40)</f>
        <v>1</v>
      </c>
      <c r="G40" s="2"/>
      <c r="H40" s="69"/>
      <c r="I40" s="69"/>
    </row>
    <row r="41" spans="1:9" ht="12" customHeight="1">
      <c r="A41" s="71"/>
      <c r="B41" s="10" t="s">
        <v>275</v>
      </c>
      <c r="C41" s="78">
        <v>7500</v>
      </c>
      <c r="D41" s="78">
        <v>7500</v>
      </c>
      <c r="E41" s="78">
        <v>7500</v>
      </c>
      <c r="F41" s="618">
        <f>SUM(E41/D41)</f>
        <v>1</v>
      </c>
      <c r="G41" s="5"/>
      <c r="H41" s="69"/>
      <c r="I41" s="69"/>
    </row>
    <row r="42" spans="1:9" ht="12" customHeight="1">
      <c r="A42" s="71"/>
      <c r="B42" s="10" t="s">
        <v>553</v>
      </c>
      <c r="C42" s="78"/>
      <c r="D42" s="78"/>
      <c r="E42" s="78"/>
      <c r="F42" s="618"/>
      <c r="G42" s="5"/>
      <c r="H42" s="69"/>
      <c r="I42" s="69"/>
    </row>
    <row r="43" spans="1:9" ht="12" customHeight="1">
      <c r="A43" s="71"/>
      <c r="B43" s="10" t="s">
        <v>70</v>
      </c>
      <c r="C43" s="78"/>
      <c r="D43" s="78"/>
      <c r="E43" s="78"/>
      <c r="F43" s="624"/>
      <c r="G43" s="5"/>
      <c r="H43" s="69"/>
      <c r="I43" s="69"/>
    </row>
    <row r="44" spans="1:9" ht="12" customHeight="1" thickBot="1">
      <c r="A44" s="85"/>
      <c r="B44" s="75" t="s">
        <v>262</v>
      </c>
      <c r="C44" s="78"/>
      <c r="D44" s="78"/>
      <c r="E44" s="78"/>
      <c r="F44" s="636"/>
      <c r="G44" s="191"/>
      <c r="H44" s="69"/>
      <c r="I44" s="69"/>
    </row>
    <row r="45" spans="1:9" ht="12" customHeight="1" thickBot="1">
      <c r="A45" s="81"/>
      <c r="B45" s="58" t="s">
        <v>254</v>
      </c>
      <c r="C45" s="83">
        <f>SUM(C38:C44)</f>
        <v>18500</v>
      </c>
      <c r="D45" s="83">
        <f>SUM(D38:D44)</f>
        <v>18500</v>
      </c>
      <c r="E45" s="83">
        <f>SUM(E38:E44)</f>
        <v>18500</v>
      </c>
      <c r="F45" s="625">
        <f>SUM(E45/D45)</f>
        <v>1</v>
      </c>
      <c r="G45" s="190"/>
      <c r="H45" s="69"/>
      <c r="I45" s="69"/>
    </row>
    <row r="46" spans="1:9" ht="12" customHeight="1">
      <c r="A46" s="15">
        <v>3090</v>
      </c>
      <c r="B46" s="77" t="s">
        <v>53</v>
      </c>
      <c r="C46" s="90">
        <f>SUM(C54)</f>
        <v>70032</v>
      </c>
      <c r="D46" s="90">
        <f>SUM(D54)</f>
        <v>70032</v>
      </c>
      <c r="E46" s="90">
        <f>SUM(E54)</f>
        <v>70032</v>
      </c>
      <c r="F46" s="635">
        <f>SUM(E46/D46)</f>
        <v>1</v>
      </c>
      <c r="G46" s="4"/>
      <c r="H46" s="69"/>
      <c r="I46" s="69"/>
    </row>
    <row r="47" spans="1:9" ht="12" customHeight="1">
      <c r="A47" s="15">
        <v>3091</v>
      </c>
      <c r="B47" s="111" t="s">
        <v>148</v>
      </c>
      <c r="C47" s="90"/>
      <c r="D47" s="90"/>
      <c r="E47" s="90"/>
      <c r="F47" s="624"/>
      <c r="G47" s="5"/>
      <c r="H47" s="69"/>
      <c r="I47" s="69"/>
    </row>
    <row r="48" spans="1:9" ht="12" customHeight="1">
      <c r="A48" s="71"/>
      <c r="B48" s="72" t="s">
        <v>55</v>
      </c>
      <c r="C48" s="78">
        <v>12093</v>
      </c>
      <c r="D48" s="78">
        <v>12093</v>
      </c>
      <c r="E48" s="78">
        <v>12093</v>
      </c>
      <c r="F48" s="618">
        <f>SUM(E48/D48)</f>
        <v>1</v>
      </c>
      <c r="G48" s="5"/>
      <c r="H48" s="69"/>
      <c r="I48" s="69"/>
    </row>
    <row r="49" spans="1:9" ht="12" customHeight="1">
      <c r="A49" s="71"/>
      <c r="B49" s="7" t="s">
        <v>295</v>
      </c>
      <c r="C49" s="78">
        <v>2939</v>
      </c>
      <c r="D49" s="78">
        <v>2939</v>
      </c>
      <c r="E49" s="78">
        <v>2939</v>
      </c>
      <c r="F49" s="618">
        <f>SUM(E49/D49)</f>
        <v>1</v>
      </c>
      <c r="G49" s="5"/>
      <c r="H49" s="69"/>
      <c r="I49" s="69"/>
    </row>
    <row r="50" spans="1:9" ht="12" customHeight="1">
      <c r="A50" s="71"/>
      <c r="B50" s="86" t="s">
        <v>261</v>
      </c>
      <c r="C50" s="78">
        <v>55000</v>
      </c>
      <c r="D50" s="78">
        <v>55000</v>
      </c>
      <c r="E50" s="78">
        <v>55000</v>
      </c>
      <c r="F50" s="618">
        <f>SUM(E50/D50)</f>
        <v>1</v>
      </c>
      <c r="G50" s="2"/>
      <c r="H50" s="69"/>
      <c r="I50" s="69"/>
    </row>
    <row r="51" spans="1:9" ht="12" customHeight="1">
      <c r="A51" s="71"/>
      <c r="B51" s="10" t="s">
        <v>275</v>
      </c>
      <c r="C51" s="78"/>
      <c r="D51" s="78"/>
      <c r="E51" s="78"/>
      <c r="F51" s="624"/>
      <c r="G51" s="5"/>
      <c r="H51" s="69"/>
      <c r="I51" s="69"/>
    </row>
    <row r="52" spans="1:9" ht="12" customHeight="1">
      <c r="A52" s="71"/>
      <c r="B52" s="10" t="s">
        <v>70</v>
      </c>
      <c r="C52" s="78"/>
      <c r="D52" s="78"/>
      <c r="E52" s="78"/>
      <c r="F52" s="624"/>
      <c r="G52" s="5"/>
      <c r="H52" s="69"/>
      <c r="I52" s="69"/>
    </row>
    <row r="53" spans="1:9" ht="12" customHeight="1" thickBot="1">
      <c r="A53" s="85"/>
      <c r="B53" s="75" t="s">
        <v>262</v>
      </c>
      <c r="C53" s="78"/>
      <c r="D53" s="78"/>
      <c r="E53" s="78"/>
      <c r="F53" s="636"/>
      <c r="G53" s="191"/>
      <c r="H53" s="69"/>
      <c r="I53" s="69"/>
    </row>
    <row r="54" spans="1:9" ht="12" customHeight="1" thickBot="1">
      <c r="A54" s="81"/>
      <c r="B54" s="58" t="s">
        <v>254</v>
      </c>
      <c r="C54" s="83">
        <f>SUM(C48:C53)</f>
        <v>70032</v>
      </c>
      <c r="D54" s="83">
        <f>SUM(D48:D53)</f>
        <v>70032</v>
      </c>
      <c r="E54" s="83">
        <f>SUM(E48:E53)</f>
        <v>70032</v>
      </c>
      <c r="F54" s="625">
        <f>SUM(E54/D54)</f>
        <v>1</v>
      </c>
      <c r="G54" s="190"/>
      <c r="H54" s="69"/>
      <c r="I54" s="69"/>
    </row>
    <row r="55" spans="1:9" ht="12" customHeight="1" thickBot="1">
      <c r="A55" s="145">
        <v>3130</v>
      </c>
      <c r="B55" s="74" t="s">
        <v>74</v>
      </c>
      <c r="C55" s="83">
        <f>SUM(C56+C98)</f>
        <v>813333</v>
      </c>
      <c r="D55" s="83">
        <f>SUM(D56+D98)</f>
        <v>837617</v>
      </c>
      <c r="E55" s="83">
        <f>SUM(E56+E98)</f>
        <v>846617</v>
      </c>
      <c r="F55" s="625">
        <f>SUM(E55/D55)</f>
        <v>1.010744767596646</v>
      </c>
      <c r="G55" s="190"/>
      <c r="H55" s="69"/>
      <c r="I55" s="69"/>
    </row>
    <row r="56" spans="1:9" ht="12" customHeight="1" thickBot="1">
      <c r="A56" s="15">
        <v>3110</v>
      </c>
      <c r="B56" s="74" t="s">
        <v>239</v>
      </c>
      <c r="C56" s="83">
        <f>SUM(C65+C73+C81+C89+C97)</f>
        <v>768333</v>
      </c>
      <c r="D56" s="83">
        <f>SUM(D65+D73+D81+D89+D97)</f>
        <v>792617</v>
      </c>
      <c r="E56" s="83">
        <f>SUM(E65+E73+E81+E89+E97)</f>
        <v>797617</v>
      </c>
      <c r="F56" s="625">
        <f>SUM(E56/D56)</f>
        <v>1.0063082169572442</v>
      </c>
      <c r="G56" s="190"/>
      <c r="H56" s="69"/>
      <c r="I56" s="69"/>
    </row>
    <row r="57" spans="1:9" ht="12" customHeight="1">
      <c r="A57" s="70">
        <v>3111</v>
      </c>
      <c r="B57" s="99" t="s">
        <v>166</v>
      </c>
      <c r="C57" s="90"/>
      <c r="D57" s="90"/>
      <c r="E57" s="90"/>
      <c r="F57" s="635"/>
      <c r="G57" s="18" t="s">
        <v>170</v>
      </c>
      <c r="H57" s="69"/>
      <c r="I57" s="69"/>
    </row>
    <row r="58" spans="1:9" ht="12" customHeight="1">
      <c r="A58" s="85"/>
      <c r="B58" s="72" t="s">
        <v>55</v>
      </c>
      <c r="C58" s="78"/>
      <c r="D58" s="78"/>
      <c r="E58" s="78"/>
      <c r="F58" s="624"/>
      <c r="G58" s="188"/>
      <c r="H58" s="69"/>
      <c r="I58" s="69"/>
    </row>
    <row r="59" spans="1:9" ht="12" customHeight="1">
      <c r="A59" s="85"/>
      <c r="B59" s="7" t="s">
        <v>295</v>
      </c>
      <c r="C59" s="78"/>
      <c r="D59" s="78"/>
      <c r="E59" s="78"/>
      <c r="F59" s="624"/>
      <c r="G59" s="188"/>
      <c r="H59" s="69"/>
      <c r="I59" s="69"/>
    </row>
    <row r="60" spans="1:9" ht="12" customHeight="1">
      <c r="A60" s="85"/>
      <c r="B60" s="86" t="s">
        <v>261</v>
      </c>
      <c r="C60" s="78"/>
      <c r="D60" s="78"/>
      <c r="E60" s="78">
        <v>1768</v>
      </c>
      <c r="F60" s="624"/>
      <c r="G60" s="188"/>
      <c r="H60" s="69"/>
      <c r="I60" s="69"/>
    </row>
    <row r="61" spans="1:9" ht="12" customHeight="1">
      <c r="A61" s="85"/>
      <c r="B61" s="10" t="s">
        <v>275</v>
      </c>
      <c r="C61" s="78"/>
      <c r="D61" s="78"/>
      <c r="E61" s="78"/>
      <c r="F61" s="624"/>
      <c r="G61" s="188"/>
      <c r="H61" s="69"/>
      <c r="I61" s="69"/>
    </row>
    <row r="62" spans="1:9" ht="12" customHeight="1">
      <c r="A62" s="85"/>
      <c r="B62" s="10" t="s">
        <v>70</v>
      </c>
      <c r="C62" s="78"/>
      <c r="D62" s="78"/>
      <c r="E62" s="78"/>
      <c r="F62" s="624"/>
      <c r="G62" s="188"/>
      <c r="H62" s="69"/>
      <c r="I62" s="69"/>
    </row>
    <row r="63" spans="1:9" ht="12" customHeight="1">
      <c r="A63" s="85"/>
      <c r="B63" s="75" t="s">
        <v>46</v>
      </c>
      <c r="C63" s="78">
        <v>500000</v>
      </c>
      <c r="D63" s="78">
        <v>500000</v>
      </c>
      <c r="E63" s="78">
        <v>498232</v>
      </c>
      <c r="F63" s="618">
        <f>SUM(E63/D63)</f>
        <v>0.996464</v>
      </c>
      <c r="G63" s="188"/>
      <c r="H63" s="69"/>
      <c r="I63" s="69"/>
    </row>
    <row r="64" spans="1:9" ht="12" customHeight="1" thickBot="1">
      <c r="A64" s="85"/>
      <c r="B64" s="75" t="s">
        <v>262</v>
      </c>
      <c r="C64" s="79"/>
      <c r="D64" s="79"/>
      <c r="E64" s="79"/>
      <c r="F64" s="624"/>
      <c r="G64" s="55"/>
      <c r="H64" s="69"/>
      <c r="I64" s="69"/>
    </row>
    <row r="65" spans="1:9" ht="12" customHeight="1" thickBot="1">
      <c r="A65" s="81"/>
      <c r="B65" s="58" t="s">
        <v>254</v>
      </c>
      <c r="C65" s="83">
        <f>SUM(C58:C63)</f>
        <v>500000</v>
      </c>
      <c r="D65" s="83">
        <f>SUM(D58:D63)</f>
        <v>500000</v>
      </c>
      <c r="E65" s="83">
        <f>SUM(E58:E63)</f>
        <v>500000</v>
      </c>
      <c r="F65" s="625">
        <f>SUM(E65/D65)</f>
        <v>1</v>
      </c>
      <c r="G65" s="190"/>
      <c r="H65" s="69"/>
      <c r="I65" s="69"/>
    </row>
    <row r="66" spans="1:9" ht="12" customHeight="1">
      <c r="A66" s="87">
        <v>3112</v>
      </c>
      <c r="B66" s="104" t="s">
        <v>216</v>
      </c>
      <c r="C66" s="90"/>
      <c r="D66" s="90"/>
      <c r="E66" s="90"/>
      <c r="F66" s="624"/>
      <c r="G66" s="31"/>
      <c r="H66" s="69"/>
      <c r="I66" s="69"/>
    </row>
    <row r="67" spans="1:9" ht="12" customHeight="1">
      <c r="A67" s="85"/>
      <c r="B67" s="72" t="s">
        <v>55</v>
      </c>
      <c r="C67" s="78"/>
      <c r="D67" s="78"/>
      <c r="E67" s="78"/>
      <c r="F67" s="624"/>
      <c r="G67" s="188"/>
      <c r="H67" s="69"/>
      <c r="I67" s="69"/>
    </row>
    <row r="68" spans="1:9" ht="12" customHeight="1">
      <c r="A68" s="85"/>
      <c r="B68" s="7" t="s">
        <v>295</v>
      </c>
      <c r="C68" s="78"/>
      <c r="D68" s="78"/>
      <c r="E68" s="78"/>
      <c r="F68" s="624"/>
      <c r="G68" s="188"/>
      <c r="H68" s="69"/>
      <c r="I68" s="69"/>
    </row>
    <row r="69" spans="1:9" ht="12" customHeight="1">
      <c r="A69" s="85"/>
      <c r="B69" s="86" t="s">
        <v>261</v>
      </c>
      <c r="C69" s="78">
        <v>70000</v>
      </c>
      <c r="D69" s="78">
        <v>86000</v>
      </c>
      <c r="E69" s="78">
        <v>91000</v>
      </c>
      <c r="F69" s="618">
        <f>SUM(E69/D69)</f>
        <v>1.058139534883721</v>
      </c>
      <c r="G69" s="188"/>
      <c r="H69" s="69"/>
      <c r="I69" s="69"/>
    </row>
    <row r="70" spans="1:9" ht="12" customHeight="1">
      <c r="A70" s="85"/>
      <c r="B70" s="10" t="s">
        <v>275</v>
      </c>
      <c r="C70" s="78"/>
      <c r="D70" s="78"/>
      <c r="E70" s="78"/>
      <c r="F70" s="624"/>
      <c r="G70" s="188"/>
      <c r="H70" s="69"/>
      <c r="I70" s="69"/>
    </row>
    <row r="71" spans="1:9" ht="12" customHeight="1">
      <c r="A71" s="85"/>
      <c r="B71" s="10" t="s">
        <v>70</v>
      </c>
      <c r="C71" s="78"/>
      <c r="D71" s="78"/>
      <c r="E71" s="78"/>
      <c r="F71" s="624"/>
      <c r="G71" s="188"/>
      <c r="H71" s="69"/>
      <c r="I71" s="69"/>
    </row>
    <row r="72" spans="1:9" ht="12" customHeight="1" thickBot="1">
      <c r="A72" s="85"/>
      <c r="B72" s="75" t="s">
        <v>262</v>
      </c>
      <c r="C72" s="78"/>
      <c r="D72" s="78"/>
      <c r="E72" s="78"/>
      <c r="F72" s="636"/>
      <c r="G72" s="188"/>
      <c r="H72" s="69"/>
      <c r="I72" s="69"/>
    </row>
    <row r="73" spans="1:9" ht="12" customHeight="1" thickBot="1">
      <c r="A73" s="81"/>
      <c r="B73" s="58" t="s">
        <v>254</v>
      </c>
      <c r="C73" s="83">
        <f>SUM(C67:C72)</f>
        <v>70000</v>
      </c>
      <c r="D73" s="83">
        <f>SUM(D67:D72)</f>
        <v>86000</v>
      </c>
      <c r="E73" s="83">
        <f>SUM(E67:E72)</f>
        <v>91000</v>
      </c>
      <c r="F73" s="625">
        <f>SUM(E73/D73)</f>
        <v>1.058139534883721</v>
      </c>
      <c r="G73" s="190"/>
      <c r="H73" s="69"/>
      <c r="I73" s="69"/>
    </row>
    <row r="74" spans="1:9" ht="12" customHeight="1">
      <c r="A74" s="87">
        <v>3113</v>
      </c>
      <c r="B74" s="99" t="s">
        <v>240</v>
      </c>
      <c r="C74" s="100"/>
      <c r="D74" s="100"/>
      <c r="E74" s="100"/>
      <c r="F74" s="635"/>
      <c r="G74" s="4"/>
      <c r="H74" s="69"/>
      <c r="I74" s="69"/>
    </row>
    <row r="75" spans="1:9" ht="12" customHeight="1">
      <c r="A75" s="85"/>
      <c r="B75" s="72" t="s">
        <v>55</v>
      </c>
      <c r="C75" s="78"/>
      <c r="D75" s="78"/>
      <c r="E75" s="78"/>
      <c r="F75" s="624"/>
      <c r="G75" s="188"/>
      <c r="H75" s="69"/>
      <c r="I75" s="69"/>
    </row>
    <row r="76" spans="1:9" ht="12" customHeight="1">
      <c r="A76" s="85"/>
      <c r="B76" s="7" t="s">
        <v>295</v>
      </c>
      <c r="C76" s="78"/>
      <c r="D76" s="78"/>
      <c r="E76" s="78"/>
      <c r="F76" s="624"/>
      <c r="G76" s="188"/>
      <c r="H76" s="69"/>
      <c r="I76" s="69"/>
    </row>
    <row r="77" spans="1:9" ht="12" customHeight="1">
      <c r="A77" s="85"/>
      <c r="B77" s="86" t="s">
        <v>261</v>
      </c>
      <c r="C77" s="78">
        <v>19500</v>
      </c>
      <c r="D77" s="78">
        <v>19500</v>
      </c>
      <c r="E77" s="78">
        <v>19500</v>
      </c>
      <c r="F77" s="618">
        <f>SUM(E77/D77)</f>
        <v>1</v>
      </c>
      <c r="G77" s="188"/>
      <c r="H77" s="69"/>
      <c r="I77" s="69"/>
    </row>
    <row r="78" spans="1:9" ht="12" customHeight="1">
      <c r="A78" s="85"/>
      <c r="B78" s="10" t="s">
        <v>275</v>
      </c>
      <c r="C78" s="78"/>
      <c r="D78" s="78"/>
      <c r="E78" s="78"/>
      <c r="F78" s="624"/>
      <c r="G78" s="188"/>
      <c r="H78" s="69"/>
      <c r="I78" s="69"/>
    </row>
    <row r="79" spans="1:9" ht="12" customHeight="1">
      <c r="A79" s="85"/>
      <c r="B79" s="10" t="s">
        <v>70</v>
      </c>
      <c r="C79" s="78"/>
      <c r="D79" s="78"/>
      <c r="E79" s="78"/>
      <c r="F79" s="624"/>
      <c r="G79" s="188"/>
      <c r="H79" s="69"/>
      <c r="I79" s="69"/>
    </row>
    <row r="80" spans="1:9" ht="12" customHeight="1" thickBot="1">
      <c r="A80" s="85"/>
      <c r="B80" s="75" t="s">
        <v>262</v>
      </c>
      <c r="C80" s="78"/>
      <c r="D80" s="78"/>
      <c r="E80" s="78"/>
      <c r="F80" s="636"/>
      <c r="G80" s="188"/>
      <c r="H80" s="69"/>
      <c r="I80" s="69"/>
    </row>
    <row r="81" spans="1:9" ht="12" customHeight="1" thickBot="1">
      <c r="A81" s="81"/>
      <c r="B81" s="58" t="s">
        <v>254</v>
      </c>
      <c r="C81" s="83">
        <f>SUM(C75:C80)</f>
        <v>19500</v>
      </c>
      <c r="D81" s="83">
        <f>SUM(D75:D80)</f>
        <v>19500</v>
      </c>
      <c r="E81" s="83">
        <f>SUM(E75:E80)</f>
        <v>19500</v>
      </c>
      <c r="F81" s="625">
        <f>SUM(E81/D81)</f>
        <v>1</v>
      </c>
      <c r="G81" s="190"/>
      <c r="H81" s="69"/>
      <c r="I81" s="69"/>
    </row>
    <row r="82" spans="1:9" ht="12" customHeight="1">
      <c r="A82" s="87">
        <v>3114</v>
      </c>
      <c r="B82" s="104" t="s">
        <v>77</v>
      </c>
      <c r="C82" s="90"/>
      <c r="D82" s="90"/>
      <c r="E82" s="90"/>
      <c r="F82" s="635"/>
      <c r="G82" s="107"/>
      <c r="H82" s="69"/>
      <c r="I82" s="69"/>
    </row>
    <row r="83" spans="1:9" ht="12" customHeight="1">
      <c r="A83" s="85"/>
      <c r="B83" s="72" t="s">
        <v>55</v>
      </c>
      <c r="C83" s="78"/>
      <c r="D83" s="78"/>
      <c r="E83" s="78"/>
      <c r="F83" s="624"/>
      <c r="G83" s="188"/>
      <c r="H83" s="69"/>
      <c r="I83" s="69"/>
    </row>
    <row r="84" spans="1:9" ht="12" customHeight="1">
      <c r="A84" s="85"/>
      <c r="B84" s="7" t="s">
        <v>295</v>
      </c>
      <c r="C84" s="78"/>
      <c r="D84" s="78"/>
      <c r="E84" s="78"/>
      <c r="F84" s="624"/>
      <c r="G84" s="188"/>
      <c r="H84" s="69"/>
      <c r="I84" s="69"/>
    </row>
    <row r="85" spans="1:9" ht="12" customHeight="1">
      <c r="A85" s="85"/>
      <c r="B85" s="86" t="s">
        <v>261</v>
      </c>
      <c r="C85" s="78">
        <v>133000</v>
      </c>
      <c r="D85" s="78">
        <v>141284</v>
      </c>
      <c r="E85" s="78">
        <v>141284</v>
      </c>
      <c r="F85" s="618">
        <f>SUM(E85/D85)</f>
        <v>1</v>
      </c>
      <c r="G85" s="188"/>
      <c r="H85" s="69"/>
      <c r="I85" s="69"/>
    </row>
    <row r="86" spans="1:9" ht="12" customHeight="1">
      <c r="A86" s="85"/>
      <c r="B86" s="10" t="s">
        <v>275</v>
      </c>
      <c r="C86" s="78"/>
      <c r="D86" s="78"/>
      <c r="E86" s="78"/>
      <c r="F86" s="624"/>
      <c r="G86" s="188"/>
      <c r="H86" s="69"/>
      <c r="I86" s="69"/>
    </row>
    <row r="87" spans="1:9" ht="12" customHeight="1">
      <c r="A87" s="85"/>
      <c r="B87" s="10" t="s">
        <v>70</v>
      </c>
      <c r="C87" s="78"/>
      <c r="D87" s="78"/>
      <c r="E87" s="78"/>
      <c r="F87" s="624"/>
      <c r="G87" s="188"/>
      <c r="H87" s="69"/>
      <c r="I87" s="69"/>
    </row>
    <row r="88" spans="1:9" ht="12" customHeight="1" thickBot="1">
      <c r="A88" s="71"/>
      <c r="B88" s="75" t="s">
        <v>262</v>
      </c>
      <c r="C88" s="78"/>
      <c r="D88" s="78"/>
      <c r="E88" s="78"/>
      <c r="F88" s="636"/>
      <c r="G88" s="188"/>
      <c r="H88" s="69"/>
      <c r="I88" s="69"/>
    </row>
    <row r="89" spans="1:9" ht="12" customHeight="1" thickBot="1">
      <c r="A89" s="53"/>
      <c r="B89" s="58" t="s">
        <v>254</v>
      </c>
      <c r="C89" s="83">
        <f>SUM(C83:C88)</f>
        <v>133000</v>
      </c>
      <c r="D89" s="83">
        <f>SUM(D83:D88)</f>
        <v>141284</v>
      </c>
      <c r="E89" s="83">
        <f>SUM(E83:E88)</f>
        <v>141284</v>
      </c>
      <c r="F89" s="625">
        <f>SUM(E89/D89)</f>
        <v>1</v>
      </c>
      <c r="G89" s="190"/>
      <c r="H89" s="69"/>
      <c r="I89" s="69"/>
    </row>
    <row r="90" spans="1:9" ht="12" customHeight="1">
      <c r="A90" s="87">
        <v>3115</v>
      </c>
      <c r="B90" s="104" t="s">
        <v>292</v>
      </c>
      <c r="C90" s="90"/>
      <c r="D90" s="90"/>
      <c r="E90" s="90"/>
      <c r="F90" s="635"/>
      <c r="G90" s="107"/>
      <c r="H90" s="69"/>
      <c r="I90" s="69"/>
    </row>
    <row r="91" spans="1:9" ht="12" customHeight="1">
      <c r="A91" s="85"/>
      <c r="B91" s="72" t="s">
        <v>55</v>
      </c>
      <c r="C91" s="78"/>
      <c r="D91" s="78"/>
      <c r="E91" s="78"/>
      <c r="F91" s="624"/>
      <c r="G91" s="188"/>
      <c r="H91" s="69"/>
      <c r="I91" s="69"/>
    </row>
    <row r="92" spans="1:9" ht="12" customHeight="1">
      <c r="A92" s="85"/>
      <c r="B92" s="7" t="s">
        <v>295</v>
      </c>
      <c r="C92" s="78"/>
      <c r="D92" s="78"/>
      <c r="E92" s="78"/>
      <c r="F92" s="624"/>
      <c r="G92" s="188"/>
      <c r="H92" s="69"/>
      <c r="I92" s="69"/>
    </row>
    <row r="93" spans="1:9" ht="12" customHeight="1">
      <c r="A93" s="85"/>
      <c r="B93" s="86" t="s">
        <v>261</v>
      </c>
      <c r="C93" s="78">
        <v>45833</v>
      </c>
      <c r="D93" s="78">
        <v>45833</v>
      </c>
      <c r="E93" s="78">
        <v>45833</v>
      </c>
      <c r="F93" s="618">
        <f>SUM(E93/D93)</f>
        <v>1</v>
      </c>
      <c r="G93" s="188"/>
      <c r="H93" s="69"/>
      <c r="I93" s="69"/>
    </row>
    <row r="94" spans="1:9" ht="12" customHeight="1">
      <c r="A94" s="85"/>
      <c r="B94" s="10" t="s">
        <v>275</v>
      </c>
      <c r="C94" s="78"/>
      <c r="D94" s="78"/>
      <c r="E94" s="78"/>
      <c r="F94" s="624"/>
      <c r="G94" s="188"/>
      <c r="H94" s="69"/>
      <c r="I94" s="69"/>
    </row>
    <row r="95" spans="1:9" ht="12" customHeight="1">
      <c r="A95" s="85"/>
      <c r="B95" s="10" t="s">
        <v>70</v>
      </c>
      <c r="C95" s="78"/>
      <c r="D95" s="78"/>
      <c r="E95" s="78"/>
      <c r="F95" s="624"/>
      <c r="G95" s="188"/>
      <c r="H95" s="69"/>
      <c r="I95" s="69"/>
    </row>
    <row r="96" spans="1:9" ht="12" customHeight="1" thickBot="1">
      <c r="A96" s="71"/>
      <c r="B96" s="75" t="s">
        <v>262</v>
      </c>
      <c r="C96" s="78"/>
      <c r="D96" s="78"/>
      <c r="E96" s="78"/>
      <c r="F96" s="636"/>
      <c r="G96" s="188"/>
      <c r="H96" s="69"/>
      <c r="I96" s="69"/>
    </row>
    <row r="97" spans="1:9" ht="12" customHeight="1" thickBot="1">
      <c r="A97" s="53"/>
      <c r="B97" s="58" t="s">
        <v>254</v>
      </c>
      <c r="C97" s="83">
        <f>SUM(C91:C96)</f>
        <v>45833</v>
      </c>
      <c r="D97" s="83">
        <f>SUM(D91:D96)</f>
        <v>45833</v>
      </c>
      <c r="E97" s="83">
        <f>SUM(E91:E96)</f>
        <v>45833</v>
      </c>
      <c r="F97" s="625">
        <f>SUM(E97/D97)</f>
        <v>1</v>
      </c>
      <c r="G97" s="190"/>
      <c r="H97" s="69"/>
      <c r="I97" s="69"/>
    </row>
    <row r="98" spans="1:9" ht="12" customHeight="1" thickBot="1">
      <c r="A98" s="15">
        <v>3120</v>
      </c>
      <c r="B98" s="74" t="s">
        <v>291</v>
      </c>
      <c r="C98" s="83">
        <f>SUM(C106+C114+C122+C130)</f>
        <v>45000</v>
      </c>
      <c r="D98" s="83">
        <f>SUM(D106+D114+D122+D130)</f>
        <v>45000</v>
      </c>
      <c r="E98" s="83">
        <f>SUM(E106+E114+E122+E130+E138)</f>
        <v>49000</v>
      </c>
      <c r="F98" s="625">
        <f>SUM(E98/D98)</f>
        <v>1.0888888888888888</v>
      </c>
      <c r="G98" s="190"/>
      <c r="H98" s="69"/>
      <c r="I98" s="69"/>
    </row>
    <row r="99" spans="1:9" ht="12" customHeight="1">
      <c r="A99" s="15">
        <v>3121</v>
      </c>
      <c r="B99" s="186" t="s">
        <v>229</v>
      </c>
      <c r="C99" s="100"/>
      <c r="D99" s="100"/>
      <c r="E99" s="100"/>
      <c r="F99" s="635"/>
      <c r="G99" s="4"/>
      <c r="H99" s="69"/>
      <c r="I99" s="69"/>
    </row>
    <row r="100" spans="1:9" ht="12" customHeight="1">
      <c r="A100" s="15"/>
      <c r="B100" s="72" t="s">
        <v>55</v>
      </c>
      <c r="C100" s="47"/>
      <c r="D100" s="47"/>
      <c r="E100" s="47"/>
      <c r="F100" s="624"/>
      <c r="G100" s="5"/>
      <c r="H100" s="69"/>
      <c r="I100" s="69"/>
    </row>
    <row r="101" spans="1:9" ht="12" customHeight="1">
      <c r="A101" s="15"/>
      <c r="B101" s="7" t="s">
        <v>295</v>
      </c>
      <c r="C101" s="47"/>
      <c r="D101" s="47"/>
      <c r="E101" s="47"/>
      <c r="F101" s="624"/>
      <c r="G101" s="5"/>
      <c r="H101" s="69"/>
      <c r="I101" s="69"/>
    </row>
    <row r="102" spans="1:9" ht="12" customHeight="1">
      <c r="A102" s="87"/>
      <c r="B102" s="86" t="s">
        <v>261</v>
      </c>
      <c r="C102" s="168">
        <v>10000</v>
      </c>
      <c r="D102" s="168">
        <v>10000</v>
      </c>
      <c r="E102" s="168">
        <v>5000</v>
      </c>
      <c r="F102" s="618">
        <f>SUM(E102/D102)</f>
        <v>0.5</v>
      </c>
      <c r="G102" s="5"/>
      <c r="H102" s="69"/>
      <c r="I102" s="69"/>
    </row>
    <row r="103" spans="1:9" ht="12" customHeight="1">
      <c r="A103" s="15"/>
      <c r="B103" s="10" t="s">
        <v>275</v>
      </c>
      <c r="C103" s="47"/>
      <c r="D103" s="47"/>
      <c r="E103" s="47"/>
      <c r="F103" s="624"/>
      <c r="G103" s="5"/>
      <c r="H103" s="69"/>
      <c r="I103" s="69"/>
    </row>
    <row r="104" spans="1:9" ht="12" customHeight="1">
      <c r="A104" s="15"/>
      <c r="B104" s="10" t="s">
        <v>70</v>
      </c>
      <c r="C104" s="47"/>
      <c r="D104" s="47"/>
      <c r="E104" s="47"/>
      <c r="F104" s="624"/>
      <c r="G104" s="5"/>
      <c r="H104" s="69"/>
      <c r="I104" s="69"/>
    </row>
    <row r="105" spans="1:9" ht="12" customHeight="1" thickBot="1">
      <c r="A105" s="15"/>
      <c r="B105" s="75" t="s">
        <v>262</v>
      </c>
      <c r="C105" s="48"/>
      <c r="D105" s="48"/>
      <c r="E105" s="48"/>
      <c r="F105" s="636"/>
      <c r="G105" s="3"/>
      <c r="H105" s="69"/>
      <c r="I105" s="69"/>
    </row>
    <row r="106" spans="1:9" ht="12" customHeight="1" thickBot="1">
      <c r="A106" s="53"/>
      <c r="B106" s="58" t="s">
        <v>254</v>
      </c>
      <c r="C106" s="83">
        <f>SUM(C102:C105)</f>
        <v>10000</v>
      </c>
      <c r="D106" s="83">
        <f>SUM(D102:D105)</f>
        <v>10000</v>
      </c>
      <c r="E106" s="83">
        <f>SUM(E102:E105)</f>
        <v>5000</v>
      </c>
      <c r="F106" s="625">
        <f>SUM(E106/D106)</f>
        <v>0.5</v>
      </c>
      <c r="G106" s="190"/>
      <c r="H106" s="69"/>
      <c r="I106" s="69"/>
    </row>
    <row r="107" spans="1:9" ht="12" customHeight="1">
      <c r="A107" s="87">
        <v>3122</v>
      </c>
      <c r="B107" s="104" t="s">
        <v>215</v>
      </c>
      <c r="C107" s="90"/>
      <c r="D107" s="90"/>
      <c r="E107" s="90"/>
      <c r="F107" s="635"/>
      <c r="G107" s="22"/>
      <c r="H107" s="69"/>
      <c r="I107" s="69"/>
    </row>
    <row r="108" spans="1:9" ht="12" customHeight="1">
      <c r="A108" s="85"/>
      <c r="B108" s="72" t="s">
        <v>55</v>
      </c>
      <c r="C108" s="78"/>
      <c r="D108" s="78"/>
      <c r="E108" s="78"/>
      <c r="F108" s="624"/>
      <c r="G108" s="188"/>
      <c r="H108" s="69"/>
      <c r="I108" s="69"/>
    </row>
    <row r="109" spans="1:9" ht="12" customHeight="1">
      <c r="A109" s="85"/>
      <c r="B109" s="7" t="s">
        <v>295</v>
      </c>
      <c r="C109" s="78"/>
      <c r="D109" s="78"/>
      <c r="E109" s="78"/>
      <c r="F109" s="624"/>
      <c r="G109" s="188"/>
      <c r="H109" s="69"/>
      <c r="I109" s="69"/>
    </row>
    <row r="110" spans="1:9" ht="12" customHeight="1">
      <c r="A110" s="85"/>
      <c r="B110" s="86" t="s">
        <v>261</v>
      </c>
      <c r="C110" s="78">
        <v>10000</v>
      </c>
      <c r="D110" s="78">
        <v>10000</v>
      </c>
      <c r="E110" s="78">
        <v>15000</v>
      </c>
      <c r="F110" s="618">
        <f>SUM(E110/D110)</f>
        <v>1.5</v>
      </c>
      <c r="G110" s="188"/>
      <c r="H110" s="69"/>
      <c r="I110" s="69"/>
    </row>
    <row r="111" spans="1:9" ht="12" customHeight="1">
      <c r="A111" s="85"/>
      <c r="B111" s="10" t="s">
        <v>275</v>
      </c>
      <c r="C111" s="78"/>
      <c r="D111" s="78"/>
      <c r="E111" s="78"/>
      <c r="F111" s="624"/>
      <c r="G111" s="188"/>
      <c r="H111" s="69"/>
      <c r="I111" s="69"/>
    </row>
    <row r="112" spans="1:9" ht="12" customHeight="1">
      <c r="A112" s="85"/>
      <c r="B112" s="10" t="s">
        <v>70</v>
      </c>
      <c r="C112" s="78"/>
      <c r="D112" s="78"/>
      <c r="E112" s="78"/>
      <c r="F112" s="624"/>
      <c r="G112" s="188"/>
      <c r="H112" s="69"/>
      <c r="I112" s="69"/>
    </row>
    <row r="113" spans="1:9" ht="12" customHeight="1" thickBot="1">
      <c r="A113" s="85"/>
      <c r="B113" s="75" t="s">
        <v>262</v>
      </c>
      <c r="C113" s="78"/>
      <c r="D113" s="78"/>
      <c r="E113" s="78"/>
      <c r="F113" s="636"/>
      <c r="G113" s="188"/>
      <c r="H113" s="69"/>
      <c r="I113" s="69"/>
    </row>
    <row r="114" spans="1:9" ht="12" customHeight="1" thickBot="1">
      <c r="A114" s="81"/>
      <c r="B114" s="58" t="s">
        <v>254</v>
      </c>
      <c r="C114" s="83">
        <f>SUM(C108:C113)</f>
        <v>10000</v>
      </c>
      <c r="D114" s="83">
        <f>SUM(D108:D113)</f>
        <v>10000</v>
      </c>
      <c r="E114" s="83">
        <f>SUM(E108:E113)</f>
        <v>15000</v>
      </c>
      <c r="F114" s="625">
        <f>SUM(E114/D114)</f>
        <v>1.5</v>
      </c>
      <c r="G114" s="190"/>
      <c r="H114" s="69"/>
      <c r="I114" s="69"/>
    </row>
    <row r="115" spans="1:9" ht="12" customHeight="1">
      <c r="A115" s="87">
        <v>3123</v>
      </c>
      <c r="B115" s="99" t="s">
        <v>76</v>
      </c>
      <c r="C115" s="100"/>
      <c r="D115" s="100"/>
      <c r="E115" s="100"/>
      <c r="F115" s="635"/>
      <c r="G115" s="18"/>
      <c r="H115" s="69"/>
      <c r="I115" s="69"/>
    </row>
    <row r="116" spans="1:9" ht="12" customHeight="1">
      <c r="A116" s="85"/>
      <c r="B116" s="72" t="s">
        <v>55</v>
      </c>
      <c r="C116" s="78"/>
      <c r="D116" s="78"/>
      <c r="E116" s="78"/>
      <c r="F116" s="624"/>
      <c r="G116" s="188"/>
      <c r="H116" s="69"/>
      <c r="I116" s="69"/>
    </row>
    <row r="117" spans="1:9" ht="12" customHeight="1">
      <c r="A117" s="85"/>
      <c r="B117" s="7" t="s">
        <v>295</v>
      </c>
      <c r="C117" s="78"/>
      <c r="D117" s="78"/>
      <c r="E117" s="78"/>
      <c r="F117" s="624"/>
      <c r="G117" s="188"/>
      <c r="H117" s="69"/>
      <c r="I117" s="69"/>
    </row>
    <row r="118" spans="1:9" ht="12" customHeight="1">
      <c r="A118" s="85"/>
      <c r="B118" s="86" t="s">
        <v>261</v>
      </c>
      <c r="C118" s="78">
        <v>10000</v>
      </c>
      <c r="D118" s="78">
        <v>15000</v>
      </c>
      <c r="E118" s="78">
        <v>15000</v>
      </c>
      <c r="F118" s="618">
        <f>SUM(E118/D118)</f>
        <v>1</v>
      </c>
      <c r="G118" s="188"/>
      <c r="H118" s="69"/>
      <c r="I118" s="69"/>
    </row>
    <row r="119" spans="1:9" ht="12" customHeight="1">
      <c r="A119" s="85"/>
      <c r="B119" s="10" t="s">
        <v>275</v>
      </c>
      <c r="C119" s="78"/>
      <c r="D119" s="78"/>
      <c r="E119" s="78"/>
      <c r="F119" s="624"/>
      <c r="G119" s="188"/>
      <c r="H119" s="69"/>
      <c r="I119" s="69"/>
    </row>
    <row r="120" spans="1:9" ht="12" customHeight="1">
      <c r="A120" s="85"/>
      <c r="B120" s="10" t="s">
        <v>70</v>
      </c>
      <c r="C120" s="78"/>
      <c r="D120" s="78"/>
      <c r="E120" s="78"/>
      <c r="F120" s="624"/>
      <c r="G120" s="188"/>
      <c r="H120" s="69"/>
      <c r="I120" s="69"/>
    </row>
    <row r="121" spans="1:9" ht="12" customHeight="1" thickBot="1">
      <c r="A121" s="85"/>
      <c r="B121" s="75" t="s">
        <v>262</v>
      </c>
      <c r="C121" s="78"/>
      <c r="D121" s="78"/>
      <c r="E121" s="78"/>
      <c r="F121" s="636"/>
      <c r="G121" s="188"/>
      <c r="H121" s="69"/>
      <c r="I121" s="69"/>
    </row>
    <row r="122" spans="1:9" ht="12" customHeight="1" thickBot="1">
      <c r="A122" s="81"/>
      <c r="B122" s="58" t="s">
        <v>254</v>
      </c>
      <c r="C122" s="83">
        <f>SUM(C116:C121)</f>
        <v>10000</v>
      </c>
      <c r="D122" s="83">
        <f>SUM(D116:D121)</f>
        <v>15000</v>
      </c>
      <c r="E122" s="83">
        <f>SUM(E116:E121)</f>
        <v>15000</v>
      </c>
      <c r="F122" s="625">
        <f>SUM(E122/D122)</f>
        <v>1</v>
      </c>
      <c r="G122" s="190"/>
      <c r="H122" s="69"/>
      <c r="I122" s="69"/>
    </row>
    <row r="123" spans="1:9" ht="12" customHeight="1">
      <c r="A123" s="87">
        <v>3124</v>
      </c>
      <c r="B123" s="99" t="s">
        <v>81</v>
      </c>
      <c r="C123" s="100"/>
      <c r="D123" s="100"/>
      <c r="E123" s="100"/>
      <c r="F123" s="635"/>
      <c r="G123" s="18" t="s">
        <v>170</v>
      </c>
      <c r="H123" s="69"/>
      <c r="I123" s="69"/>
    </row>
    <row r="124" spans="1:9" ht="12" customHeight="1">
      <c r="A124" s="85"/>
      <c r="B124" s="72" t="s">
        <v>55</v>
      </c>
      <c r="C124" s="78"/>
      <c r="D124" s="78"/>
      <c r="E124" s="78"/>
      <c r="F124" s="624"/>
      <c r="G124" s="188"/>
      <c r="H124" s="69"/>
      <c r="I124" s="69"/>
    </row>
    <row r="125" spans="1:9" ht="12" customHeight="1">
      <c r="A125" s="85"/>
      <c r="B125" s="7" t="s">
        <v>295</v>
      </c>
      <c r="C125" s="78"/>
      <c r="D125" s="78"/>
      <c r="E125" s="78"/>
      <c r="F125" s="624"/>
      <c r="G125" s="188"/>
      <c r="H125" s="69"/>
      <c r="I125" s="69"/>
    </row>
    <row r="126" spans="1:9" ht="12" customHeight="1">
      <c r="A126" s="85"/>
      <c r="B126" s="86" t="s">
        <v>261</v>
      </c>
      <c r="C126" s="78">
        <v>15000</v>
      </c>
      <c r="D126" s="78">
        <v>10000</v>
      </c>
      <c r="E126" s="78">
        <v>10000</v>
      </c>
      <c r="F126" s="618">
        <f>SUM(E126/D126)</f>
        <v>1</v>
      </c>
      <c r="G126" s="188"/>
      <c r="H126" s="69"/>
      <c r="I126" s="69"/>
    </row>
    <row r="127" spans="1:9" ht="12" customHeight="1">
      <c r="A127" s="85"/>
      <c r="B127" s="10" t="s">
        <v>275</v>
      </c>
      <c r="C127" s="78"/>
      <c r="D127" s="78"/>
      <c r="E127" s="78"/>
      <c r="F127" s="624"/>
      <c r="G127" s="188"/>
      <c r="H127" s="69"/>
      <c r="I127" s="69"/>
    </row>
    <row r="128" spans="1:9" ht="12" customHeight="1">
      <c r="A128" s="85"/>
      <c r="B128" s="10" t="s">
        <v>70</v>
      </c>
      <c r="C128" s="78"/>
      <c r="D128" s="78"/>
      <c r="E128" s="78"/>
      <c r="F128" s="624"/>
      <c r="G128" s="188"/>
      <c r="H128" s="69"/>
      <c r="I128" s="69"/>
    </row>
    <row r="129" spans="1:9" ht="12" customHeight="1" thickBot="1">
      <c r="A129" s="85"/>
      <c r="B129" s="75" t="s">
        <v>262</v>
      </c>
      <c r="C129" s="78"/>
      <c r="D129" s="78"/>
      <c r="E129" s="78"/>
      <c r="F129" s="636"/>
      <c r="G129" s="188"/>
      <c r="H129" s="69"/>
      <c r="I129" s="69"/>
    </row>
    <row r="130" spans="1:9" ht="12" customHeight="1" thickBot="1">
      <c r="A130" s="81"/>
      <c r="B130" s="58" t="s">
        <v>254</v>
      </c>
      <c r="C130" s="83">
        <f>SUM(C124:C129)</f>
        <v>15000</v>
      </c>
      <c r="D130" s="83">
        <f>SUM(D124:D129)</f>
        <v>10000</v>
      </c>
      <c r="E130" s="83">
        <f>SUM(E124:E129)</f>
        <v>10000</v>
      </c>
      <c r="F130" s="625">
        <f>SUM(E130/D130)</f>
        <v>1</v>
      </c>
      <c r="G130" s="190"/>
      <c r="H130" s="69"/>
      <c r="I130" s="69"/>
    </row>
    <row r="131" spans="1:9" ht="12" customHeight="1">
      <c r="A131" s="87">
        <v>3125</v>
      </c>
      <c r="B131" s="99" t="s">
        <v>710</v>
      </c>
      <c r="C131" s="100"/>
      <c r="D131" s="100"/>
      <c r="E131" s="100"/>
      <c r="F131" s="674"/>
      <c r="G131" s="31"/>
      <c r="H131" s="69"/>
      <c r="I131" s="69"/>
    </row>
    <row r="132" spans="1:9" ht="12" customHeight="1">
      <c r="A132" s="85"/>
      <c r="B132" s="72" t="s">
        <v>55</v>
      </c>
      <c r="C132" s="47"/>
      <c r="D132" s="47"/>
      <c r="E132" s="47"/>
      <c r="F132" s="624"/>
      <c r="G132" s="5"/>
      <c r="H132" s="69"/>
      <c r="I132" s="69"/>
    </row>
    <row r="133" spans="1:9" ht="12" customHeight="1">
      <c r="A133" s="85"/>
      <c r="B133" s="7" t="s">
        <v>295</v>
      </c>
      <c r="C133" s="47"/>
      <c r="D133" s="47"/>
      <c r="E133" s="47"/>
      <c r="F133" s="624"/>
      <c r="G133" s="5"/>
      <c r="H133" s="69"/>
      <c r="I133" s="69"/>
    </row>
    <row r="134" spans="1:9" ht="12" customHeight="1">
      <c r="A134" s="85"/>
      <c r="B134" s="86" t="s">
        <v>261</v>
      </c>
      <c r="C134" s="47"/>
      <c r="D134" s="47"/>
      <c r="E134" s="168">
        <v>4000</v>
      </c>
      <c r="F134" s="624"/>
      <c r="G134" s="5"/>
      <c r="H134" s="69"/>
      <c r="I134" s="69"/>
    </row>
    <row r="135" spans="1:9" ht="12" customHeight="1">
      <c r="A135" s="85"/>
      <c r="B135" s="10" t="s">
        <v>275</v>
      </c>
      <c r="C135" s="47"/>
      <c r="D135" s="47"/>
      <c r="E135" s="47"/>
      <c r="F135" s="624"/>
      <c r="G135" s="5"/>
      <c r="H135" s="69"/>
      <c r="I135" s="69"/>
    </row>
    <row r="136" spans="1:9" ht="12" customHeight="1">
      <c r="A136" s="85"/>
      <c r="B136" s="10" t="s">
        <v>70</v>
      </c>
      <c r="C136" s="47"/>
      <c r="D136" s="47"/>
      <c r="E136" s="47"/>
      <c r="F136" s="624"/>
      <c r="G136" s="5"/>
      <c r="H136" s="69"/>
      <c r="I136" s="69"/>
    </row>
    <row r="137" spans="1:9" ht="12" customHeight="1" thickBot="1">
      <c r="A137" s="85"/>
      <c r="B137" s="75" t="s">
        <v>262</v>
      </c>
      <c r="C137" s="48"/>
      <c r="D137" s="48"/>
      <c r="E137" s="48"/>
      <c r="F137" s="636"/>
      <c r="G137" s="191"/>
      <c r="H137" s="69"/>
      <c r="I137" s="69"/>
    </row>
    <row r="138" spans="1:9" ht="12" customHeight="1" thickBot="1">
      <c r="A138" s="81"/>
      <c r="B138" s="58" t="s">
        <v>254</v>
      </c>
      <c r="C138" s="89"/>
      <c r="D138" s="89"/>
      <c r="E138" s="89">
        <f>SUM(E134:E137)</f>
        <v>4000</v>
      </c>
      <c r="F138" s="625"/>
      <c r="G138" s="190"/>
      <c r="H138" s="69"/>
      <c r="I138" s="69"/>
    </row>
    <row r="139" spans="1:9" ht="12" customHeight="1" thickBot="1">
      <c r="A139" s="145">
        <v>3140</v>
      </c>
      <c r="B139" s="88" t="s">
        <v>84</v>
      </c>
      <c r="C139" s="89">
        <f>SUM(C147+C155+C163+C171)</f>
        <v>71500</v>
      </c>
      <c r="D139" s="89">
        <f>SUM(D147+D155+D163+D171)</f>
        <v>41515</v>
      </c>
      <c r="E139" s="89">
        <f>SUM(E147+E155+E163+E171)</f>
        <v>40011</v>
      </c>
      <c r="F139" s="625">
        <f>SUM(E139/D139)</f>
        <v>0.963772130555221</v>
      </c>
      <c r="G139" s="190"/>
      <c r="H139" s="69"/>
      <c r="I139" s="69"/>
    </row>
    <row r="140" spans="1:9" ht="12" customHeight="1">
      <c r="A140" s="87">
        <v>3141</v>
      </c>
      <c r="B140" s="99" t="s">
        <v>116</v>
      </c>
      <c r="C140" s="100"/>
      <c r="D140" s="100"/>
      <c r="E140" s="100"/>
      <c r="F140" s="635"/>
      <c r="G140" s="188"/>
      <c r="H140" s="69"/>
      <c r="I140" s="69"/>
    </row>
    <row r="141" spans="1:9" ht="12" customHeight="1">
      <c r="A141" s="85"/>
      <c r="B141" s="72" t="s">
        <v>55</v>
      </c>
      <c r="C141" s="78"/>
      <c r="D141" s="78"/>
      <c r="E141" s="78"/>
      <c r="F141" s="624"/>
      <c r="G141" s="188"/>
      <c r="H141" s="69"/>
      <c r="I141" s="69"/>
    </row>
    <row r="142" spans="1:9" ht="12" customHeight="1">
      <c r="A142" s="85"/>
      <c r="B142" s="7" t="s">
        <v>295</v>
      </c>
      <c r="C142" s="78"/>
      <c r="D142" s="78"/>
      <c r="E142" s="78"/>
      <c r="F142" s="624"/>
      <c r="G142" s="188"/>
      <c r="H142" s="69"/>
      <c r="I142" s="69"/>
    </row>
    <row r="143" spans="1:9" ht="12" customHeight="1">
      <c r="A143" s="85"/>
      <c r="B143" s="86" t="s">
        <v>261</v>
      </c>
      <c r="C143" s="78"/>
      <c r="D143" s="78"/>
      <c r="E143" s="78"/>
      <c r="F143" s="624"/>
      <c r="G143" s="188"/>
      <c r="H143" s="69"/>
      <c r="I143" s="69"/>
    </row>
    <row r="144" spans="1:9" ht="12" customHeight="1">
      <c r="A144" s="85"/>
      <c r="B144" s="10" t="s">
        <v>275</v>
      </c>
      <c r="C144" s="270">
        <v>47000</v>
      </c>
      <c r="D144" s="270">
        <v>17015</v>
      </c>
      <c r="E144" s="270">
        <v>17015</v>
      </c>
      <c r="F144" s="618">
        <f>SUM(E144/D144)</f>
        <v>1</v>
      </c>
      <c r="G144" s="188"/>
      <c r="H144" s="69"/>
      <c r="I144" s="69"/>
    </row>
    <row r="145" spans="1:9" ht="12" customHeight="1">
      <c r="A145" s="85"/>
      <c r="B145" s="10" t="s">
        <v>70</v>
      </c>
      <c r="C145" s="78"/>
      <c r="D145" s="78"/>
      <c r="E145" s="78"/>
      <c r="F145" s="624"/>
      <c r="G145" s="194"/>
      <c r="H145" s="69"/>
      <c r="I145" s="69"/>
    </row>
    <row r="146" spans="1:9" ht="12" customHeight="1" thickBot="1">
      <c r="A146" s="85"/>
      <c r="B146" s="75" t="s">
        <v>262</v>
      </c>
      <c r="C146" s="78"/>
      <c r="D146" s="78"/>
      <c r="E146" s="78"/>
      <c r="F146" s="636"/>
      <c r="G146" s="30"/>
      <c r="H146" s="69"/>
      <c r="I146" s="69"/>
    </row>
    <row r="147" spans="1:9" ht="12" customHeight="1" thickBot="1">
      <c r="A147" s="81"/>
      <c r="B147" s="58" t="s">
        <v>254</v>
      </c>
      <c r="C147" s="83">
        <f>SUM(C141:C146)</f>
        <v>47000</v>
      </c>
      <c r="D147" s="83">
        <f>SUM(D141:D146)</f>
        <v>17015</v>
      </c>
      <c r="E147" s="83">
        <f>SUM(E141:E146)</f>
        <v>17015</v>
      </c>
      <c r="F147" s="625">
        <f>SUM(E147/D147)</f>
        <v>1</v>
      </c>
      <c r="G147" s="190"/>
      <c r="H147" s="69"/>
      <c r="I147" s="69"/>
    </row>
    <row r="148" spans="1:9" ht="12" customHeight="1">
      <c r="A148" s="87">
        <v>3142</v>
      </c>
      <c r="B148" s="74" t="s">
        <v>179</v>
      </c>
      <c r="C148" s="90"/>
      <c r="D148" s="90"/>
      <c r="E148" s="90"/>
      <c r="F148" s="635"/>
      <c r="G148" s="4"/>
      <c r="H148" s="69"/>
      <c r="I148" s="69"/>
    </row>
    <row r="149" spans="1:9" ht="12" customHeight="1">
      <c r="A149" s="87"/>
      <c r="B149" s="72" t="s">
        <v>55</v>
      </c>
      <c r="C149" s="73"/>
      <c r="D149" s="73"/>
      <c r="E149" s="73"/>
      <c r="F149" s="624"/>
      <c r="G149" s="5"/>
      <c r="H149" s="69"/>
      <c r="I149" s="69"/>
    </row>
    <row r="150" spans="1:9" ht="12" customHeight="1">
      <c r="A150" s="87"/>
      <c r="B150" s="7" t="s">
        <v>295</v>
      </c>
      <c r="C150" s="73"/>
      <c r="D150" s="73"/>
      <c r="E150" s="73"/>
      <c r="F150" s="624"/>
      <c r="G150" s="5"/>
      <c r="H150" s="69"/>
      <c r="I150" s="69"/>
    </row>
    <row r="151" spans="1:9" ht="12" customHeight="1">
      <c r="A151" s="87"/>
      <c r="B151" s="86" t="s">
        <v>261</v>
      </c>
      <c r="C151" s="168">
        <v>14000</v>
      </c>
      <c r="D151" s="168">
        <v>14000</v>
      </c>
      <c r="E151" s="168">
        <v>12496</v>
      </c>
      <c r="F151" s="618">
        <f>SUM(E151/D151)</f>
        <v>0.8925714285714286</v>
      </c>
      <c r="G151" s="229"/>
      <c r="H151" s="69"/>
      <c r="I151" s="69"/>
    </row>
    <row r="152" spans="1:9" ht="12" customHeight="1">
      <c r="A152" s="87"/>
      <c r="B152" s="10" t="s">
        <v>275</v>
      </c>
      <c r="C152" s="47"/>
      <c r="D152" s="47"/>
      <c r="E152" s="47"/>
      <c r="F152" s="624"/>
      <c r="G152" s="229"/>
      <c r="H152" s="69"/>
      <c r="I152" s="69"/>
    </row>
    <row r="153" spans="1:9" ht="12" customHeight="1">
      <c r="A153" s="87"/>
      <c r="B153" s="10" t="s">
        <v>70</v>
      </c>
      <c r="C153" s="47"/>
      <c r="D153" s="47"/>
      <c r="E153" s="47"/>
      <c r="F153" s="624"/>
      <c r="G153" s="5"/>
      <c r="H153" s="69"/>
      <c r="I153" s="69"/>
    </row>
    <row r="154" spans="1:9" ht="12" customHeight="1" thickBot="1">
      <c r="A154" s="87"/>
      <c r="B154" s="75" t="s">
        <v>262</v>
      </c>
      <c r="C154" s="48"/>
      <c r="D154" s="48"/>
      <c r="E154" s="48"/>
      <c r="F154" s="636"/>
      <c r="G154" s="30"/>
      <c r="H154" s="69"/>
      <c r="I154" s="69"/>
    </row>
    <row r="155" spans="1:9" ht="12" customHeight="1" thickBot="1">
      <c r="A155" s="81"/>
      <c r="B155" s="58" t="s">
        <v>254</v>
      </c>
      <c r="C155" s="83">
        <f>SUM(C149:C154)</f>
        <v>14000</v>
      </c>
      <c r="D155" s="83">
        <f>SUM(D149:D154)</f>
        <v>14000</v>
      </c>
      <c r="E155" s="83">
        <f>SUM(E149:E154)</f>
        <v>12496</v>
      </c>
      <c r="F155" s="625">
        <f>SUM(E155/D155)</f>
        <v>0.8925714285714286</v>
      </c>
      <c r="G155" s="31"/>
      <c r="H155" s="69"/>
      <c r="I155" s="69"/>
    </row>
    <row r="156" spans="1:9" ht="12" customHeight="1">
      <c r="A156" s="87">
        <v>3143</v>
      </c>
      <c r="B156" s="104" t="s">
        <v>117</v>
      </c>
      <c r="C156" s="90"/>
      <c r="D156" s="90"/>
      <c r="E156" s="90"/>
      <c r="F156" s="635"/>
      <c r="G156" s="31" t="s">
        <v>223</v>
      </c>
      <c r="H156" s="69"/>
      <c r="I156" s="69"/>
    </row>
    <row r="157" spans="1:9" ht="12" customHeight="1">
      <c r="A157" s="85"/>
      <c r="B157" s="72" t="s">
        <v>55</v>
      </c>
      <c r="C157" s="78"/>
      <c r="D157" s="78"/>
      <c r="E157" s="78">
        <v>192</v>
      </c>
      <c r="F157" s="624"/>
      <c r="G157" s="188"/>
      <c r="H157" s="69"/>
      <c r="I157" s="69"/>
    </row>
    <row r="158" spans="1:9" ht="12" customHeight="1">
      <c r="A158" s="85"/>
      <c r="B158" s="7" t="s">
        <v>295</v>
      </c>
      <c r="C158" s="78"/>
      <c r="D158" s="78"/>
      <c r="E158" s="78">
        <v>47</v>
      </c>
      <c r="F158" s="624"/>
      <c r="G158" s="188"/>
      <c r="H158" s="69"/>
      <c r="I158" s="69"/>
    </row>
    <row r="159" spans="1:9" ht="12" customHeight="1">
      <c r="A159" s="85"/>
      <c r="B159" s="86" t="s">
        <v>261</v>
      </c>
      <c r="C159" s="270">
        <v>7000</v>
      </c>
      <c r="D159" s="270">
        <v>7000</v>
      </c>
      <c r="E159" s="270">
        <v>6761</v>
      </c>
      <c r="F159" s="624"/>
      <c r="G159" s="229"/>
      <c r="H159" s="69"/>
      <c r="I159" s="69"/>
    </row>
    <row r="160" spans="1:9" ht="12" customHeight="1">
      <c r="A160" s="85"/>
      <c r="B160" s="10" t="s">
        <v>275</v>
      </c>
      <c r="C160" s="78"/>
      <c r="D160" s="78"/>
      <c r="E160" s="78"/>
      <c r="F160" s="624"/>
      <c r="G160" s="229"/>
      <c r="H160" s="69"/>
      <c r="I160" s="69"/>
    </row>
    <row r="161" spans="1:9" ht="12" customHeight="1">
      <c r="A161" s="85"/>
      <c r="B161" s="10" t="s">
        <v>70</v>
      </c>
      <c r="C161" s="78"/>
      <c r="D161" s="78"/>
      <c r="E161" s="78"/>
      <c r="F161" s="624"/>
      <c r="G161" s="194"/>
      <c r="H161" s="69"/>
      <c r="I161" s="69"/>
    </row>
    <row r="162" spans="1:9" ht="12" customHeight="1" thickBot="1">
      <c r="A162" s="85"/>
      <c r="B162" s="75" t="s">
        <v>262</v>
      </c>
      <c r="C162" s="78"/>
      <c r="D162" s="78"/>
      <c r="E162" s="78"/>
      <c r="F162" s="636"/>
      <c r="G162" s="30"/>
      <c r="H162" s="69"/>
      <c r="I162" s="69"/>
    </row>
    <row r="163" spans="1:9" ht="12" customHeight="1" thickBot="1">
      <c r="A163" s="81"/>
      <c r="B163" s="58" t="s">
        <v>254</v>
      </c>
      <c r="C163" s="83">
        <f>SUM(C157:C162)</f>
        <v>7000</v>
      </c>
      <c r="D163" s="83">
        <f>SUM(D157:D162)</f>
        <v>7000</v>
      </c>
      <c r="E163" s="83">
        <f>SUM(E157:E162)</f>
        <v>7000</v>
      </c>
      <c r="F163" s="625">
        <f>SUM(E163/D163)</f>
        <v>1</v>
      </c>
      <c r="G163" s="190"/>
      <c r="H163" s="69"/>
      <c r="I163" s="69"/>
    </row>
    <row r="164" spans="1:9" ht="12" customHeight="1">
      <c r="A164" s="87">
        <v>3144</v>
      </c>
      <c r="B164" s="99" t="s">
        <v>118</v>
      </c>
      <c r="C164" s="100"/>
      <c r="D164" s="100"/>
      <c r="E164" s="100"/>
      <c r="F164" s="635"/>
      <c r="G164" s="188"/>
      <c r="H164" s="69"/>
      <c r="I164" s="69"/>
    </row>
    <row r="165" spans="1:9" ht="12" customHeight="1">
      <c r="A165" s="85"/>
      <c r="B165" s="72" t="s">
        <v>55</v>
      </c>
      <c r="C165" s="78"/>
      <c r="D165" s="78"/>
      <c r="E165" s="78"/>
      <c r="F165" s="624"/>
      <c r="G165" s="188"/>
      <c r="H165" s="69"/>
      <c r="I165" s="69"/>
    </row>
    <row r="166" spans="1:9" ht="12" customHeight="1">
      <c r="A166" s="85"/>
      <c r="B166" s="7" t="s">
        <v>295</v>
      </c>
      <c r="C166" s="78"/>
      <c r="D166" s="78"/>
      <c r="E166" s="78"/>
      <c r="F166" s="624"/>
      <c r="G166" s="229"/>
      <c r="H166" s="69"/>
      <c r="I166" s="69"/>
    </row>
    <row r="167" spans="1:9" ht="12" customHeight="1">
      <c r="A167" s="85"/>
      <c r="B167" s="86" t="s">
        <v>261</v>
      </c>
      <c r="C167" s="78"/>
      <c r="D167" s="78"/>
      <c r="E167" s="78">
        <v>2</v>
      </c>
      <c r="F167" s="624"/>
      <c r="G167" s="229"/>
      <c r="H167" s="69"/>
      <c r="I167" s="69"/>
    </row>
    <row r="168" spans="1:9" ht="12" customHeight="1">
      <c r="A168" s="85"/>
      <c r="B168" s="10" t="s">
        <v>275</v>
      </c>
      <c r="C168" s="78"/>
      <c r="D168" s="78"/>
      <c r="E168" s="78"/>
      <c r="F168" s="624"/>
      <c r="G168" s="188"/>
      <c r="H168" s="69"/>
      <c r="I168" s="69"/>
    </row>
    <row r="169" spans="1:9" ht="12" customHeight="1">
      <c r="A169" s="85"/>
      <c r="B169" s="10" t="s">
        <v>70</v>
      </c>
      <c r="C169" s="270">
        <v>3500</v>
      </c>
      <c r="D169" s="270">
        <v>3500</v>
      </c>
      <c r="E169" s="270">
        <v>3498</v>
      </c>
      <c r="F169" s="618">
        <f>SUM(E169/D169)</f>
        <v>0.9994285714285714</v>
      </c>
      <c r="G169" s="194"/>
      <c r="H169" s="69"/>
      <c r="I169" s="69"/>
    </row>
    <row r="170" spans="1:9" ht="12" customHeight="1" thickBot="1">
      <c r="A170" s="85"/>
      <c r="B170" s="75" t="s">
        <v>262</v>
      </c>
      <c r="C170" s="78"/>
      <c r="D170" s="78"/>
      <c r="E170" s="78"/>
      <c r="F170" s="636"/>
      <c r="G170" s="30"/>
      <c r="H170" s="69"/>
      <c r="I170" s="69"/>
    </row>
    <row r="171" spans="1:9" ht="12" customHeight="1" thickBot="1">
      <c r="A171" s="81"/>
      <c r="B171" s="58" t="s">
        <v>254</v>
      </c>
      <c r="C171" s="83">
        <f>SUM(C165:C170)</f>
        <v>3500</v>
      </c>
      <c r="D171" s="83">
        <f>SUM(D165:D170)</f>
        <v>3500</v>
      </c>
      <c r="E171" s="83">
        <f>SUM(E165:E170)</f>
        <v>3500</v>
      </c>
      <c r="F171" s="625">
        <f>SUM(E171/D171)</f>
        <v>1</v>
      </c>
      <c r="G171" s="190"/>
      <c r="H171" s="69"/>
      <c r="I171" s="69"/>
    </row>
    <row r="172" spans="1:9" ht="12.75" thickBot="1">
      <c r="A172" s="145">
        <v>3200</v>
      </c>
      <c r="B172" s="64" t="s">
        <v>82</v>
      </c>
      <c r="C172" s="83">
        <f>SUM(C188+C196+C204+C212+C220+C228+C253+C286+C236+C244+C261+C180+C269+C277)</f>
        <v>2443864</v>
      </c>
      <c r="D172" s="83">
        <f>SUM(D188+D196+D204+D212+D220+D228+D253+D286+D236+D244+D261+D180+D269+D277)</f>
        <v>2533301</v>
      </c>
      <c r="E172" s="83">
        <f>SUM(E188+E196+E204+E212+E220+E228+E253+E286+E236+E244+E261+E180+E269+E277)</f>
        <v>2556070</v>
      </c>
      <c r="F172" s="625">
        <f>SUM(E172/D172)</f>
        <v>1.008987877871599</v>
      </c>
      <c r="G172" s="190"/>
      <c r="H172" s="69"/>
      <c r="I172" s="69"/>
    </row>
    <row r="173" spans="1:9" ht="12">
      <c r="A173" s="87">
        <v>3201</v>
      </c>
      <c r="B173" s="535" t="s">
        <v>623</v>
      </c>
      <c r="C173" s="100"/>
      <c r="D173" s="100"/>
      <c r="E173" s="100"/>
      <c r="F173" s="635"/>
      <c r="G173" s="31"/>
      <c r="H173" s="69"/>
      <c r="I173" s="69"/>
    </row>
    <row r="174" spans="1:9" ht="12">
      <c r="A174" s="87"/>
      <c r="B174" s="86" t="s">
        <v>55</v>
      </c>
      <c r="C174" s="47"/>
      <c r="D174" s="168">
        <v>1679</v>
      </c>
      <c r="E174" s="168">
        <v>4798</v>
      </c>
      <c r="F174" s="618">
        <f>SUM(E174/D174)</f>
        <v>2.857653365098273</v>
      </c>
      <c r="G174" s="5"/>
      <c r="H174" s="69"/>
      <c r="I174" s="69"/>
    </row>
    <row r="175" spans="1:9" ht="12">
      <c r="A175" s="87"/>
      <c r="B175" s="7" t="s">
        <v>295</v>
      </c>
      <c r="C175" s="47"/>
      <c r="D175" s="168">
        <v>516</v>
      </c>
      <c r="E175" s="168">
        <v>1358</v>
      </c>
      <c r="F175" s="618">
        <f>SUM(E175/D175)</f>
        <v>2.631782945736434</v>
      </c>
      <c r="G175" s="5"/>
      <c r="H175" s="69"/>
      <c r="I175" s="69"/>
    </row>
    <row r="176" spans="1:9" ht="12">
      <c r="A176" s="87"/>
      <c r="B176" s="86" t="s">
        <v>261</v>
      </c>
      <c r="C176" s="168">
        <v>35000</v>
      </c>
      <c r="D176" s="168">
        <v>55997</v>
      </c>
      <c r="E176" s="168">
        <v>58497</v>
      </c>
      <c r="F176" s="618">
        <f>SUM(E176/D176)</f>
        <v>1.044645248852617</v>
      </c>
      <c r="G176" s="5"/>
      <c r="H176" s="69"/>
      <c r="I176" s="69"/>
    </row>
    <row r="177" spans="1:9" ht="12">
      <c r="A177" s="87"/>
      <c r="B177" s="185" t="s">
        <v>275</v>
      </c>
      <c r="C177" s="47"/>
      <c r="D177" s="47"/>
      <c r="E177" s="47"/>
      <c r="F177" s="618"/>
      <c r="G177" s="5"/>
      <c r="H177" s="69"/>
      <c r="I177" s="69"/>
    </row>
    <row r="178" spans="1:9" ht="12">
      <c r="A178" s="87"/>
      <c r="B178" s="185" t="s">
        <v>70</v>
      </c>
      <c r="C178" s="47"/>
      <c r="D178" s="47"/>
      <c r="E178" s="47"/>
      <c r="F178" s="618"/>
      <c r="G178" s="5"/>
      <c r="H178" s="69"/>
      <c r="I178" s="69"/>
    </row>
    <row r="179" spans="1:9" ht="12.75" thickBot="1">
      <c r="A179" s="87"/>
      <c r="B179" s="112" t="s">
        <v>262</v>
      </c>
      <c r="C179" s="48"/>
      <c r="D179" s="48"/>
      <c r="E179" s="48"/>
      <c r="F179" s="636"/>
      <c r="G179" s="191"/>
      <c r="H179" s="69"/>
      <c r="I179" s="69"/>
    </row>
    <row r="180" spans="1:9" ht="12.75" thickBot="1">
      <c r="A180" s="53"/>
      <c r="B180" s="58" t="s">
        <v>254</v>
      </c>
      <c r="C180" s="83">
        <f>SUM(C176:C179)</f>
        <v>35000</v>
      </c>
      <c r="D180" s="83">
        <f>SUM(D174:D179)</f>
        <v>58192</v>
      </c>
      <c r="E180" s="83">
        <f>SUM(E174:E179)</f>
        <v>64653</v>
      </c>
      <c r="F180" s="625">
        <f>SUM(E180/D180)</f>
        <v>1.1110290074237008</v>
      </c>
      <c r="G180" s="190"/>
      <c r="H180" s="69"/>
      <c r="I180" s="69"/>
    </row>
    <row r="181" spans="1:9" ht="12">
      <c r="A181" s="15">
        <v>3202</v>
      </c>
      <c r="B181" s="74" t="s">
        <v>263</v>
      </c>
      <c r="C181" s="84"/>
      <c r="D181" s="84"/>
      <c r="E181" s="84"/>
      <c r="F181" s="635"/>
      <c r="G181" s="3" t="s">
        <v>223</v>
      </c>
      <c r="H181" s="69"/>
      <c r="I181" s="69"/>
    </row>
    <row r="182" spans="1:9" ht="12">
      <c r="A182" s="15"/>
      <c r="B182" s="72" t="s">
        <v>55</v>
      </c>
      <c r="C182" s="168">
        <v>8268</v>
      </c>
      <c r="D182" s="168">
        <v>8440</v>
      </c>
      <c r="E182" s="168">
        <v>8440</v>
      </c>
      <c r="F182" s="618">
        <f>SUM(E182/D182)</f>
        <v>1</v>
      </c>
      <c r="G182" s="5"/>
      <c r="H182" s="69"/>
      <c r="I182" s="69"/>
    </row>
    <row r="183" spans="1:9" ht="12">
      <c r="A183" s="15"/>
      <c r="B183" s="7" t="s">
        <v>295</v>
      </c>
      <c r="C183" s="168">
        <v>2232</v>
      </c>
      <c r="D183" s="168">
        <v>2240</v>
      </c>
      <c r="E183" s="168">
        <v>2240</v>
      </c>
      <c r="F183" s="618">
        <f>SUM(E183/D183)</f>
        <v>1</v>
      </c>
      <c r="G183" s="229"/>
      <c r="H183" s="69"/>
      <c r="I183" s="69"/>
    </row>
    <row r="184" spans="1:9" ht="12">
      <c r="A184" s="15"/>
      <c r="B184" s="86" t="s">
        <v>261</v>
      </c>
      <c r="C184" s="168">
        <v>2500</v>
      </c>
      <c r="D184" s="168">
        <v>3500</v>
      </c>
      <c r="E184" s="168">
        <v>3250</v>
      </c>
      <c r="F184" s="618">
        <f>SUM(E184/D184)</f>
        <v>0.9285714285714286</v>
      </c>
      <c r="G184" s="229"/>
      <c r="H184" s="69"/>
      <c r="I184" s="69"/>
    </row>
    <row r="185" spans="1:9" ht="12">
      <c r="A185" s="15"/>
      <c r="B185" s="10" t="s">
        <v>275</v>
      </c>
      <c r="C185" s="47"/>
      <c r="D185" s="47"/>
      <c r="E185" s="47"/>
      <c r="F185" s="624"/>
      <c r="G185" s="229"/>
      <c r="H185" s="69"/>
      <c r="I185" s="69"/>
    </row>
    <row r="186" spans="1:9" ht="12">
      <c r="A186" s="15"/>
      <c r="B186" s="10" t="s">
        <v>70</v>
      </c>
      <c r="C186" s="47"/>
      <c r="D186" s="47"/>
      <c r="E186" s="47"/>
      <c r="F186" s="624"/>
      <c r="G186" s="5"/>
      <c r="H186" s="69"/>
      <c r="I186" s="69"/>
    </row>
    <row r="187" spans="1:9" ht="12.75" thickBot="1">
      <c r="A187" s="15"/>
      <c r="B187" s="75" t="s">
        <v>686</v>
      </c>
      <c r="C187" s="48"/>
      <c r="D187" s="48"/>
      <c r="E187" s="701">
        <v>250</v>
      </c>
      <c r="F187" s="636"/>
      <c r="G187" s="191"/>
      <c r="H187" s="69"/>
      <c r="I187" s="69"/>
    </row>
    <row r="188" spans="1:9" ht="12.75" thickBot="1">
      <c r="A188" s="53"/>
      <c r="B188" s="58" t="s">
        <v>254</v>
      </c>
      <c r="C188" s="83">
        <f>SUM(C182:C187)</f>
        <v>13000</v>
      </c>
      <c r="D188" s="83">
        <f>SUM(D182:D187)</f>
        <v>14180</v>
      </c>
      <c r="E188" s="83">
        <f>SUM(E182:E187)</f>
        <v>14180</v>
      </c>
      <c r="F188" s="625">
        <f>SUM(E188/D188)</f>
        <v>1</v>
      </c>
      <c r="G188" s="190"/>
      <c r="H188" s="69"/>
      <c r="I188" s="69"/>
    </row>
    <row r="189" spans="1:9" ht="12">
      <c r="A189" s="15">
        <v>3203</v>
      </c>
      <c r="B189" s="104" t="s">
        <v>190</v>
      </c>
      <c r="C189" s="90"/>
      <c r="D189" s="90"/>
      <c r="E189" s="90"/>
      <c r="F189" s="635"/>
      <c r="G189" s="4" t="s">
        <v>168</v>
      </c>
      <c r="H189" s="69"/>
      <c r="I189" s="69"/>
    </row>
    <row r="190" spans="1:9" ht="12" customHeight="1">
      <c r="A190" s="71"/>
      <c r="B190" s="72" t="s">
        <v>55</v>
      </c>
      <c r="C190" s="78"/>
      <c r="D190" s="78"/>
      <c r="E190" s="78"/>
      <c r="F190" s="624"/>
      <c r="G190" s="5" t="s">
        <v>169</v>
      </c>
      <c r="H190" s="69"/>
      <c r="I190" s="69"/>
    </row>
    <row r="191" spans="1:9" ht="12" customHeight="1">
      <c r="A191" s="71"/>
      <c r="B191" s="7" t="s">
        <v>295</v>
      </c>
      <c r="C191" s="78"/>
      <c r="D191" s="78"/>
      <c r="E191" s="78"/>
      <c r="F191" s="624"/>
      <c r="G191" s="4"/>
      <c r="H191" s="69"/>
      <c r="I191" s="69"/>
    </row>
    <row r="192" spans="1:9" ht="12" customHeight="1">
      <c r="A192" s="71"/>
      <c r="B192" s="86" t="s">
        <v>261</v>
      </c>
      <c r="C192" s="78">
        <v>30000</v>
      </c>
      <c r="D192" s="78">
        <v>30000</v>
      </c>
      <c r="E192" s="78">
        <v>28700</v>
      </c>
      <c r="F192" s="618">
        <f>SUM(E192/D192)</f>
        <v>0.9566666666666667</v>
      </c>
      <c r="G192" s="4"/>
      <c r="H192" s="69"/>
      <c r="I192" s="69"/>
    </row>
    <row r="193" spans="1:9" ht="12" customHeight="1">
      <c r="A193" s="71"/>
      <c r="B193" s="10" t="s">
        <v>275</v>
      </c>
      <c r="C193" s="78"/>
      <c r="D193" s="78"/>
      <c r="E193" s="78"/>
      <c r="F193" s="624"/>
      <c r="G193" s="4"/>
      <c r="H193" s="69"/>
      <c r="I193" s="69"/>
    </row>
    <row r="194" spans="1:9" ht="12" customHeight="1">
      <c r="A194" s="71"/>
      <c r="B194" s="10" t="s">
        <v>70</v>
      </c>
      <c r="C194" s="78"/>
      <c r="D194" s="78"/>
      <c r="E194" s="78"/>
      <c r="F194" s="624"/>
      <c r="G194" s="5"/>
      <c r="H194" s="69"/>
      <c r="I194" s="69"/>
    </row>
    <row r="195" spans="1:9" ht="12" customHeight="1" thickBot="1">
      <c r="A195" s="71"/>
      <c r="B195" s="75" t="s">
        <v>685</v>
      </c>
      <c r="C195" s="78"/>
      <c r="D195" s="78"/>
      <c r="E195" s="78">
        <v>1300</v>
      </c>
      <c r="F195" s="636"/>
      <c r="G195" s="30"/>
      <c r="H195" s="69"/>
      <c r="I195" s="69"/>
    </row>
    <row r="196" spans="1:9" ht="12" customHeight="1" thickBot="1">
      <c r="A196" s="53"/>
      <c r="B196" s="58" t="s">
        <v>254</v>
      </c>
      <c r="C196" s="83">
        <f>SUM(C190:C195)</f>
        <v>30000</v>
      </c>
      <c r="D196" s="83">
        <f>SUM(D190:D195)</f>
        <v>30000</v>
      </c>
      <c r="E196" s="83">
        <f>SUM(E190:E195)</f>
        <v>30000</v>
      </c>
      <c r="F196" s="625">
        <f>SUM(E196/D196)</f>
        <v>1</v>
      </c>
      <c r="G196" s="190"/>
      <c r="H196" s="69"/>
      <c r="I196" s="69"/>
    </row>
    <row r="197" spans="1:9" ht="12" customHeight="1">
      <c r="A197" s="15">
        <v>3204</v>
      </c>
      <c r="B197" s="104" t="s">
        <v>276</v>
      </c>
      <c r="C197" s="90"/>
      <c r="D197" s="90"/>
      <c r="E197" s="90"/>
      <c r="F197" s="635"/>
      <c r="G197" s="188"/>
      <c r="H197" s="69"/>
      <c r="I197" s="69"/>
    </row>
    <row r="198" spans="1:9" ht="12" customHeight="1">
      <c r="A198" s="71"/>
      <c r="B198" s="72" t="s">
        <v>55</v>
      </c>
      <c r="C198" s="78"/>
      <c r="D198" s="78"/>
      <c r="E198" s="78"/>
      <c r="F198" s="624"/>
      <c r="G198" s="188"/>
      <c r="H198" s="69"/>
      <c r="I198" s="69"/>
    </row>
    <row r="199" spans="1:9" ht="12" customHeight="1">
      <c r="A199" s="71"/>
      <c r="B199" s="7" t="s">
        <v>295</v>
      </c>
      <c r="C199" s="78"/>
      <c r="D199" s="78"/>
      <c r="E199" s="78"/>
      <c r="F199" s="624"/>
      <c r="G199" s="188"/>
      <c r="H199" s="69"/>
      <c r="I199" s="69"/>
    </row>
    <row r="200" spans="1:9" ht="12" customHeight="1">
      <c r="A200" s="71"/>
      <c r="B200" s="86" t="s">
        <v>261</v>
      </c>
      <c r="C200" s="78">
        <v>52249</v>
      </c>
      <c r="D200" s="78">
        <v>52249</v>
      </c>
      <c r="E200" s="78">
        <v>52249</v>
      </c>
      <c r="F200" s="618">
        <f>SUM(E200/D200)</f>
        <v>1</v>
      </c>
      <c r="G200" s="188"/>
      <c r="H200" s="69"/>
      <c r="I200" s="69"/>
    </row>
    <row r="201" spans="1:9" ht="12" customHeight="1">
      <c r="A201" s="71"/>
      <c r="B201" s="10" t="s">
        <v>275</v>
      </c>
      <c r="C201" s="78"/>
      <c r="D201" s="78"/>
      <c r="E201" s="78"/>
      <c r="F201" s="624"/>
      <c r="G201" s="188"/>
      <c r="H201" s="69"/>
      <c r="I201" s="69"/>
    </row>
    <row r="202" spans="1:9" ht="12" customHeight="1">
      <c r="A202" s="71"/>
      <c r="B202" s="10" t="s">
        <v>70</v>
      </c>
      <c r="C202" s="78"/>
      <c r="D202" s="78"/>
      <c r="E202" s="78"/>
      <c r="F202" s="624"/>
      <c r="G202" s="194"/>
      <c r="H202" s="69"/>
      <c r="I202" s="69"/>
    </row>
    <row r="203" spans="1:9" ht="12" customHeight="1" thickBot="1">
      <c r="A203" s="71"/>
      <c r="B203" s="75" t="s">
        <v>262</v>
      </c>
      <c r="C203" s="78"/>
      <c r="D203" s="78"/>
      <c r="E203" s="78"/>
      <c r="F203" s="636"/>
      <c r="G203" s="30"/>
      <c r="H203" s="69"/>
      <c r="I203" s="69"/>
    </row>
    <row r="204" spans="1:9" ht="12" customHeight="1" thickBot="1">
      <c r="A204" s="53"/>
      <c r="B204" s="58" t="s">
        <v>254</v>
      </c>
      <c r="C204" s="83">
        <f>SUM(C198:C203)</f>
        <v>52249</v>
      </c>
      <c r="D204" s="83">
        <f>SUM(D198:D203)</f>
        <v>52249</v>
      </c>
      <c r="E204" s="83">
        <f>SUM(E198:E203)</f>
        <v>52249</v>
      </c>
      <c r="F204" s="625">
        <f>SUM(E204/D204)</f>
        <v>1</v>
      </c>
      <c r="G204" s="190"/>
      <c r="H204" s="69"/>
      <c r="I204" s="69"/>
    </row>
    <row r="205" spans="1:9" ht="12" customHeight="1">
      <c r="A205" s="15">
        <v>3205</v>
      </c>
      <c r="B205" s="104" t="s">
        <v>631</v>
      </c>
      <c r="C205" s="90"/>
      <c r="D205" s="90"/>
      <c r="E205" s="90"/>
      <c r="F205" s="635"/>
      <c r="G205" s="4" t="s">
        <v>168</v>
      </c>
      <c r="H205" s="69"/>
      <c r="I205" s="69"/>
    </row>
    <row r="206" spans="1:9" ht="12" customHeight="1">
      <c r="A206" s="71"/>
      <c r="B206" s="72" t="s">
        <v>55</v>
      </c>
      <c r="C206" s="78"/>
      <c r="D206" s="78"/>
      <c r="E206" s="78">
        <v>380</v>
      </c>
      <c r="F206" s="624"/>
      <c r="G206" s="5" t="s">
        <v>169</v>
      </c>
      <c r="H206" s="69"/>
      <c r="I206" s="69"/>
    </row>
    <row r="207" spans="1:9" ht="12" customHeight="1">
      <c r="A207" s="71"/>
      <c r="B207" s="7" t="s">
        <v>295</v>
      </c>
      <c r="C207" s="78"/>
      <c r="D207" s="78"/>
      <c r="E207" s="78">
        <v>111</v>
      </c>
      <c r="F207" s="624"/>
      <c r="G207" s="188"/>
      <c r="H207" s="69"/>
      <c r="I207" s="69"/>
    </row>
    <row r="208" spans="1:9" ht="12" customHeight="1">
      <c r="A208" s="85"/>
      <c r="B208" s="86" t="s">
        <v>261</v>
      </c>
      <c r="C208" s="78">
        <v>20000</v>
      </c>
      <c r="D208" s="78">
        <v>35000</v>
      </c>
      <c r="E208" s="78">
        <v>31686</v>
      </c>
      <c r="F208" s="618">
        <f>SUM(E208/D208)</f>
        <v>0.9053142857142857</v>
      </c>
      <c r="G208" s="188"/>
      <c r="H208" s="69"/>
      <c r="I208" s="69"/>
    </row>
    <row r="209" spans="1:9" ht="12" customHeight="1">
      <c r="A209" s="85"/>
      <c r="B209" s="10" t="s">
        <v>275</v>
      </c>
      <c r="C209" s="78"/>
      <c r="D209" s="78"/>
      <c r="E209" s="78">
        <v>5370</v>
      </c>
      <c r="F209" s="624"/>
      <c r="G209" s="55"/>
      <c r="H209" s="69"/>
      <c r="I209" s="69"/>
    </row>
    <row r="210" spans="1:9" ht="12" customHeight="1">
      <c r="A210" s="85"/>
      <c r="B210" s="10" t="s">
        <v>70</v>
      </c>
      <c r="C210" s="78"/>
      <c r="D210" s="78"/>
      <c r="E210" s="78"/>
      <c r="F210" s="624"/>
      <c r="G210" s="194"/>
      <c r="H210" s="69"/>
      <c r="I210" s="69"/>
    </row>
    <row r="211" spans="1:9" ht="12" customHeight="1" thickBot="1">
      <c r="A211" s="85"/>
      <c r="B211" s="75" t="s">
        <v>262</v>
      </c>
      <c r="C211" s="78"/>
      <c r="D211" s="78"/>
      <c r="E211" s="78"/>
      <c r="F211" s="636"/>
      <c r="G211" s="63"/>
      <c r="H211" s="69"/>
      <c r="I211" s="69"/>
    </row>
    <row r="212" spans="1:9" ht="12" customHeight="1" thickBot="1">
      <c r="A212" s="53"/>
      <c r="B212" s="58" t="s">
        <v>254</v>
      </c>
      <c r="C212" s="83">
        <f>SUM(C206:C211)</f>
        <v>20000</v>
      </c>
      <c r="D212" s="83">
        <f>SUM(D206:D211)</f>
        <v>35000</v>
      </c>
      <c r="E212" s="83">
        <f>SUM(E206:E211)</f>
        <v>37547</v>
      </c>
      <c r="F212" s="625">
        <f>SUM(E212/D212)</f>
        <v>1.0727714285714285</v>
      </c>
      <c r="G212" s="195"/>
      <c r="H212" s="69"/>
      <c r="I212" s="69"/>
    </row>
    <row r="213" spans="1:9" ht="12" customHeight="1">
      <c r="A213" s="87">
        <v>3206</v>
      </c>
      <c r="B213" s="104" t="s">
        <v>83</v>
      </c>
      <c r="C213" s="90"/>
      <c r="D213" s="90"/>
      <c r="E213" s="90"/>
      <c r="F213" s="635"/>
      <c r="G213" s="4" t="s">
        <v>168</v>
      </c>
      <c r="H213" s="69"/>
      <c r="I213" s="69"/>
    </row>
    <row r="214" spans="1:9" ht="12" customHeight="1">
      <c r="A214" s="85"/>
      <c r="B214" s="72" t="s">
        <v>55</v>
      </c>
      <c r="C214" s="78"/>
      <c r="D214" s="78"/>
      <c r="E214" s="78"/>
      <c r="F214" s="624"/>
      <c r="G214" s="5" t="s">
        <v>169</v>
      </c>
      <c r="H214" s="69"/>
      <c r="I214" s="69"/>
    </row>
    <row r="215" spans="1:9" ht="12" customHeight="1">
      <c r="A215" s="85"/>
      <c r="B215" s="7" t="s">
        <v>295</v>
      </c>
      <c r="C215" s="78"/>
      <c r="D215" s="78"/>
      <c r="E215" s="78"/>
      <c r="F215" s="624"/>
      <c r="G215" s="188"/>
      <c r="H215" s="69"/>
      <c r="I215" s="69"/>
    </row>
    <row r="216" spans="1:9" ht="12" customHeight="1">
      <c r="A216" s="85"/>
      <c r="B216" s="86" t="s">
        <v>261</v>
      </c>
      <c r="C216" s="78">
        <v>3000</v>
      </c>
      <c r="D216" s="78">
        <v>3000</v>
      </c>
      <c r="E216" s="78">
        <v>3000</v>
      </c>
      <c r="F216" s="618">
        <f>SUM(E216/D216)</f>
        <v>1</v>
      </c>
      <c r="G216" s="188"/>
      <c r="H216" s="69"/>
      <c r="I216" s="69"/>
    </row>
    <row r="217" spans="1:9" ht="12" customHeight="1">
      <c r="A217" s="71"/>
      <c r="B217" s="10" t="s">
        <v>275</v>
      </c>
      <c r="C217" s="78"/>
      <c r="D217" s="78"/>
      <c r="E217" s="78"/>
      <c r="F217" s="624"/>
      <c r="G217" s="188"/>
      <c r="H217" s="69"/>
      <c r="I217" s="69"/>
    </row>
    <row r="218" spans="1:9" ht="12" customHeight="1">
      <c r="A218" s="71"/>
      <c r="B218" s="10" t="s">
        <v>70</v>
      </c>
      <c r="C218" s="78"/>
      <c r="D218" s="78"/>
      <c r="E218" s="78"/>
      <c r="F218" s="624"/>
      <c r="G218" s="194"/>
      <c r="H218" s="69"/>
      <c r="I218" s="69"/>
    </row>
    <row r="219" spans="1:9" ht="12" customHeight="1" thickBot="1">
      <c r="A219" s="71"/>
      <c r="B219" s="75" t="s">
        <v>262</v>
      </c>
      <c r="C219" s="78"/>
      <c r="D219" s="78"/>
      <c r="E219" s="78"/>
      <c r="F219" s="636"/>
      <c r="G219" s="30"/>
      <c r="H219" s="69"/>
      <c r="I219" s="69"/>
    </row>
    <row r="220" spans="1:9" ht="12" customHeight="1" thickBot="1">
      <c r="A220" s="53"/>
      <c r="B220" s="58" t="s">
        <v>254</v>
      </c>
      <c r="C220" s="83">
        <f>SUM(C214:C219)</f>
        <v>3000</v>
      </c>
      <c r="D220" s="83">
        <f>SUM(D214:D219)</f>
        <v>3000</v>
      </c>
      <c r="E220" s="83">
        <f>SUM(E214:E219)</f>
        <v>3000</v>
      </c>
      <c r="F220" s="625">
        <f>SUM(E220/D220)</f>
        <v>1</v>
      </c>
      <c r="G220" s="196"/>
      <c r="H220" s="69"/>
      <c r="I220" s="69"/>
    </row>
    <row r="221" spans="1:9" ht="12" customHeight="1">
      <c r="A221" s="87">
        <v>3207</v>
      </c>
      <c r="B221" s="104" t="s">
        <v>272</v>
      </c>
      <c r="C221" s="90"/>
      <c r="D221" s="90"/>
      <c r="E221" s="90"/>
      <c r="F221" s="635"/>
      <c r="G221" s="188"/>
      <c r="H221" s="69"/>
      <c r="I221" s="69"/>
    </row>
    <row r="222" spans="1:9" ht="12" customHeight="1">
      <c r="A222" s="85"/>
      <c r="B222" s="72" t="s">
        <v>55</v>
      </c>
      <c r="C222" s="78"/>
      <c r="D222" s="78"/>
      <c r="E222" s="78"/>
      <c r="F222" s="624"/>
      <c r="G222" s="188"/>
      <c r="H222" s="69"/>
      <c r="I222" s="69"/>
    </row>
    <row r="223" spans="1:9" ht="12" customHeight="1">
      <c r="A223" s="85"/>
      <c r="B223" s="7" t="s">
        <v>295</v>
      </c>
      <c r="C223" s="78"/>
      <c r="D223" s="78"/>
      <c r="E223" s="78"/>
      <c r="F223" s="624"/>
      <c r="G223" s="188"/>
      <c r="H223" s="69"/>
      <c r="I223" s="69"/>
    </row>
    <row r="224" spans="1:9" ht="12" customHeight="1">
      <c r="A224" s="85"/>
      <c r="B224" s="86" t="s">
        <v>261</v>
      </c>
      <c r="C224" s="78">
        <v>22000</v>
      </c>
      <c r="D224" s="78">
        <v>22000</v>
      </c>
      <c r="E224" s="78">
        <v>22000</v>
      </c>
      <c r="F224" s="618">
        <f>SUM(E224/D224)</f>
        <v>1</v>
      </c>
      <c r="G224" s="188"/>
      <c r="H224" s="69"/>
      <c r="I224" s="69"/>
    </row>
    <row r="225" spans="1:9" ht="12" customHeight="1">
      <c r="A225" s="85"/>
      <c r="B225" s="10" t="s">
        <v>275</v>
      </c>
      <c r="C225" s="78"/>
      <c r="D225" s="78"/>
      <c r="E225" s="78"/>
      <c r="F225" s="624"/>
      <c r="G225" s="188"/>
      <c r="H225" s="69"/>
      <c r="I225" s="69"/>
    </row>
    <row r="226" spans="1:9" ht="12" customHeight="1">
      <c r="A226" s="85"/>
      <c r="B226" s="10" t="s">
        <v>70</v>
      </c>
      <c r="C226" s="78"/>
      <c r="D226" s="78"/>
      <c r="E226" s="78"/>
      <c r="F226" s="624"/>
      <c r="G226" s="194"/>
      <c r="H226" s="69"/>
      <c r="I226" s="69"/>
    </row>
    <row r="227" spans="1:9" ht="12" customHeight="1" thickBot="1">
      <c r="A227" s="85"/>
      <c r="B227" s="75" t="s">
        <v>262</v>
      </c>
      <c r="C227" s="78"/>
      <c r="D227" s="78"/>
      <c r="E227" s="78"/>
      <c r="F227" s="636"/>
      <c r="G227" s="3"/>
      <c r="H227" s="69"/>
      <c r="I227" s="69"/>
    </row>
    <row r="228" spans="1:9" ht="12.75" thickBot="1">
      <c r="A228" s="81"/>
      <c r="B228" s="58" t="s">
        <v>254</v>
      </c>
      <c r="C228" s="83">
        <f>SUM(C222:C227)</f>
        <v>22000</v>
      </c>
      <c r="D228" s="83">
        <f>SUM(D222:D227)</f>
        <v>22000</v>
      </c>
      <c r="E228" s="83">
        <f>SUM(E222:E227)</f>
        <v>22000</v>
      </c>
      <c r="F228" s="625">
        <f>SUM(E228/D228)</f>
        <v>1</v>
      </c>
      <c r="G228" s="190"/>
      <c r="H228" s="69"/>
      <c r="I228" s="69"/>
    </row>
    <row r="229" spans="1:9" ht="12">
      <c r="A229" s="87">
        <v>3208</v>
      </c>
      <c r="B229" s="104" t="s">
        <v>241</v>
      </c>
      <c r="C229" s="90"/>
      <c r="D229" s="90"/>
      <c r="E229" s="90"/>
      <c r="F229" s="635"/>
      <c r="G229" s="188"/>
      <c r="H229" s="69"/>
      <c r="I229" s="69"/>
    </row>
    <row r="230" spans="1:9" ht="12">
      <c r="A230" s="85"/>
      <c r="B230" s="72" t="s">
        <v>55</v>
      </c>
      <c r="C230" s="78"/>
      <c r="D230" s="78"/>
      <c r="E230" s="78"/>
      <c r="F230" s="624"/>
      <c r="G230" s="188"/>
      <c r="H230" s="69"/>
      <c r="I230" s="69"/>
    </row>
    <row r="231" spans="1:9" ht="12">
      <c r="A231" s="85"/>
      <c r="B231" s="7" t="s">
        <v>295</v>
      </c>
      <c r="C231" s="78"/>
      <c r="D231" s="78"/>
      <c r="E231" s="78"/>
      <c r="F231" s="624"/>
      <c r="G231" s="188"/>
      <c r="H231" s="69"/>
      <c r="I231" s="69"/>
    </row>
    <row r="232" spans="1:9" ht="12">
      <c r="A232" s="85"/>
      <c r="B232" s="86" t="s">
        <v>261</v>
      </c>
      <c r="C232" s="78">
        <v>20500</v>
      </c>
      <c r="D232" s="78">
        <v>20500</v>
      </c>
      <c r="E232" s="78">
        <v>20500</v>
      </c>
      <c r="F232" s="618">
        <f>SUM(E232/D232)</f>
        <v>1</v>
      </c>
      <c r="G232" s="188"/>
      <c r="H232" s="69"/>
      <c r="I232" s="69"/>
    </row>
    <row r="233" spans="1:9" ht="12">
      <c r="A233" s="85"/>
      <c r="B233" s="10" t="s">
        <v>275</v>
      </c>
      <c r="C233" s="78"/>
      <c r="D233" s="78"/>
      <c r="E233" s="78"/>
      <c r="F233" s="624"/>
      <c r="G233" s="188"/>
      <c r="H233" s="69"/>
      <c r="I233" s="69"/>
    </row>
    <row r="234" spans="1:9" ht="12">
      <c r="A234" s="85"/>
      <c r="B234" s="10" t="s">
        <v>70</v>
      </c>
      <c r="C234" s="78"/>
      <c r="D234" s="78"/>
      <c r="E234" s="78"/>
      <c r="F234" s="624"/>
      <c r="G234" s="194"/>
      <c r="H234" s="69"/>
      <c r="I234" s="69"/>
    </row>
    <row r="235" spans="1:9" ht="12.75" thickBot="1">
      <c r="A235" s="85"/>
      <c r="B235" s="75" t="s">
        <v>262</v>
      </c>
      <c r="C235" s="78"/>
      <c r="D235" s="78"/>
      <c r="E235" s="78"/>
      <c r="F235" s="636"/>
      <c r="G235" s="3"/>
      <c r="H235" s="69"/>
      <c r="I235" s="69"/>
    </row>
    <row r="236" spans="1:9" ht="12.75" thickBot="1">
      <c r="A236" s="81"/>
      <c r="B236" s="58" t="s">
        <v>254</v>
      </c>
      <c r="C236" s="83">
        <f>SUM(C230:C235)</f>
        <v>20500</v>
      </c>
      <c r="D236" s="83">
        <f>SUM(D230:D235)</f>
        <v>20500</v>
      </c>
      <c r="E236" s="83">
        <f>SUM(E230:E235)</f>
        <v>20500</v>
      </c>
      <c r="F236" s="625">
        <f>SUM(E236/D236)</f>
        <v>1</v>
      </c>
      <c r="G236" s="190"/>
      <c r="H236" s="69"/>
      <c r="I236" s="69"/>
    </row>
    <row r="237" spans="1:9" ht="12">
      <c r="A237" s="15">
        <v>3209</v>
      </c>
      <c r="B237" s="103" t="s">
        <v>221</v>
      </c>
      <c r="C237" s="90"/>
      <c r="D237" s="90"/>
      <c r="E237" s="90"/>
      <c r="F237" s="635"/>
      <c r="G237" s="4"/>
      <c r="H237" s="69"/>
      <c r="I237" s="69"/>
    </row>
    <row r="238" spans="1:9" ht="12">
      <c r="A238" s="15"/>
      <c r="B238" s="86" t="s">
        <v>55</v>
      </c>
      <c r="C238" s="47"/>
      <c r="D238" s="47"/>
      <c r="E238" s="47"/>
      <c r="F238" s="624"/>
      <c r="G238" s="5"/>
      <c r="H238" s="69"/>
      <c r="I238" s="69"/>
    </row>
    <row r="239" spans="1:9" ht="12">
      <c r="A239" s="15"/>
      <c r="B239" s="7" t="s">
        <v>295</v>
      </c>
      <c r="C239" s="47"/>
      <c r="D239" s="47"/>
      <c r="E239" s="47"/>
      <c r="F239" s="624"/>
      <c r="G239" s="229"/>
      <c r="H239" s="69"/>
      <c r="I239" s="69"/>
    </row>
    <row r="240" spans="1:9" ht="12">
      <c r="A240" s="15"/>
      <c r="B240" s="86" t="s">
        <v>261</v>
      </c>
      <c r="C240" s="168">
        <v>4300</v>
      </c>
      <c r="D240" s="168">
        <v>1500</v>
      </c>
      <c r="E240" s="168">
        <v>1500</v>
      </c>
      <c r="F240" s="618">
        <f>SUM(E240/D240)</f>
        <v>1</v>
      </c>
      <c r="G240" s="229"/>
      <c r="H240" s="69"/>
      <c r="I240" s="69"/>
    </row>
    <row r="241" spans="1:9" ht="12">
      <c r="A241" s="15"/>
      <c r="B241" s="185" t="s">
        <v>275</v>
      </c>
      <c r="C241" s="168">
        <v>700</v>
      </c>
      <c r="D241" s="168">
        <v>3500</v>
      </c>
      <c r="E241" s="168">
        <v>3500</v>
      </c>
      <c r="F241" s="618">
        <f>SUM(E241/D241)</f>
        <v>1</v>
      </c>
      <c r="G241" s="5"/>
      <c r="H241" s="69"/>
      <c r="I241" s="69"/>
    </row>
    <row r="242" spans="1:9" ht="12">
      <c r="A242" s="15"/>
      <c r="B242" s="185" t="s">
        <v>70</v>
      </c>
      <c r="C242" s="47"/>
      <c r="D242" s="47"/>
      <c r="E242" s="47"/>
      <c r="F242" s="624"/>
      <c r="G242" s="5"/>
      <c r="H242" s="69"/>
      <c r="I242" s="69"/>
    </row>
    <row r="243" spans="1:9" ht="12.75" thickBot="1">
      <c r="A243" s="15"/>
      <c r="B243" s="112" t="s">
        <v>262</v>
      </c>
      <c r="C243" s="48"/>
      <c r="D243" s="48"/>
      <c r="E243" s="48"/>
      <c r="F243" s="636"/>
      <c r="G243" s="191"/>
      <c r="H243" s="69"/>
      <c r="I243" s="69"/>
    </row>
    <row r="244" spans="1:9" ht="12.75" thickBot="1">
      <c r="A244" s="53"/>
      <c r="B244" s="58" t="s">
        <v>254</v>
      </c>
      <c r="C244" s="83">
        <f>SUM(C240:C243)</f>
        <v>5000</v>
      </c>
      <c r="D244" s="83">
        <f>SUM(D240:D243)</f>
        <v>5000</v>
      </c>
      <c r="E244" s="83">
        <f>SUM(E240:E243)</f>
        <v>5000</v>
      </c>
      <c r="F244" s="625">
        <f>SUM(E244/D244)</f>
        <v>1</v>
      </c>
      <c r="G244" s="190"/>
      <c r="H244" s="69"/>
      <c r="I244" s="69"/>
    </row>
    <row r="245" spans="1:9" ht="12">
      <c r="A245" s="87">
        <v>3210</v>
      </c>
      <c r="B245" s="74" t="s">
        <v>158</v>
      </c>
      <c r="C245" s="100">
        <f>SUM(C253+C261+C269+C277+C285)</f>
        <v>2154975</v>
      </c>
      <c r="D245" s="100">
        <f>SUM(D253+D261+D269+D277+D285)</f>
        <v>2223475</v>
      </c>
      <c r="E245" s="100">
        <f>SUM(E253+E261+E269+E277+E285)</f>
        <v>2222296</v>
      </c>
      <c r="F245" s="635">
        <f>SUM(E245/D245)</f>
        <v>0.9994697489290413</v>
      </c>
      <c r="G245" s="31"/>
      <c r="H245" s="69"/>
      <c r="I245" s="69"/>
    </row>
    <row r="246" spans="1:9" ht="12">
      <c r="A246" s="87">
        <v>3211</v>
      </c>
      <c r="B246" s="107" t="s">
        <v>716</v>
      </c>
      <c r="C246" s="90"/>
      <c r="D246" s="90"/>
      <c r="E246" s="90"/>
      <c r="F246" s="624"/>
      <c r="G246" s="4"/>
      <c r="H246" s="69"/>
      <c r="I246" s="69"/>
    </row>
    <row r="247" spans="1:9" ht="12">
      <c r="A247" s="87"/>
      <c r="B247" s="86" t="s">
        <v>55</v>
      </c>
      <c r="C247" s="47"/>
      <c r="D247" s="47"/>
      <c r="E247" s="47"/>
      <c r="F247" s="624"/>
      <c r="G247" s="5"/>
      <c r="H247" s="69"/>
      <c r="I247" s="69"/>
    </row>
    <row r="248" spans="1:9" ht="12">
      <c r="A248" s="87"/>
      <c r="B248" s="7" t="s">
        <v>295</v>
      </c>
      <c r="C248" s="47"/>
      <c r="D248" s="47"/>
      <c r="E248" s="47"/>
      <c r="F248" s="624"/>
      <c r="G248" s="5"/>
      <c r="H248" s="69"/>
      <c r="I248" s="69"/>
    </row>
    <row r="249" spans="1:9" ht="12">
      <c r="A249" s="87"/>
      <c r="B249" s="86" t="s">
        <v>261</v>
      </c>
      <c r="C249" s="168">
        <v>159757</v>
      </c>
      <c r="D249" s="168">
        <v>324235</v>
      </c>
      <c r="E249" s="168">
        <v>338256</v>
      </c>
      <c r="F249" s="618">
        <f>SUM(E249/D249)</f>
        <v>1.0432433265995342</v>
      </c>
      <c r="G249" s="5"/>
      <c r="H249" s="69"/>
      <c r="I249" s="69"/>
    </row>
    <row r="250" spans="1:9" ht="12">
      <c r="A250" s="87"/>
      <c r="B250" s="185" t="s">
        <v>275</v>
      </c>
      <c r="C250" s="47"/>
      <c r="D250" s="47"/>
      <c r="E250" s="47"/>
      <c r="F250" s="624"/>
      <c r="G250" s="5"/>
      <c r="H250" s="69"/>
      <c r="I250" s="69"/>
    </row>
    <row r="251" spans="1:9" ht="12">
      <c r="A251" s="87"/>
      <c r="B251" s="185" t="s">
        <v>70</v>
      </c>
      <c r="C251" s="47"/>
      <c r="D251" s="47"/>
      <c r="E251" s="47"/>
      <c r="F251" s="624"/>
      <c r="G251" s="5"/>
      <c r="H251" s="69"/>
      <c r="I251" s="69"/>
    </row>
    <row r="252" spans="1:9" ht="12.75" thickBot="1">
      <c r="A252" s="87"/>
      <c r="B252" s="112" t="s">
        <v>262</v>
      </c>
      <c r="C252" s="48"/>
      <c r="D252" s="48"/>
      <c r="E252" s="48"/>
      <c r="F252" s="636"/>
      <c r="G252" s="191"/>
      <c r="H252" s="69"/>
      <c r="I252" s="69"/>
    </row>
    <row r="253" spans="1:9" ht="12.75" thickBot="1">
      <c r="A253" s="53"/>
      <c r="B253" s="58" t="s">
        <v>254</v>
      </c>
      <c r="C253" s="83">
        <f>SUM(C249:C252)</f>
        <v>159757</v>
      </c>
      <c r="D253" s="83">
        <f>SUM(D249:D252)</f>
        <v>324235</v>
      </c>
      <c r="E253" s="83">
        <f>SUM(E249:E252)</f>
        <v>338256</v>
      </c>
      <c r="F253" s="625">
        <f>SUM(E253/D253)</f>
        <v>1.0432433265995342</v>
      </c>
      <c r="G253" s="190"/>
      <c r="H253" s="69"/>
      <c r="I253" s="69"/>
    </row>
    <row r="254" spans="1:9" ht="12">
      <c r="A254" s="87">
        <v>3212</v>
      </c>
      <c r="B254" s="107" t="s">
        <v>181</v>
      </c>
      <c r="C254" s="90"/>
      <c r="D254" s="90"/>
      <c r="E254" s="90"/>
      <c r="F254" s="635"/>
      <c r="G254" s="4"/>
      <c r="H254" s="69"/>
      <c r="I254" s="69"/>
    </row>
    <row r="255" spans="1:9" ht="12">
      <c r="A255" s="87"/>
      <c r="B255" s="86" t="s">
        <v>55</v>
      </c>
      <c r="C255" s="47"/>
      <c r="D255" s="47"/>
      <c r="E255" s="47"/>
      <c r="F255" s="624"/>
      <c r="G255" s="5"/>
      <c r="H255" s="69"/>
      <c r="I255" s="69"/>
    </row>
    <row r="256" spans="1:9" ht="12">
      <c r="A256" s="87"/>
      <c r="B256" s="7" t="s">
        <v>295</v>
      </c>
      <c r="C256" s="47"/>
      <c r="D256" s="47"/>
      <c r="E256" s="47"/>
      <c r="F256" s="624"/>
      <c r="G256" s="5"/>
      <c r="H256" s="69"/>
      <c r="I256" s="69"/>
    </row>
    <row r="257" spans="1:9" ht="12">
      <c r="A257" s="87"/>
      <c r="B257" s="86" t="s">
        <v>261</v>
      </c>
      <c r="C257" s="168">
        <v>876934</v>
      </c>
      <c r="D257" s="168">
        <v>876934</v>
      </c>
      <c r="E257" s="168">
        <v>876934</v>
      </c>
      <c r="F257" s="618">
        <f>SUM(E257/D257)</f>
        <v>1</v>
      </c>
      <c r="G257" s="5"/>
      <c r="H257" s="69"/>
      <c r="I257" s="69"/>
    </row>
    <row r="258" spans="1:9" ht="12">
      <c r="A258" s="87"/>
      <c r="B258" s="185" t="s">
        <v>275</v>
      </c>
      <c r="C258" s="47"/>
      <c r="D258" s="47"/>
      <c r="E258" s="47"/>
      <c r="F258" s="624"/>
      <c r="G258" s="5"/>
      <c r="H258" s="69"/>
      <c r="I258" s="69"/>
    </row>
    <row r="259" spans="1:9" ht="12">
      <c r="A259" s="87"/>
      <c r="B259" s="185" t="s">
        <v>70</v>
      </c>
      <c r="C259" s="47"/>
      <c r="D259" s="47"/>
      <c r="E259" s="47"/>
      <c r="F259" s="624"/>
      <c r="G259" s="5"/>
      <c r="H259" s="69"/>
      <c r="I259" s="69"/>
    </row>
    <row r="260" spans="1:9" ht="12.75" thickBot="1">
      <c r="A260" s="87"/>
      <c r="B260" s="112" t="s">
        <v>262</v>
      </c>
      <c r="C260" s="48"/>
      <c r="D260" s="48"/>
      <c r="E260" s="48"/>
      <c r="F260" s="636"/>
      <c r="G260" s="191"/>
      <c r="H260" s="69"/>
      <c r="I260" s="69"/>
    </row>
    <row r="261" spans="1:9" ht="12.75" thickBot="1">
      <c r="A261" s="53"/>
      <c r="B261" s="58" t="s">
        <v>254</v>
      </c>
      <c r="C261" s="83">
        <f>SUM(C257:C260)</f>
        <v>876934</v>
      </c>
      <c r="D261" s="83">
        <f>SUM(D257:D260)</f>
        <v>876934</v>
      </c>
      <c r="E261" s="83">
        <f>SUM(E257:E260)</f>
        <v>876934</v>
      </c>
      <c r="F261" s="625">
        <f>SUM(E261/D261)</f>
        <v>1</v>
      </c>
      <c r="G261" s="190"/>
      <c r="H261" s="69"/>
      <c r="I261" s="69"/>
    </row>
    <row r="262" spans="1:9" ht="12">
      <c r="A262" s="87">
        <v>3213</v>
      </c>
      <c r="B262" s="103" t="s">
        <v>528</v>
      </c>
      <c r="C262" s="100"/>
      <c r="D262" s="100"/>
      <c r="E262" s="100"/>
      <c r="F262" s="635"/>
      <c r="G262" s="31"/>
      <c r="H262" s="69"/>
      <c r="I262" s="69"/>
    </row>
    <row r="263" spans="1:9" ht="12">
      <c r="A263" s="87"/>
      <c r="B263" s="86" t="s">
        <v>55</v>
      </c>
      <c r="C263" s="47"/>
      <c r="D263" s="47"/>
      <c r="E263" s="47"/>
      <c r="F263" s="624"/>
      <c r="G263" s="5"/>
      <c r="H263" s="69"/>
      <c r="I263" s="69"/>
    </row>
    <row r="264" spans="1:9" ht="12">
      <c r="A264" s="87"/>
      <c r="B264" s="7" t="s">
        <v>295</v>
      </c>
      <c r="C264" s="47"/>
      <c r="D264" s="47"/>
      <c r="E264" s="47"/>
      <c r="F264" s="624"/>
      <c r="G264" s="5"/>
      <c r="H264" s="69"/>
      <c r="I264" s="69"/>
    </row>
    <row r="265" spans="1:9" ht="12">
      <c r="A265" s="87"/>
      <c r="B265" s="86" t="s">
        <v>261</v>
      </c>
      <c r="C265" s="168">
        <v>870442</v>
      </c>
      <c r="D265" s="168">
        <v>781222</v>
      </c>
      <c r="E265" s="168">
        <v>781222</v>
      </c>
      <c r="F265" s="618">
        <f>SUM(E265/D265)</f>
        <v>1</v>
      </c>
      <c r="G265" s="5"/>
      <c r="H265" s="69"/>
      <c r="I265" s="69"/>
    </row>
    <row r="266" spans="1:9" ht="12">
      <c r="A266" s="87"/>
      <c r="B266" s="185" t="s">
        <v>275</v>
      </c>
      <c r="C266" s="47"/>
      <c r="D266" s="47"/>
      <c r="E266" s="47"/>
      <c r="F266" s="624"/>
      <c r="G266" s="5"/>
      <c r="H266" s="69"/>
      <c r="I266" s="69"/>
    </row>
    <row r="267" spans="1:9" ht="12">
      <c r="A267" s="87"/>
      <c r="B267" s="185" t="s">
        <v>70</v>
      </c>
      <c r="C267" s="47"/>
      <c r="D267" s="47"/>
      <c r="E267" s="47"/>
      <c r="F267" s="624"/>
      <c r="G267" s="5"/>
      <c r="H267" s="69"/>
      <c r="I267" s="69"/>
    </row>
    <row r="268" spans="1:9" ht="12.75" thickBot="1">
      <c r="A268" s="87"/>
      <c r="B268" s="112" t="s">
        <v>262</v>
      </c>
      <c r="C268" s="48"/>
      <c r="D268" s="48"/>
      <c r="E268" s="48"/>
      <c r="F268" s="636"/>
      <c r="G268" s="191"/>
      <c r="H268" s="69"/>
      <c r="I268" s="69"/>
    </row>
    <row r="269" spans="1:9" ht="12.75" thickBot="1">
      <c r="A269" s="53"/>
      <c r="B269" s="58" t="s">
        <v>254</v>
      </c>
      <c r="C269" s="83">
        <f>SUM(C265:C268)</f>
        <v>870442</v>
      </c>
      <c r="D269" s="83">
        <f>SUM(D265:D268)</f>
        <v>781222</v>
      </c>
      <c r="E269" s="83">
        <f>SUM(E265:E268)</f>
        <v>781222</v>
      </c>
      <c r="F269" s="625">
        <f>SUM(E269/D269)</f>
        <v>1</v>
      </c>
      <c r="G269" s="4"/>
      <c r="H269" s="69"/>
      <c r="I269" s="69"/>
    </row>
    <row r="270" spans="1:9" ht="12">
      <c r="A270" s="87">
        <v>3214</v>
      </c>
      <c r="B270" s="103" t="s">
        <v>717</v>
      </c>
      <c r="C270" s="100"/>
      <c r="D270" s="100"/>
      <c r="E270" s="100"/>
      <c r="F270" s="635"/>
      <c r="G270" s="31"/>
      <c r="H270" s="69"/>
      <c r="I270" s="69"/>
    </row>
    <row r="271" spans="1:9" ht="12">
      <c r="A271" s="87"/>
      <c r="B271" s="86" t="s">
        <v>55</v>
      </c>
      <c r="C271" s="47"/>
      <c r="D271" s="47"/>
      <c r="E271" s="47"/>
      <c r="F271" s="624"/>
      <c r="G271" s="5"/>
      <c r="H271" s="69"/>
      <c r="I271" s="69"/>
    </row>
    <row r="272" spans="1:9" ht="12">
      <c r="A272" s="87"/>
      <c r="B272" s="7" t="s">
        <v>295</v>
      </c>
      <c r="C272" s="47"/>
      <c r="D272" s="47"/>
      <c r="E272" s="47"/>
      <c r="F272" s="624"/>
      <c r="G272" s="5"/>
      <c r="H272" s="69"/>
      <c r="I272" s="69"/>
    </row>
    <row r="273" spans="1:9" ht="12">
      <c r="A273" s="87"/>
      <c r="B273" s="86" t="s">
        <v>261</v>
      </c>
      <c r="C273" s="168">
        <v>112154</v>
      </c>
      <c r="D273" s="168">
        <v>105396</v>
      </c>
      <c r="E273" s="168">
        <v>90196</v>
      </c>
      <c r="F273" s="618">
        <f>SUM(E273/D273)</f>
        <v>0.8557820031120725</v>
      </c>
      <c r="G273" s="5"/>
      <c r="H273" s="69"/>
      <c r="I273" s="69"/>
    </row>
    <row r="274" spans="1:9" ht="12">
      <c r="A274" s="87"/>
      <c r="B274" s="185" t="s">
        <v>275</v>
      </c>
      <c r="C274" s="47"/>
      <c r="D274" s="47"/>
      <c r="E274" s="47"/>
      <c r="F274" s="624"/>
      <c r="G274" s="5"/>
      <c r="H274" s="69"/>
      <c r="I274" s="69"/>
    </row>
    <row r="275" spans="1:9" ht="12">
      <c r="A275" s="87"/>
      <c r="B275" s="185" t="s">
        <v>70</v>
      </c>
      <c r="C275" s="47"/>
      <c r="D275" s="47"/>
      <c r="E275" s="47"/>
      <c r="F275" s="624"/>
      <c r="G275" s="5"/>
      <c r="H275" s="69"/>
      <c r="I275" s="69"/>
    </row>
    <row r="276" spans="1:9" ht="12.75" thickBot="1">
      <c r="A276" s="87"/>
      <c r="B276" s="112" t="s">
        <v>686</v>
      </c>
      <c r="C276" s="48"/>
      <c r="D276" s="48"/>
      <c r="E276" s="48"/>
      <c r="F276" s="636"/>
      <c r="G276" s="191"/>
      <c r="H276" s="69"/>
      <c r="I276" s="69"/>
    </row>
    <row r="277" spans="1:9" ht="12.75" thickBot="1">
      <c r="A277" s="53"/>
      <c r="B277" s="58" t="s">
        <v>254</v>
      </c>
      <c r="C277" s="83">
        <f>SUM(C273:C276)</f>
        <v>112154</v>
      </c>
      <c r="D277" s="83">
        <f>SUM(D273:D276)</f>
        <v>105396</v>
      </c>
      <c r="E277" s="83">
        <f>SUM(E273:E276)</f>
        <v>90196</v>
      </c>
      <c r="F277" s="625">
        <f>SUM(E277/D277)</f>
        <v>0.8557820031120725</v>
      </c>
      <c r="G277" s="4"/>
      <c r="H277" s="69"/>
      <c r="I277" s="69"/>
    </row>
    <row r="278" spans="1:9" ht="12">
      <c r="A278" s="87">
        <v>3215</v>
      </c>
      <c r="B278" s="535" t="s">
        <v>50</v>
      </c>
      <c r="C278" s="100"/>
      <c r="D278" s="100"/>
      <c r="E278" s="100"/>
      <c r="F278" s="635"/>
      <c r="G278" s="31"/>
      <c r="H278" s="69"/>
      <c r="I278" s="69"/>
    </row>
    <row r="279" spans="1:9" ht="12">
      <c r="A279" s="87"/>
      <c r="B279" s="86" t="s">
        <v>55</v>
      </c>
      <c r="C279" s="47"/>
      <c r="D279" s="47"/>
      <c r="E279" s="47"/>
      <c r="F279" s="624"/>
      <c r="G279" s="5"/>
      <c r="H279" s="69"/>
      <c r="I279" s="69"/>
    </row>
    <row r="280" spans="1:9" ht="12">
      <c r="A280" s="87"/>
      <c r="B280" s="7" t="s">
        <v>295</v>
      </c>
      <c r="C280" s="47"/>
      <c r="D280" s="47"/>
      <c r="E280" s="47"/>
      <c r="F280" s="624"/>
      <c r="G280" s="5"/>
      <c r="H280" s="69"/>
      <c r="I280" s="69"/>
    </row>
    <row r="281" spans="1:9" ht="12">
      <c r="A281" s="87"/>
      <c r="B281" s="86" t="s">
        <v>261</v>
      </c>
      <c r="C281" s="168">
        <v>135688</v>
      </c>
      <c r="D281" s="168">
        <v>135688</v>
      </c>
      <c r="E281" s="168">
        <v>135688</v>
      </c>
      <c r="F281" s="618">
        <f>SUM(E281/D281)</f>
        <v>1</v>
      </c>
      <c r="G281" s="5"/>
      <c r="H281" s="69"/>
      <c r="I281" s="69"/>
    </row>
    <row r="282" spans="1:9" ht="12">
      <c r="A282" s="87"/>
      <c r="B282" s="185" t="s">
        <v>275</v>
      </c>
      <c r="C282" s="47"/>
      <c r="D282" s="47"/>
      <c r="E282" s="47"/>
      <c r="F282" s="624"/>
      <c r="G282" s="5"/>
      <c r="H282" s="69"/>
      <c r="I282" s="69"/>
    </row>
    <row r="283" spans="1:9" ht="12">
      <c r="A283" s="87"/>
      <c r="B283" s="185" t="s">
        <v>70</v>
      </c>
      <c r="C283" s="47"/>
      <c r="D283" s="47"/>
      <c r="E283" s="47"/>
      <c r="F283" s="624"/>
      <c r="G283" s="5"/>
      <c r="H283" s="69"/>
      <c r="I283" s="69"/>
    </row>
    <row r="284" spans="1:9" ht="12.75" thickBot="1">
      <c r="A284" s="87"/>
      <c r="B284" s="112" t="s">
        <v>262</v>
      </c>
      <c r="C284" s="48"/>
      <c r="D284" s="48"/>
      <c r="E284" s="48"/>
      <c r="F284" s="636"/>
      <c r="G284" s="191"/>
      <c r="H284" s="69"/>
      <c r="I284" s="69"/>
    </row>
    <row r="285" spans="1:9" ht="12.75" thickBot="1">
      <c r="A285" s="53"/>
      <c r="B285" s="58" t="s">
        <v>254</v>
      </c>
      <c r="C285" s="83">
        <f>SUM(C281:C284)</f>
        <v>135688</v>
      </c>
      <c r="D285" s="83">
        <f>SUM(D281:D284)</f>
        <v>135688</v>
      </c>
      <c r="E285" s="83">
        <f>SUM(E281:E284)</f>
        <v>135688</v>
      </c>
      <c r="F285" s="625">
        <f>SUM(E285/D285)</f>
        <v>1</v>
      </c>
      <c r="G285" s="4"/>
      <c r="H285" s="69"/>
      <c r="I285" s="69"/>
    </row>
    <row r="286" spans="1:9" ht="12.75" thickBot="1">
      <c r="A286" s="87">
        <v>3220</v>
      </c>
      <c r="B286" s="58" t="s">
        <v>159</v>
      </c>
      <c r="C286" s="83">
        <f>SUM(C294+C303)</f>
        <v>223828</v>
      </c>
      <c r="D286" s="83">
        <f>SUM(D294+D303)</f>
        <v>205393</v>
      </c>
      <c r="E286" s="83">
        <f>SUM(E294+E303)</f>
        <v>220333</v>
      </c>
      <c r="F286" s="625">
        <f>SUM(E286/D286)</f>
        <v>1.0727386035551358</v>
      </c>
      <c r="G286" s="190"/>
      <c r="H286" s="69"/>
      <c r="I286" s="69"/>
    </row>
    <row r="287" spans="1:9" ht="12">
      <c r="A287" s="87">
        <v>3221</v>
      </c>
      <c r="B287" s="74" t="s">
        <v>196</v>
      </c>
      <c r="C287" s="90"/>
      <c r="D287" s="90"/>
      <c r="E287" s="90"/>
      <c r="F287" s="635"/>
      <c r="G287" s="4"/>
      <c r="H287" s="69"/>
      <c r="I287" s="69"/>
    </row>
    <row r="288" spans="1:9" ht="12">
      <c r="A288" s="87"/>
      <c r="B288" s="72" t="s">
        <v>55</v>
      </c>
      <c r="C288" s="47"/>
      <c r="D288" s="47"/>
      <c r="E288" s="47"/>
      <c r="F288" s="624"/>
      <c r="G288" s="5"/>
      <c r="H288" s="69"/>
      <c r="I288" s="69"/>
    </row>
    <row r="289" spans="1:9" ht="12">
      <c r="A289" s="87"/>
      <c r="B289" s="7" t="s">
        <v>295</v>
      </c>
      <c r="C289" s="47"/>
      <c r="D289" s="47"/>
      <c r="E289" s="47"/>
      <c r="F289" s="624"/>
      <c r="G289" s="5"/>
      <c r="H289" s="69"/>
      <c r="I289" s="69"/>
    </row>
    <row r="290" spans="1:9" ht="12">
      <c r="A290" s="87"/>
      <c r="B290" s="86" t="s">
        <v>261</v>
      </c>
      <c r="C290" s="168">
        <v>19410</v>
      </c>
      <c r="D290" s="168"/>
      <c r="E290" s="168"/>
      <c r="F290" s="624"/>
      <c r="G290" s="5"/>
      <c r="H290" s="69"/>
      <c r="I290" s="69"/>
    </row>
    <row r="291" spans="1:9" ht="12">
      <c r="A291" s="87"/>
      <c r="B291" s="10" t="s">
        <v>275</v>
      </c>
      <c r="C291" s="47"/>
      <c r="D291" s="47"/>
      <c r="E291" s="47"/>
      <c r="F291" s="624"/>
      <c r="G291" s="5"/>
      <c r="H291" s="69"/>
      <c r="I291" s="69"/>
    </row>
    <row r="292" spans="1:9" ht="12">
      <c r="A292" s="87"/>
      <c r="B292" s="10" t="s">
        <v>70</v>
      </c>
      <c r="C292" s="47"/>
      <c r="D292" s="47"/>
      <c r="E292" s="47"/>
      <c r="F292" s="624"/>
      <c r="G292" s="5"/>
      <c r="H292" s="69"/>
      <c r="I292" s="69"/>
    </row>
    <row r="293" spans="1:9" ht="12.75" thickBot="1">
      <c r="A293" s="87"/>
      <c r="B293" s="75" t="s">
        <v>262</v>
      </c>
      <c r="C293" s="48"/>
      <c r="D293" s="48"/>
      <c r="E293" s="48"/>
      <c r="F293" s="636"/>
      <c r="G293" s="191"/>
      <c r="H293" s="69"/>
      <c r="I293" s="69"/>
    </row>
    <row r="294" spans="1:9" ht="12.75" thickBot="1">
      <c r="A294" s="81"/>
      <c r="B294" s="58" t="s">
        <v>254</v>
      </c>
      <c r="C294" s="83">
        <f>SUM(C290:C293)</f>
        <v>19410</v>
      </c>
      <c r="D294" s="83">
        <f>SUM(D290:D293)</f>
        <v>0</v>
      </c>
      <c r="E294" s="83">
        <f>SUM(E290:E293)</f>
        <v>0</v>
      </c>
      <c r="F294" s="625"/>
      <c r="G294" s="190"/>
      <c r="H294" s="69"/>
      <c r="I294" s="69"/>
    </row>
    <row r="295" spans="1:9" ht="12">
      <c r="A295" s="87">
        <v>3222</v>
      </c>
      <c r="B295" s="74" t="s">
        <v>79</v>
      </c>
      <c r="C295" s="100"/>
      <c r="D295" s="100"/>
      <c r="E295" s="100"/>
      <c r="F295" s="635"/>
      <c r="G295" s="31"/>
      <c r="H295" s="69"/>
      <c r="I295" s="69"/>
    </row>
    <row r="296" spans="1:9" ht="12">
      <c r="A296" s="87"/>
      <c r="B296" s="72" t="s">
        <v>55</v>
      </c>
      <c r="C296" s="90"/>
      <c r="D296" s="270">
        <v>546</v>
      </c>
      <c r="E296" s="270">
        <v>546</v>
      </c>
      <c r="F296" s="618">
        <f>SUM(E296/D296)</f>
        <v>1</v>
      </c>
      <c r="G296" s="4"/>
      <c r="H296" s="69"/>
      <c r="I296" s="69"/>
    </row>
    <row r="297" spans="1:9" ht="12">
      <c r="A297" s="87"/>
      <c r="B297" s="7" t="s">
        <v>295</v>
      </c>
      <c r="C297" s="47"/>
      <c r="D297" s="168">
        <v>429</v>
      </c>
      <c r="E297" s="168">
        <v>429</v>
      </c>
      <c r="F297" s="618">
        <f>SUM(E297/D297)</f>
        <v>1</v>
      </c>
      <c r="G297" s="5"/>
      <c r="H297" s="69"/>
      <c r="I297" s="69"/>
    </row>
    <row r="298" spans="1:9" ht="12">
      <c r="A298" s="87"/>
      <c r="B298" s="86" t="s">
        <v>261</v>
      </c>
      <c r="C298" s="168">
        <v>204418</v>
      </c>
      <c r="D298" s="168">
        <v>204418</v>
      </c>
      <c r="E298" s="168">
        <v>143358</v>
      </c>
      <c r="F298" s="618">
        <f>SUM(E298/D298)</f>
        <v>0.7012983201087967</v>
      </c>
      <c r="G298" s="5"/>
      <c r="H298" s="69"/>
      <c r="I298" s="69"/>
    </row>
    <row r="299" spans="1:9" ht="12">
      <c r="A299" s="87"/>
      <c r="B299" s="10" t="s">
        <v>275</v>
      </c>
      <c r="C299" s="47"/>
      <c r="D299" s="47"/>
      <c r="E299" s="47"/>
      <c r="F299" s="624"/>
      <c r="G299" s="5"/>
      <c r="H299" s="69"/>
      <c r="I299" s="69"/>
    </row>
    <row r="300" spans="1:9" ht="12">
      <c r="A300" s="87"/>
      <c r="B300" s="10" t="s">
        <v>70</v>
      </c>
      <c r="C300" s="47"/>
      <c r="D300" s="47"/>
      <c r="E300" s="47"/>
      <c r="F300" s="624"/>
      <c r="G300" s="5"/>
      <c r="H300" s="69"/>
      <c r="I300" s="69"/>
    </row>
    <row r="301" spans="1:9" ht="12">
      <c r="A301" s="87"/>
      <c r="B301" s="75" t="s">
        <v>685</v>
      </c>
      <c r="C301" s="47"/>
      <c r="D301" s="47"/>
      <c r="E301" s="47"/>
      <c r="F301" s="624"/>
      <c r="G301" s="5"/>
      <c r="H301" s="69"/>
      <c r="I301" s="69"/>
    </row>
    <row r="302" spans="1:9" ht="12.75" thickBot="1">
      <c r="A302" s="87"/>
      <c r="B302" s="75" t="s">
        <v>686</v>
      </c>
      <c r="C302" s="106"/>
      <c r="D302" s="106"/>
      <c r="E302" s="416">
        <v>76000</v>
      </c>
      <c r="F302" s="638"/>
      <c r="G302" s="30"/>
      <c r="H302" s="69"/>
      <c r="I302" s="69"/>
    </row>
    <row r="303" spans="1:9" ht="12.75" thickBot="1">
      <c r="A303" s="53"/>
      <c r="B303" s="58" t="s">
        <v>254</v>
      </c>
      <c r="C303" s="83">
        <f>SUM(C298:C301)</f>
        <v>204418</v>
      </c>
      <c r="D303" s="83">
        <f>SUM(D296:D301)</f>
        <v>205393</v>
      </c>
      <c r="E303" s="83">
        <f>SUM(E296:E302)</f>
        <v>220333</v>
      </c>
      <c r="F303" s="625">
        <f>SUM(E303/D303)</f>
        <v>1.0727386035551358</v>
      </c>
      <c r="G303" s="190"/>
      <c r="H303" s="69"/>
      <c r="I303" s="69"/>
    </row>
    <row r="304" spans="1:9" ht="12" customHeight="1" thickBot="1">
      <c r="A304" s="87">
        <v>3300</v>
      </c>
      <c r="B304" s="64" t="s">
        <v>61</v>
      </c>
      <c r="C304" s="83">
        <f>SUM(C312+C321+C330+C339+C348+C366+C375+C384+C393+C411+C420+C447+C465+C474+C483+C500+C508+C516+C524+C532+C540+C548+C556+C564+C573+C581+C590+C598+C606+C614+C622)</f>
        <v>289137</v>
      </c>
      <c r="D304" s="83">
        <f>SUM(D312+D321+D330+D339+D348+D366+D375+D384+D393+D411+D420+D447+D465+D474+D483+D500+D508+D516+D524+D532+D540+D548+D556+D564+D573+D581+D590+D598+D606+D614+D622+D357+D402+D429+D456+D438)</f>
        <v>399522</v>
      </c>
      <c r="E304" s="83">
        <f>SUM(E312+E321+E330+E339+E348+E366+E375+E384+E393+E411+E420+E447+E465+E474+E483+E500+E508+E516+E524+E532+E540+E548+E556+E564+E573+E581+E590+E598+E606+E614+E622+E357+E402+E429+E456+E438+E492)</f>
        <v>502477</v>
      </c>
      <c r="F304" s="625">
        <f>SUM(E304/D304)</f>
        <v>1.2576954460580394</v>
      </c>
      <c r="G304" s="197"/>
      <c r="H304" s="69"/>
      <c r="I304" s="69"/>
    </row>
    <row r="305" spans="1:9" ht="12" customHeight="1">
      <c r="A305" s="87">
        <v>3301</v>
      </c>
      <c r="B305" s="109" t="s">
        <v>146</v>
      </c>
      <c r="C305" s="90"/>
      <c r="D305" s="90"/>
      <c r="E305" s="90"/>
      <c r="F305" s="635"/>
      <c r="G305" s="4" t="s">
        <v>223</v>
      </c>
      <c r="H305" s="69"/>
      <c r="I305" s="69"/>
    </row>
    <row r="306" spans="1:9" ht="12" customHeight="1">
      <c r="A306" s="15"/>
      <c r="B306" s="72" t="s">
        <v>55</v>
      </c>
      <c r="C306" s="47"/>
      <c r="D306" s="47"/>
      <c r="E306" s="47"/>
      <c r="F306" s="624"/>
      <c r="G306" s="188"/>
      <c r="H306" s="69"/>
      <c r="I306" s="69"/>
    </row>
    <row r="307" spans="1:9" ht="12" customHeight="1">
      <c r="A307" s="15"/>
      <c r="B307" s="7" t="s">
        <v>295</v>
      </c>
      <c r="C307" s="47"/>
      <c r="D307" s="47"/>
      <c r="E307" s="47"/>
      <c r="F307" s="624"/>
      <c r="G307" s="229"/>
      <c r="H307" s="69"/>
      <c r="I307" s="69"/>
    </row>
    <row r="308" spans="1:9" ht="12" customHeight="1">
      <c r="A308" s="87"/>
      <c r="B308" s="86" t="s">
        <v>261</v>
      </c>
      <c r="C308" s="78"/>
      <c r="D308" s="78"/>
      <c r="E308" s="78"/>
      <c r="F308" s="624"/>
      <c r="G308" s="229"/>
      <c r="H308" s="69"/>
      <c r="I308" s="69"/>
    </row>
    <row r="309" spans="1:9" ht="12" customHeight="1">
      <c r="A309" s="15"/>
      <c r="B309" s="10" t="s">
        <v>275</v>
      </c>
      <c r="C309" s="168">
        <v>7600</v>
      </c>
      <c r="D309" s="168">
        <v>7600</v>
      </c>
      <c r="E309" s="168">
        <v>7600</v>
      </c>
      <c r="F309" s="618">
        <f>SUM(E309/D309)</f>
        <v>1</v>
      </c>
      <c r="G309" s="194"/>
      <c r="H309" s="69"/>
      <c r="I309" s="69"/>
    </row>
    <row r="310" spans="1:9" ht="12" customHeight="1">
      <c r="A310" s="15"/>
      <c r="B310" s="10" t="s">
        <v>70</v>
      </c>
      <c r="C310" s="47"/>
      <c r="D310" s="47"/>
      <c r="E310" s="47"/>
      <c r="F310" s="624"/>
      <c r="G310" s="5"/>
      <c r="H310" s="69"/>
      <c r="I310" s="69"/>
    </row>
    <row r="311" spans="1:9" ht="12" customHeight="1" thickBot="1">
      <c r="A311" s="15"/>
      <c r="B311" s="75" t="s">
        <v>262</v>
      </c>
      <c r="C311" s="47"/>
      <c r="D311" s="47"/>
      <c r="E311" s="47"/>
      <c r="F311" s="636"/>
      <c r="G311" s="192"/>
      <c r="H311" s="69"/>
      <c r="I311" s="69"/>
    </row>
    <row r="312" spans="1:9" ht="12.75" thickBot="1">
      <c r="A312" s="53"/>
      <c r="B312" s="64" t="s">
        <v>254</v>
      </c>
      <c r="C312" s="83">
        <f>SUM(C306:C311)</f>
        <v>7600</v>
      </c>
      <c r="D312" s="83">
        <f>SUM(D306:D311)</f>
        <v>7600</v>
      </c>
      <c r="E312" s="83">
        <f>SUM(E306:E311)</f>
        <v>7600</v>
      </c>
      <c r="F312" s="625">
        <f>SUM(E312/D312)</f>
        <v>1</v>
      </c>
      <c r="G312" s="190"/>
      <c r="H312" s="69"/>
      <c r="I312" s="69"/>
    </row>
    <row r="313" spans="1:9" ht="12.75">
      <c r="A313" s="87">
        <v>3303</v>
      </c>
      <c r="B313" s="99" t="s">
        <v>227</v>
      </c>
      <c r="C313" s="90"/>
      <c r="D313" s="90"/>
      <c r="E313" s="90"/>
      <c r="F313" s="635"/>
      <c r="G313" s="198"/>
      <c r="H313" s="69"/>
      <c r="I313" s="69"/>
    </row>
    <row r="314" spans="1:9" ht="12" customHeight="1">
      <c r="A314" s="85"/>
      <c r="B314" s="72" t="s">
        <v>55</v>
      </c>
      <c r="C314" s="78"/>
      <c r="D314" s="78"/>
      <c r="E314" s="78"/>
      <c r="F314" s="624"/>
      <c r="G314" s="193"/>
      <c r="H314" s="69"/>
      <c r="I314" s="69"/>
    </row>
    <row r="315" spans="1:9" ht="12" customHeight="1">
      <c r="A315" s="85"/>
      <c r="B315" s="7" t="s">
        <v>295</v>
      </c>
      <c r="C315" s="78"/>
      <c r="D315" s="78"/>
      <c r="E315" s="78"/>
      <c r="F315" s="624"/>
      <c r="G315" s="193"/>
      <c r="H315" s="69"/>
      <c r="I315" s="69"/>
    </row>
    <row r="316" spans="1:9" ht="12" customHeight="1">
      <c r="A316" s="85"/>
      <c r="B316" s="86" t="s">
        <v>261</v>
      </c>
      <c r="C316" s="78"/>
      <c r="D316" s="78"/>
      <c r="E316" s="78">
        <v>150</v>
      </c>
      <c r="F316" s="624"/>
      <c r="G316" s="193"/>
      <c r="H316" s="69"/>
      <c r="I316" s="69"/>
    </row>
    <row r="317" spans="1:9" ht="12" customHeight="1">
      <c r="A317" s="85"/>
      <c r="B317" s="10" t="s">
        <v>275</v>
      </c>
      <c r="C317" s="270"/>
      <c r="D317" s="270"/>
      <c r="E317" s="270"/>
      <c r="F317" s="624"/>
      <c r="G317" s="193"/>
      <c r="H317" s="69"/>
      <c r="I317" s="69"/>
    </row>
    <row r="318" spans="1:9" ht="12" customHeight="1">
      <c r="A318" s="71"/>
      <c r="B318" s="10" t="s">
        <v>70</v>
      </c>
      <c r="C318" s="78"/>
      <c r="D318" s="78"/>
      <c r="E318" s="78"/>
      <c r="F318" s="624"/>
      <c r="G318" s="199"/>
      <c r="H318" s="69"/>
      <c r="I318" s="69"/>
    </row>
    <row r="319" spans="1:9" ht="12" customHeight="1">
      <c r="A319" s="71"/>
      <c r="B319" s="10" t="s">
        <v>553</v>
      </c>
      <c r="C319" s="78">
        <v>1250</v>
      </c>
      <c r="D319" s="78">
        <v>6316</v>
      </c>
      <c r="E319" s="78">
        <v>19260</v>
      </c>
      <c r="F319" s="618">
        <f>SUM(E319/D319)</f>
        <v>3.0493983533882205</v>
      </c>
      <c r="G319" s="199"/>
      <c r="H319" s="69"/>
      <c r="I319" s="69"/>
    </row>
    <row r="320" spans="1:9" ht="12" customHeight="1" thickBot="1">
      <c r="A320" s="71"/>
      <c r="B320" s="75" t="s">
        <v>262</v>
      </c>
      <c r="C320" s="78"/>
      <c r="D320" s="78"/>
      <c r="E320" s="78"/>
      <c r="F320" s="636"/>
      <c r="G320" s="30"/>
      <c r="H320" s="69"/>
      <c r="I320" s="69"/>
    </row>
    <row r="321" spans="1:9" ht="12" customHeight="1" thickBot="1">
      <c r="A321" s="53"/>
      <c r="B321" s="58" t="s">
        <v>254</v>
      </c>
      <c r="C321" s="83">
        <f>SUM(C314:C320)</f>
        <v>1250</v>
      </c>
      <c r="D321" s="83">
        <f>SUM(D314:D320)</f>
        <v>6316</v>
      </c>
      <c r="E321" s="83">
        <f>SUM(E314:E320)</f>
        <v>19410</v>
      </c>
      <c r="F321" s="625">
        <f>SUM(E321/D321)</f>
        <v>3.0731475617479416</v>
      </c>
      <c r="G321" s="126"/>
      <c r="H321" s="69"/>
      <c r="I321" s="69"/>
    </row>
    <row r="322" spans="1:9" ht="12" customHeight="1">
      <c r="A322" s="15">
        <v>3304</v>
      </c>
      <c r="B322" s="104" t="s">
        <v>228</v>
      </c>
      <c r="C322" s="90"/>
      <c r="D322" s="90"/>
      <c r="E322" s="90"/>
      <c r="F322" s="635"/>
      <c r="G322" s="198"/>
      <c r="H322" s="69"/>
      <c r="I322" s="69"/>
    </row>
    <row r="323" spans="1:9" ht="12" customHeight="1">
      <c r="A323" s="71"/>
      <c r="B323" s="72" t="s">
        <v>55</v>
      </c>
      <c r="C323" s="78"/>
      <c r="D323" s="78"/>
      <c r="E323" s="78"/>
      <c r="F323" s="624"/>
      <c r="G323" s="193"/>
      <c r="H323" s="69"/>
      <c r="I323" s="69"/>
    </row>
    <row r="324" spans="1:9" ht="12" customHeight="1">
      <c r="A324" s="71"/>
      <c r="B324" s="7" t="s">
        <v>295</v>
      </c>
      <c r="C324" s="78"/>
      <c r="D324" s="78"/>
      <c r="E324" s="78"/>
      <c r="F324" s="624"/>
      <c r="G324" s="226"/>
      <c r="H324" s="69"/>
      <c r="I324" s="69"/>
    </row>
    <row r="325" spans="1:9" ht="12" customHeight="1">
      <c r="A325" s="71"/>
      <c r="B325" s="86" t="s">
        <v>261</v>
      </c>
      <c r="C325" s="78"/>
      <c r="D325" s="78"/>
      <c r="E325" s="78">
        <v>219</v>
      </c>
      <c r="F325" s="624"/>
      <c r="G325" s="226"/>
      <c r="H325" s="69"/>
      <c r="I325" s="69"/>
    </row>
    <row r="326" spans="1:9" ht="12" customHeight="1">
      <c r="A326" s="71"/>
      <c r="B326" s="10" t="s">
        <v>275</v>
      </c>
      <c r="C326" s="270"/>
      <c r="D326" s="270"/>
      <c r="E326" s="270"/>
      <c r="F326" s="624"/>
      <c r="G326" s="193"/>
      <c r="H326" s="69"/>
      <c r="I326" s="69"/>
    </row>
    <row r="327" spans="1:9" ht="12" customHeight="1">
      <c r="A327" s="71"/>
      <c r="B327" s="10" t="s">
        <v>70</v>
      </c>
      <c r="C327" s="78"/>
      <c r="D327" s="78"/>
      <c r="E327" s="78"/>
      <c r="F327" s="624"/>
      <c r="G327" s="199"/>
      <c r="H327" s="69"/>
      <c r="I327" s="69"/>
    </row>
    <row r="328" spans="1:9" ht="12" customHeight="1">
      <c r="A328" s="71"/>
      <c r="B328" s="10" t="s">
        <v>553</v>
      </c>
      <c r="C328" s="78">
        <v>3900</v>
      </c>
      <c r="D328" s="78">
        <v>15854</v>
      </c>
      <c r="E328" s="78">
        <v>21042</v>
      </c>
      <c r="F328" s="618">
        <f>SUM(E328/D328)</f>
        <v>1.3272360287624574</v>
      </c>
      <c r="G328" s="199"/>
      <c r="H328" s="69"/>
      <c r="I328" s="69"/>
    </row>
    <row r="329" spans="1:9" ht="12" customHeight="1" thickBot="1">
      <c r="A329" s="71"/>
      <c r="B329" s="75" t="s">
        <v>262</v>
      </c>
      <c r="C329" s="78"/>
      <c r="D329" s="78"/>
      <c r="E329" s="78"/>
      <c r="F329" s="636"/>
      <c r="G329" s="30"/>
      <c r="H329" s="69"/>
      <c r="I329" s="69"/>
    </row>
    <row r="330" spans="1:9" ht="12" customHeight="1" thickBot="1">
      <c r="A330" s="53"/>
      <c r="B330" s="58" t="s">
        <v>254</v>
      </c>
      <c r="C330" s="83">
        <f>SUM(C323:C329)</f>
        <v>3900</v>
      </c>
      <c r="D330" s="83">
        <f>SUM(D323:D329)</f>
        <v>15854</v>
      </c>
      <c r="E330" s="83">
        <f>SUM(E323:E329)</f>
        <v>21261</v>
      </c>
      <c r="F330" s="625">
        <f>SUM(E330/D330)</f>
        <v>1.3410495773937177</v>
      </c>
      <c r="G330" s="126"/>
      <c r="H330" s="69"/>
      <c r="I330" s="69"/>
    </row>
    <row r="331" spans="1:9" ht="12" customHeight="1">
      <c r="A331" s="15">
        <v>3305</v>
      </c>
      <c r="B331" s="104" t="s">
        <v>119</v>
      </c>
      <c r="C331" s="90"/>
      <c r="D331" s="90"/>
      <c r="E331" s="90"/>
      <c r="F331" s="635"/>
      <c r="G331" s="198"/>
      <c r="H331" s="69"/>
      <c r="I331" s="69"/>
    </row>
    <row r="332" spans="1:9" ht="12" customHeight="1">
      <c r="A332" s="71"/>
      <c r="B332" s="72" t="s">
        <v>55</v>
      </c>
      <c r="C332" s="78"/>
      <c r="D332" s="78"/>
      <c r="E332" s="78"/>
      <c r="F332" s="624"/>
      <c r="G332" s="193"/>
      <c r="H332" s="69"/>
      <c r="I332" s="69"/>
    </row>
    <row r="333" spans="1:9" ht="12" customHeight="1">
      <c r="A333" s="71"/>
      <c r="B333" s="7" t="s">
        <v>295</v>
      </c>
      <c r="C333" s="78"/>
      <c r="D333" s="78"/>
      <c r="E333" s="78"/>
      <c r="F333" s="624"/>
      <c r="G333" s="193"/>
      <c r="H333" s="69"/>
      <c r="I333" s="69"/>
    </row>
    <row r="334" spans="1:9" ht="12" customHeight="1">
      <c r="A334" s="71"/>
      <c r="B334" s="86" t="s">
        <v>261</v>
      </c>
      <c r="C334" s="78"/>
      <c r="D334" s="78"/>
      <c r="E334" s="78">
        <v>24</v>
      </c>
      <c r="F334" s="624"/>
      <c r="G334" s="193"/>
      <c r="H334" s="69"/>
      <c r="I334" s="69"/>
    </row>
    <row r="335" spans="1:9" ht="12" customHeight="1">
      <c r="A335" s="71"/>
      <c r="B335" s="10" t="s">
        <v>275</v>
      </c>
      <c r="C335" s="270"/>
      <c r="D335" s="270"/>
      <c r="E335" s="270"/>
      <c r="F335" s="624"/>
      <c r="G335" s="193"/>
      <c r="H335" s="69"/>
      <c r="I335" s="69"/>
    </row>
    <row r="336" spans="1:9" ht="12" customHeight="1">
      <c r="A336" s="71"/>
      <c r="B336" s="10" t="s">
        <v>70</v>
      </c>
      <c r="C336" s="78"/>
      <c r="D336" s="78"/>
      <c r="E336" s="78"/>
      <c r="F336" s="624"/>
      <c r="G336" s="199"/>
      <c r="H336" s="69"/>
      <c r="I336" s="69"/>
    </row>
    <row r="337" spans="1:9" ht="12" customHeight="1">
      <c r="A337" s="71"/>
      <c r="B337" s="10" t="s">
        <v>553</v>
      </c>
      <c r="C337" s="78">
        <v>290</v>
      </c>
      <c r="D337" s="78">
        <v>1257</v>
      </c>
      <c r="E337" s="78">
        <v>2393</v>
      </c>
      <c r="F337" s="618">
        <f>SUM(E337/D337)</f>
        <v>1.9037390612569611</v>
      </c>
      <c r="G337" s="199"/>
      <c r="H337" s="69"/>
      <c r="I337" s="69"/>
    </row>
    <row r="338" spans="1:9" ht="12" customHeight="1" thickBot="1">
      <c r="A338" s="71"/>
      <c r="B338" s="75" t="s">
        <v>262</v>
      </c>
      <c r="C338" s="78"/>
      <c r="D338" s="78"/>
      <c r="E338" s="78"/>
      <c r="F338" s="636"/>
      <c r="G338" s="30"/>
      <c r="H338" s="69"/>
      <c r="I338" s="69"/>
    </row>
    <row r="339" spans="1:9" ht="12" customHeight="1" thickBot="1">
      <c r="A339" s="53"/>
      <c r="B339" s="58" t="s">
        <v>254</v>
      </c>
      <c r="C339" s="83">
        <f>SUM(C332:C338)</f>
        <v>290</v>
      </c>
      <c r="D339" s="83">
        <f>SUM(D332:D338)</f>
        <v>1257</v>
      </c>
      <c r="E339" s="83">
        <f>SUM(E332:E338)</f>
        <v>2417</v>
      </c>
      <c r="F339" s="625">
        <f>SUM(E339/D339)</f>
        <v>1.922832140015911</v>
      </c>
      <c r="G339" s="190"/>
      <c r="H339" s="69"/>
      <c r="I339" s="69"/>
    </row>
    <row r="340" spans="1:9" ht="12" customHeight="1">
      <c r="A340" s="70">
        <v>3306</v>
      </c>
      <c r="B340" s="99" t="s">
        <v>120</v>
      </c>
      <c r="C340" s="100"/>
      <c r="D340" s="100"/>
      <c r="E340" s="100"/>
      <c r="F340" s="635"/>
      <c r="G340" s="4"/>
      <c r="H340" s="69"/>
      <c r="I340" s="69"/>
    </row>
    <row r="341" spans="1:9" ht="12" customHeight="1">
      <c r="A341" s="71"/>
      <c r="B341" s="72" t="s">
        <v>55</v>
      </c>
      <c r="C341" s="78"/>
      <c r="D341" s="78"/>
      <c r="E341" s="78"/>
      <c r="F341" s="624"/>
      <c r="G341" s="5"/>
      <c r="H341" s="69"/>
      <c r="I341" s="69"/>
    </row>
    <row r="342" spans="1:9" ht="12" customHeight="1">
      <c r="A342" s="71"/>
      <c r="B342" s="7" t="s">
        <v>295</v>
      </c>
      <c r="C342" s="270">
        <v>5050</v>
      </c>
      <c r="D342" s="270"/>
      <c r="E342" s="270">
        <v>1454</v>
      </c>
      <c r="F342" s="624"/>
      <c r="G342" s="226"/>
      <c r="H342" s="69"/>
      <c r="I342" s="69"/>
    </row>
    <row r="343" spans="1:9" ht="12" customHeight="1">
      <c r="A343" s="71"/>
      <c r="B343" s="86" t="s">
        <v>261</v>
      </c>
      <c r="C343" s="270"/>
      <c r="D343" s="270"/>
      <c r="E343" s="270">
        <v>864</v>
      </c>
      <c r="F343" s="624"/>
      <c r="G343" s="226"/>
      <c r="H343" s="69"/>
      <c r="I343" s="69"/>
    </row>
    <row r="344" spans="1:9" ht="12" customHeight="1">
      <c r="A344" s="71"/>
      <c r="B344" s="10" t="s">
        <v>275</v>
      </c>
      <c r="C344" s="270"/>
      <c r="D344" s="270"/>
      <c r="E344" s="270"/>
      <c r="F344" s="624"/>
      <c r="G344" s="5"/>
      <c r="H344" s="69"/>
      <c r="I344" s="69"/>
    </row>
    <row r="345" spans="1:9" ht="12" customHeight="1">
      <c r="A345" s="71"/>
      <c r="B345" s="10" t="s">
        <v>70</v>
      </c>
      <c r="C345" s="78"/>
      <c r="D345" s="78"/>
      <c r="E345" s="78"/>
      <c r="F345" s="624"/>
      <c r="G345" s="5"/>
      <c r="H345" s="69"/>
      <c r="I345" s="69"/>
    </row>
    <row r="346" spans="1:9" ht="12" customHeight="1">
      <c r="A346" s="71"/>
      <c r="B346" s="10" t="s">
        <v>553</v>
      </c>
      <c r="C346" s="78">
        <v>18700</v>
      </c>
      <c r="D346" s="78">
        <v>47223</v>
      </c>
      <c r="E346" s="78">
        <v>63275</v>
      </c>
      <c r="F346" s="618">
        <f>SUM(E346/D346)</f>
        <v>1.3399191072147048</v>
      </c>
      <c r="G346" s="5"/>
      <c r="H346" s="69"/>
      <c r="I346" s="69"/>
    </row>
    <row r="347" spans="1:9" ht="12" customHeight="1" thickBot="1">
      <c r="A347" s="71"/>
      <c r="B347" s="75" t="s">
        <v>262</v>
      </c>
      <c r="C347" s="78"/>
      <c r="D347" s="78"/>
      <c r="E347" s="78"/>
      <c r="F347" s="636"/>
      <c r="G347" s="30"/>
      <c r="H347" s="69"/>
      <c r="I347" s="69"/>
    </row>
    <row r="348" spans="1:9" ht="12" customHeight="1" thickBot="1">
      <c r="A348" s="53"/>
      <c r="B348" s="58" t="s">
        <v>254</v>
      </c>
      <c r="C348" s="83">
        <f>SUM(C341:C347)</f>
        <v>23750</v>
      </c>
      <c r="D348" s="83">
        <f>SUM(D341:D347)</f>
        <v>47223</v>
      </c>
      <c r="E348" s="83">
        <f>SUM(E341:E347)</f>
        <v>65593</v>
      </c>
      <c r="F348" s="625">
        <f>SUM(E348/D348)</f>
        <v>1.3890053575588166</v>
      </c>
      <c r="G348" s="190"/>
      <c r="H348" s="69"/>
      <c r="I348" s="69"/>
    </row>
    <row r="349" spans="1:9" ht="12" customHeight="1">
      <c r="A349" s="70">
        <v>3307</v>
      </c>
      <c r="B349" s="99" t="s">
        <v>635</v>
      </c>
      <c r="C349" s="100"/>
      <c r="D349" s="100"/>
      <c r="E349" s="100"/>
      <c r="F349" s="635"/>
      <c r="G349" s="4"/>
      <c r="H349" s="69"/>
      <c r="I349" s="69"/>
    </row>
    <row r="350" spans="1:9" ht="12" customHeight="1">
      <c r="A350" s="71"/>
      <c r="B350" s="72" t="s">
        <v>55</v>
      </c>
      <c r="C350" s="78"/>
      <c r="D350" s="78"/>
      <c r="E350" s="78"/>
      <c r="F350" s="624"/>
      <c r="G350" s="5"/>
      <c r="H350" s="69"/>
      <c r="I350" s="69"/>
    </row>
    <row r="351" spans="1:9" ht="12" customHeight="1">
      <c r="A351" s="71"/>
      <c r="B351" s="7" t="s">
        <v>295</v>
      </c>
      <c r="C351" s="270"/>
      <c r="D351" s="270"/>
      <c r="E351" s="270"/>
      <c r="F351" s="624"/>
      <c r="G351" s="226"/>
      <c r="H351" s="69"/>
      <c r="I351" s="69"/>
    </row>
    <row r="352" spans="1:9" ht="12" customHeight="1">
      <c r="A352" s="71"/>
      <c r="B352" s="86" t="s">
        <v>261</v>
      </c>
      <c r="C352" s="270"/>
      <c r="D352" s="270"/>
      <c r="E352" s="270">
        <v>29</v>
      </c>
      <c r="F352" s="624"/>
      <c r="G352" s="226"/>
      <c r="H352" s="69"/>
      <c r="I352" s="69"/>
    </row>
    <row r="353" spans="1:9" ht="12" customHeight="1">
      <c r="A353" s="71"/>
      <c r="B353" s="10" t="s">
        <v>275</v>
      </c>
      <c r="C353" s="270"/>
      <c r="D353" s="270"/>
      <c r="E353" s="270"/>
      <c r="F353" s="624"/>
      <c r="G353" s="5"/>
      <c r="H353" s="69"/>
      <c r="I353" s="69"/>
    </row>
    <row r="354" spans="1:9" ht="12" customHeight="1">
      <c r="A354" s="71"/>
      <c r="B354" s="10" t="s">
        <v>70</v>
      </c>
      <c r="C354" s="78"/>
      <c r="D354" s="78"/>
      <c r="E354" s="78"/>
      <c r="F354" s="624"/>
      <c r="G354" s="5"/>
      <c r="H354" s="69"/>
      <c r="I354" s="69"/>
    </row>
    <row r="355" spans="1:9" ht="12" customHeight="1">
      <c r="A355" s="71"/>
      <c r="B355" s="10" t="s">
        <v>553</v>
      </c>
      <c r="C355" s="78"/>
      <c r="D355" s="78">
        <v>2475</v>
      </c>
      <c r="E355" s="78">
        <v>4580</v>
      </c>
      <c r="F355" s="618">
        <f>SUM(E355/D355)</f>
        <v>1.8505050505050504</v>
      </c>
      <c r="G355" s="5"/>
      <c r="H355" s="69"/>
      <c r="I355" s="69"/>
    </row>
    <row r="356" spans="1:9" ht="12" customHeight="1" thickBot="1">
      <c r="A356" s="71"/>
      <c r="B356" s="75" t="s">
        <v>262</v>
      </c>
      <c r="C356" s="78"/>
      <c r="D356" s="78"/>
      <c r="E356" s="78"/>
      <c r="F356" s="636"/>
      <c r="G356" s="30"/>
      <c r="H356" s="69"/>
      <c r="I356" s="69"/>
    </row>
    <row r="357" spans="1:9" ht="12" customHeight="1" thickBot="1">
      <c r="A357" s="53"/>
      <c r="B357" s="58" t="s">
        <v>254</v>
      </c>
      <c r="C357" s="83">
        <f>SUM(C350:C356)</f>
        <v>0</v>
      </c>
      <c r="D357" s="83">
        <f>SUM(D350:D356)</f>
        <v>2475</v>
      </c>
      <c r="E357" s="83">
        <f>SUM(E350:E356)</f>
        <v>4609</v>
      </c>
      <c r="F357" s="625">
        <f>SUM(E357/D357)</f>
        <v>1.8622222222222222</v>
      </c>
      <c r="G357" s="190"/>
      <c r="H357" s="69"/>
      <c r="I357" s="69"/>
    </row>
    <row r="358" spans="1:9" ht="12" customHeight="1">
      <c r="A358" s="15">
        <v>3308</v>
      </c>
      <c r="B358" s="99" t="s">
        <v>242</v>
      </c>
      <c r="C358" s="100"/>
      <c r="D358" s="100"/>
      <c r="E358" s="100"/>
      <c r="F358" s="635"/>
      <c r="G358" s="4"/>
      <c r="H358" s="69"/>
      <c r="I358" s="69"/>
    </row>
    <row r="359" spans="1:9" ht="12" customHeight="1">
      <c r="A359" s="15"/>
      <c r="B359" s="72" t="s">
        <v>55</v>
      </c>
      <c r="C359" s="90"/>
      <c r="D359" s="90"/>
      <c r="E359" s="90"/>
      <c r="F359" s="624"/>
      <c r="G359" s="5"/>
      <c r="H359" s="69"/>
      <c r="I359" s="69"/>
    </row>
    <row r="360" spans="1:9" ht="12" customHeight="1">
      <c r="A360" s="15"/>
      <c r="B360" s="7" t="s">
        <v>295</v>
      </c>
      <c r="C360" s="47"/>
      <c r="D360" s="47"/>
      <c r="E360" s="47"/>
      <c r="F360" s="624"/>
      <c r="G360" s="226"/>
      <c r="H360" s="69"/>
      <c r="I360" s="69"/>
    </row>
    <row r="361" spans="1:9" ht="12" customHeight="1">
      <c r="A361" s="15"/>
      <c r="B361" s="86" t="s">
        <v>261</v>
      </c>
      <c r="C361" s="47"/>
      <c r="D361" s="47"/>
      <c r="E361" s="168">
        <v>690</v>
      </c>
      <c r="F361" s="624"/>
      <c r="G361" s="226"/>
      <c r="H361" s="69"/>
      <c r="I361" s="69"/>
    </row>
    <row r="362" spans="1:9" ht="12" customHeight="1">
      <c r="A362" s="15"/>
      <c r="B362" s="10" t="s">
        <v>275</v>
      </c>
      <c r="C362" s="168"/>
      <c r="D362" s="168"/>
      <c r="E362" s="168"/>
      <c r="F362" s="624"/>
      <c r="G362" s="227"/>
      <c r="H362" s="69"/>
      <c r="I362" s="69"/>
    </row>
    <row r="363" spans="1:9" ht="12" customHeight="1">
      <c r="A363" s="15"/>
      <c r="B363" s="10" t="s">
        <v>70</v>
      </c>
      <c r="C363" s="47"/>
      <c r="D363" s="47"/>
      <c r="E363" s="47"/>
      <c r="F363" s="624"/>
      <c r="G363" s="5"/>
      <c r="H363" s="69"/>
      <c r="I363" s="69"/>
    </row>
    <row r="364" spans="1:9" ht="12" customHeight="1">
      <c r="A364" s="15"/>
      <c r="B364" s="10" t="s">
        <v>553</v>
      </c>
      <c r="C364" s="162">
        <v>22000</v>
      </c>
      <c r="D364" s="162">
        <v>59834</v>
      </c>
      <c r="E364" s="162">
        <v>94232</v>
      </c>
      <c r="F364" s="618">
        <f>SUM(E364/D364)</f>
        <v>1.574890530467627</v>
      </c>
      <c r="G364" s="2"/>
      <c r="H364" s="69"/>
      <c r="I364" s="69"/>
    </row>
    <row r="365" spans="1:9" ht="12" customHeight="1" thickBot="1">
      <c r="A365" s="15"/>
      <c r="B365" s="75" t="s">
        <v>262</v>
      </c>
      <c r="C365" s="48"/>
      <c r="D365" s="48"/>
      <c r="E365" s="48"/>
      <c r="F365" s="636"/>
      <c r="G365" s="191"/>
      <c r="H365" s="69"/>
      <c r="I365" s="69"/>
    </row>
    <row r="366" spans="1:9" ht="12" customHeight="1" thickBot="1">
      <c r="A366" s="53"/>
      <c r="B366" s="58" t="s">
        <v>254</v>
      </c>
      <c r="C366" s="83">
        <f>SUM(C362:C365)</f>
        <v>22000</v>
      </c>
      <c r="D366" s="83">
        <f>SUM(D362:D365)</f>
        <v>59834</v>
      </c>
      <c r="E366" s="83">
        <f>SUM(E359:E365)</f>
        <v>94922</v>
      </c>
      <c r="F366" s="625">
        <f>SUM(E366/D366)</f>
        <v>1.5864224354046195</v>
      </c>
      <c r="G366" s="30"/>
      <c r="H366" s="69"/>
      <c r="I366" s="69"/>
    </row>
    <row r="367" spans="1:9" ht="12" customHeight="1">
      <c r="A367" s="15">
        <v>3309</v>
      </c>
      <c r="B367" s="99" t="s">
        <v>243</v>
      </c>
      <c r="C367" s="90"/>
      <c r="D367" s="90"/>
      <c r="E367" s="90"/>
      <c r="F367" s="635"/>
      <c r="G367" s="188"/>
      <c r="H367" s="69"/>
      <c r="I367" s="69"/>
    </row>
    <row r="368" spans="1:9" ht="12" customHeight="1">
      <c r="A368" s="71"/>
      <c r="B368" s="72" t="s">
        <v>55</v>
      </c>
      <c r="C368" s="78"/>
      <c r="D368" s="78"/>
      <c r="E368" s="78"/>
      <c r="F368" s="624"/>
      <c r="G368" s="188"/>
      <c r="H368" s="69"/>
      <c r="I368" s="69"/>
    </row>
    <row r="369" spans="1:9" ht="12" customHeight="1">
      <c r="A369" s="71"/>
      <c r="B369" s="7" t="s">
        <v>295</v>
      </c>
      <c r="C369" s="78"/>
      <c r="D369" s="78"/>
      <c r="E369" s="78"/>
      <c r="F369" s="624"/>
      <c r="G369" s="188"/>
      <c r="H369" s="69"/>
      <c r="I369" s="69"/>
    </row>
    <row r="370" spans="1:9" ht="12" customHeight="1">
      <c r="A370" s="71"/>
      <c r="B370" s="86" t="s">
        <v>261</v>
      </c>
      <c r="C370" s="78"/>
      <c r="D370" s="78"/>
      <c r="E370" s="78">
        <v>72</v>
      </c>
      <c r="F370" s="624"/>
      <c r="G370" s="188"/>
      <c r="H370" s="69"/>
      <c r="I370" s="69"/>
    </row>
    <row r="371" spans="1:9" ht="12" customHeight="1">
      <c r="A371" s="71"/>
      <c r="B371" s="10" t="s">
        <v>275</v>
      </c>
      <c r="C371" s="270"/>
      <c r="D371" s="270"/>
      <c r="E371" s="270"/>
      <c r="F371" s="624"/>
      <c r="G371" s="188"/>
      <c r="H371" s="69"/>
      <c r="I371" s="69"/>
    </row>
    <row r="372" spans="1:9" ht="12" customHeight="1">
      <c r="A372" s="71"/>
      <c r="B372" s="10" t="s">
        <v>70</v>
      </c>
      <c r="C372" s="78"/>
      <c r="D372" s="78"/>
      <c r="E372" s="78"/>
      <c r="F372" s="624"/>
      <c r="G372" s="194"/>
      <c r="H372" s="69"/>
      <c r="I372" s="69"/>
    </row>
    <row r="373" spans="1:9" ht="12" customHeight="1">
      <c r="A373" s="71"/>
      <c r="B373" s="10" t="s">
        <v>553</v>
      </c>
      <c r="C373" s="78">
        <v>5100</v>
      </c>
      <c r="D373" s="78">
        <v>18961</v>
      </c>
      <c r="E373" s="78">
        <v>32666</v>
      </c>
      <c r="F373" s="618">
        <f>SUM(E373/D373)</f>
        <v>1.7227994304097884</v>
      </c>
      <c r="G373" s="194"/>
      <c r="H373" s="69"/>
      <c r="I373" s="69"/>
    </row>
    <row r="374" spans="1:9" ht="12" customHeight="1" thickBot="1">
      <c r="A374" s="71"/>
      <c r="B374" s="75" t="s">
        <v>262</v>
      </c>
      <c r="C374" s="78"/>
      <c r="D374" s="78"/>
      <c r="E374" s="78"/>
      <c r="F374" s="636"/>
      <c r="G374" s="30"/>
      <c r="H374" s="69"/>
      <c r="I374" s="69"/>
    </row>
    <row r="375" spans="1:9" ht="12.75" customHeight="1" thickBot="1">
      <c r="A375" s="53"/>
      <c r="B375" s="58" t="s">
        <v>254</v>
      </c>
      <c r="C375" s="83">
        <f>SUM(C368:C374)</f>
        <v>5100</v>
      </c>
      <c r="D375" s="83">
        <f>SUM(D368:D374)</f>
        <v>18961</v>
      </c>
      <c r="E375" s="83">
        <f>SUM(E368:E374)</f>
        <v>32738</v>
      </c>
      <c r="F375" s="625">
        <f>SUM(E375/D375)</f>
        <v>1.7265966984863668</v>
      </c>
      <c r="G375" s="190"/>
      <c r="H375" s="69"/>
      <c r="I375" s="69"/>
    </row>
    <row r="376" spans="1:9" ht="12.75" customHeight="1">
      <c r="A376" s="15">
        <v>3310</v>
      </c>
      <c r="B376" s="99" t="s">
        <v>244</v>
      </c>
      <c r="C376" s="90"/>
      <c r="D376" s="90"/>
      <c r="E376" s="90"/>
      <c r="F376" s="635"/>
      <c r="G376" s="188"/>
      <c r="H376" s="69"/>
      <c r="I376" s="69"/>
    </row>
    <row r="377" spans="1:9" ht="12.75" customHeight="1">
      <c r="A377" s="71"/>
      <c r="B377" s="72" t="s">
        <v>55</v>
      </c>
      <c r="C377" s="78"/>
      <c r="D377" s="78"/>
      <c r="E377" s="78"/>
      <c r="F377" s="624"/>
      <c r="G377" s="188"/>
      <c r="H377" s="69"/>
      <c r="I377" s="69"/>
    </row>
    <row r="378" spans="1:9" ht="12.75" customHeight="1">
      <c r="A378" s="71"/>
      <c r="B378" s="7" t="s">
        <v>295</v>
      </c>
      <c r="C378" s="78"/>
      <c r="D378" s="78"/>
      <c r="E378" s="78"/>
      <c r="F378" s="624"/>
      <c r="G378" s="188"/>
      <c r="H378" s="69"/>
      <c r="I378" s="69"/>
    </row>
    <row r="379" spans="1:9" ht="12.75" customHeight="1">
      <c r="A379" s="71"/>
      <c r="B379" s="86" t="s">
        <v>261</v>
      </c>
      <c r="C379" s="78"/>
      <c r="D379" s="78"/>
      <c r="E379" s="78">
        <v>141</v>
      </c>
      <c r="F379" s="624"/>
      <c r="G379" s="188"/>
      <c r="H379" s="69"/>
      <c r="I379" s="69"/>
    </row>
    <row r="380" spans="1:9" ht="12.75" customHeight="1">
      <c r="A380" s="71"/>
      <c r="B380" s="10" t="s">
        <v>275</v>
      </c>
      <c r="C380" s="270"/>
      <c r="D380" s="270"/>
      <c r="E380" s="270"/>
      <c r="F380" s="624"/>
      <c r="G380" s="188"/>
      <c r="H380" s="69"/>
      <c r="I380" s="69"/>
    </row>
    <row r="381" spans="1:9" ht="12.75" customHeight="1">
      <c r="A381" s="71"/>
      <c r="B381" s="10" t="s">
        <v>70</v>
      </c>
      <c r="C381" s="78"/>
      <c r="D381" s="78"/>
      <c r="E381" s="78"/>
      <c r="F381" s="624"/>
      <c r="G381" s="194"/>
      <c r="H381" s="69"/>
      <c r="I381" s="69"/>
    </row>
    <row r="382" spans="1:9" ht="12.75" customHeight="1">
      <c r="A382" s="71"/>
      <c r="B382" s="10" t="s">
        <v>553</v>
      </c>
      <c r="C382" s="78">
        <v>6000</v>
      </c>
      <c r="D382" s="78">
        <v>6000</v>
      </c>
      <c r="E382" s="78">
        <v>5859</v>
      </c>
      <c r="F382" s="618">
        <f>SUM(E382/D382)</f>
        <v>0.9765</v>
      </c>
      <c r="G382" s="194"/>
      <c r="H382" s="69"/>
      <c r="I382" s="69"/>
    </row>
    <row r="383" spans="1:9" ht="12.75" customHeight="1" thickBot="1">
      <c r="A383" s="71"/>
      <c r="B383" s="75" t="s">
        <v>262</v>
      </c>
      <c r="C383" s="78"/>
      <c r="D383" s="78"/>
      <c r="E383" s="78"/>
      <c r="F383" s="636"/>
      <c r="G383" s="30"/>
      <c r="H383" s="69"/>
      <c r="I383" s="69"/>
    </row>
    <row r="384" spans="1:9" ht="12.75" customHeight="1" thickBot="1">
      <c r="A384" s="53"/>
      <c r="B384" s="58" t="s">
        <v>254</v>
      </c>
      <c r="C384" s="83">
        <f>SUM(C377:C383)</f>
        <v>6000</v>
      </c>
      <c r="D384" s="83">
        <f>SUM(D377:D383)</f>
        <v>6000</v>
      </c>
      <c r="E384" s="83">
        <f>SUM(E377:E383)</f>
        <v>6000</v>
      </c>
      <c r="F384" s="625">
        <f>SUM(E384/D384)</f>
        <v>1</v>
      </c>
      <c r="G384" s="190"/>
      <c r="H384" s="69"/>
      <c r="I384" s="69"/>
    </row>
    <row r="385" spans="1:9" ht="12" customHeight="1">
      <c r="A385" s="15">
        <v>3311</v>
      </c>
      <c r="B385" s="99" t="s">
        <v>121</v>
      </c>
      <c r="C385" s="90"/>
      <c r="D385" s="90"/>
      <c r="E385" s="90"/>
      <c r="F385" s="635"/>
      <c r="G385" s="188"/>
      <c r="H385" s="69"/>
      <c r="I385" s="69"/>
    </row>
    <row r="386" spans="1:9" ht="12" customHeight="1">
      <c r="A386" s="71"/>
      <c r="B386" s="72" t="s">
        <v>55</v>
      </c>
      <c r="C386" s="78"/>
      <c r="D386" s="78"/>
      <c r="E386" s="78"/>
      <c r="F386" s="624"/>
      <c r="G386" s="188"/>
      <c r="H386" s="69"/>
      <c r="I386" s="69"/>
    </row>
    <row r="387" spans="1:9" ht="12" customHeight="1">
      <c r="A387" s="71"/>
      <c r="B387" s="7" t="s">
        <v>295</v>
      </c>
      <c r="C387" s="78"/>
      <c r="D387" s="78"/>
      <c r="E387" s="78"/>
      <c r="F387" s="624"/>
      <c r="G387" s="188"/>
      <c r="H387" s="69"/>
      <c r="I387" s="69"/>
    </row>
    <row r="388" spans="1:9" ht="12" customHeight="1">
      <c r="A388" s="71"/>
      <c r="B388" s="86" t="s">
        <v>261</v>
      </c>
      <c r="C388" s="78"/>
      <c r="D388" s="78"/>
      <c r="E388" s="78"/>
      <c r="F388" s="624"/>
      <c r="G388" s="188"/>
      <c r="H388" s="69"/>
      <c r="I388" s="69"/>
    </row>
    <row r="389" spans="1:9" ht="12" customHeight="1">
      <c r="A389" s="71"/>
      <c r="B389" s="10" t="s">
        <v>275</v>
      </c>
      <c r="C389" s="270"/>
      <c r="D389" s="270"/>
      <c r="E389" s="270"/>
      <c r="F389" s="624"/>
      <c r="G389" s="188"/>
      <c r="H389" s="69"/>
      <c r="I389" s="69"/>
    </row>
    <row r="390" spans="1:9" ht="12" customHeight="1">
      <c r="A390" s="71"/>
      <c r="B390" s="10" t="s">
        <v>70</v>
      </c>
      <c r="C390" s="78"/>
      <c r="D390" s="78"/>
      <c r="E390" s="78"/>
      <c r="F390" s="624"/>
      <c r="G390" s="194"/>
      <c r="H390" s="69"/>
      <c r="I390" s="69"/>
    </row>
    <row r="391" spans="1:9" ht="12" customHeight="1">
      <c r="A391" s="71"/>
      <c r="B391" s="10" t="s">
        <v>553</v>
      </c>
      <c r="C391" s="78">
        <v>47000</v>
      </c>
      <c r="D391" s="78">
        <v>47000</v>
      </c>
      <c r="E391" s="78">
        <v>44959</v>
      </c>
      <c r="F391" s="618">
        <f>SUM(E391/D391)</f>
        <v>0.9565744680851064</v>
      </c>
      <c r="G391" s="194"/>
      <c r="H391" s="69"/>
      <c r="I391" s="69"/>
    </row>
    <row r="392" spans="1:9" ht="12" customHeight="1" thickBot="1">
      <c r="A392" s="71"/>
      <c r="B392" s="75" t="s">
        <v>262</v>
      </c>
      <c r="C392" s="78"/>
      <c r="D392" s="78"/>
      <c r="E392" s="78"/>
      <c r="F392" s="636"/>
      <c r="G392" s="30"/>
      <c r="H392" s="69"/>
      <c r="I392" s="69"/>
    </row>
    <row r="393" spans="1:9" ht="12.75" thickBot="1">
      <c r="A393" s="53"/>
      <c r="B393" s="58" t="s">
        <v>254</v>
      </c>
      <c r="C393" s="83">
        <f>SUM(C386:C392)</f>
        <v>47000</v>
      </c>
      <c r="D393" s="83">
        <f>SUM(D386:D392)</f>
        <v>47000</v>
      </c>
      <c r="E393" s="83">
        <f>SUM(E386:E392)</f>
        <v>44959</v>
      </c>
      <c r="F393" s="625">
        <f>SUM(E393/D393)</f>
        <v>0.9565744680851064</v>
      </c>
      <c r="G393" s="190"/>
      <c r="H393" s="69"/>
      <c r="I393" s="69"/>
    </row>
    <row r="394" spans="1:9" ht="12">
      <c r="A394" s="15">
        <v>3312</v>
      </c>
      <c r="B394" s="99" t="s">
        <v>636</v>
      </c>
      <c r="C394" s="90"/>
      <c r="D394" s="90"/>
      <c r="E394" s="90"/>
      <c r="F394" s="635"/>
      <c r="G394" s="188"/>
      <c r="H394" s="69"/>
      <c r="I394" s="69"/>
    </row>
    <row r="395" spans="1:9" ht="12">
      <c r="A395" s="71"/>
      <c r="B395" s="72" t="s">
        <v>55</v>
      </c>
      <c r="C395" s="78"/>
      <c r="D395" s="78"/>
      <c r="E395" s="78"/>
      <c r="F395" s="624"/>
      <c r="G395" s="188"/>
      <c r="H395" s="69"/>
      <c r="I395" s="69"/>
    </row>
    <row r="396" spans="1:9" ht="12">
      <c r="A396" s="71"/>
      <c r="B396" s="7" t="s">
        <v>295</v>
      </c>
      <c r="C396" s="78"/>
      <c r="D396" s="78"/>
      <c r="E396" s="78"/>
      <c r="F396" s="624"/>
      <c r="G396" s="188"/>
      <c r="H396" s="69"/>
      <c r="I396" s="69"/>
    </row>
    <row r="397" spans="1:9" ht="12">
      <c r="A397" s="71"/>
      <c r="B397" s="86" t="s">
        <v>261</v>
      </c>
      <c r="C397" s="78"/>
      <c r="D397" s="78"/>
      <c r="E397" s="78"/>
      <c r="F397" s="624"/>
      <c r="G397" s="188"/>
      <c r="H397" s="69"/>
      <c r="I397" s="69"/>
    </row>
    <row r="398" spans="1:9" ht="12">
      <c r="A398" s="71"/>
      <c r="B398" s="10" t="s">
        <v>275</v>
      </c>
      <c r="C398" s="270"/>
      <c r="D398" s="270"/>
      <c r="E398" s="270"/>
      <c r="F398" s="624"/>
      <c r="G398" s="188"/>
      <c r="H398" s="69"/>
      <c r="I398" s="69"/>
    </row>
    <row r="399" spans="1:9" ht="12">
      <c r="A399" s="71"/>
      <c r="B399" s="10" t="s">
        <v>70</v>
      </c>
      <c r="C399" s="78"/>
      <c r="D399" s="78"/>
      <c r="E399" s="78"/>
      <c r="F399" s="624"/>
      <c r="G399" s="194"/>
      <c r="H399" s="69"/>
      <c r="I399" s="69"/>
    </row>
    <row r="400" spans="1:9" ht="12">
      <c r="A400" s="71"/>
      <c r="B400" s="10" t="s">
        <v>553</v>
      </c>
      <c r="C400" s="78"/>
      <c r="D400" s="78">
        <v>2443</v>
      </c>
      <c r="E400" s="78">
        <v>4233</v>
      </c>
      <c r="F400" s="618">
        <f>SUM(E400/D400)</f>
        <v>1.7327056897257471</v>
      </c>
      <c r="G400" s="194"/>
      <c r="H400" s="69"/>
      <c r="I400" s="69"/>
    </row>
    <row r="401" spans="1:9" ht="12.75" thickBot="1">
      <c r="A401" s="71"/>
      <c r="B401" s="75" t="s">
        <v>262</v>
      </c>
      <c r="C401" s="78"/>
      <c r="D401" s="78"/>
      <c r="E401" s="78"/>
      <c r="F401" s="636"/>
      <c r="G401" s="30"/>
      <c r="H401" s="69"/>
      <c r="I401" s="69"/>
    </row>
    <row r="402" spans="1:9" ht="12.75" thickBot="1">
      <c r="A402" s="53"/>
      <c r="B402" s="58" t="s">
        <v>254</v>
      </c>
      <c r="C402" s="83">
        <f>SUM(C395:C401)</f>
        <v>0</v>
      </c>
      <c r="D402" s="83">
        <f>SUM(D395:D401)</f>
        <v>2443</v>
      </c>
      <c r="E402" s="83">
        <f>SUM(E395:E401)</f>
        <v>4233</v>
      </c>
      <c r="F402" s="625">
        <f>SUM(E402/D402)</f>
        <v>1.7327056897257471</v>
      </c>
      <c r="G402" s="190"/>
      <c r="H402" s="69"/>
      <c r="I402" s="69"/>
    </row>
    <row r="403" spans="1:9" ht="12">
      <c r="A403" s="70">
        <v>3314</v>
      </c>
      <c r="B403" s="99" t="s">
        <v>122</v>
      </c>
      <c r="C403" s="90"/>
      <c r="D403" s="90"/>
      <c r="E403" s="90"/>
      <c r="F403" s="635"/>
      <c r="G403" s="188"/>
      <c r="H403" s="69"/>
      <c r="I403" s="69"/>
    </row>
    <row r="404" spans="1:9" ht="12" customHeight="1">
      <c r="A404" s="71"/>
      <c r="B404" s="72" t="s">
        <v>55</v>
      </c>
      <c r="C404" s="78"/>
      <c r="D404" s="78"/>
      <c r="E404" s="78"/>
      <c r="F404" s="624"/>
      <c r="G404" s="188"/>
      <c r="H404" s="69"/>
      <c r="I404" s="69"/>
    </row>
    <row r="405" spans="1:9" ht="12" customHeight="1">
      <c r="A405" s="71"/>
      <c r="B405" s="7" t="s">
        <v>295</v>
      </c>
      <c r="C405" s="78"/>
      <c r="D405" s="78"/>
      <c r="E405" s="78"/>
      <c r="F405" s="624"/>
      <c r="G405" s="188"/>
      <c r="H405" s="69"/>
      <c r="I405" s="69"/>
    </row>
    <row r="406" spans="1:9" ht="12" customHeight="1">
      <c r="A406" s="71"/>
      <c r="B406" s="86" t="s">
        <v>261</v>
      </c>
      <c r="C406" s="78"/>
      <c r="D406" s="78"/>
      <c r="E406" s="78">
        <v>336</v>
      </c>
      <c r="F406" s="624"/>
      <c r="G406" s="188"/>
      <c r="H406" s="69"/>
      <c r="I406" s="69"/>
    </row>
    <row r="407" spans="1:9" ht="12" customHeight="1">
      <c r="A407" s="71"/>
      <c r="B407" s="10" t="s">
        <v>275</v>
      </c>
      <c r="C407" s="270"/>
      <c r="D407" s="270"/>
      <c r="E407" s="270"/>
      <c r="F407" s="624"/>
      <c r="G407" s="188"/>
      <c r="H407" s="69"/>
      <c r="I407" s="69"/>
    </row>
    <row r="408" spans="1:9" ht="12" customHeight="1">
      <c r="A408" s="71"/>
      <c r="B408" s="10" t="s">
        <v>70</v>
      </c>
      <c r="C408" s="78"/>
      <c r="D408" s="78"/>
      <c r="E408" s="78"/>
      <c r="F408" s="624"/>
      <c r="G408" s="194"/>
      <c r="H408" s="69"/>
      <c r="I408" s="69"/>
    </row>
    <row r="409" spans="1:9" ht="12" customHeight="1">
      <c r="A409" s="71"/>
      <c r="B409" s="10" t="s">
        <v>553</v>
      </c>
      <c r="C409" s="78">
        <v>25000</v>
      </c>
      <c r="D409" s="78">
        <v>25000</v>
      </c>
      <c r="E409" s="78">
        <v>23124</v>
      </c>
      <c r="F409" s="618">
        <f>SUM(E409/D409)</f>
        <v>0.92496</v>
      </c>
      <c r="G409" s="194"/>
      <c r="H409" s="69"/>
      <c r="I409" s="69"/>
    </row>
    <row r="410" spans="1:9" ht="12" customHeight="1" thickBot="1">
      <c r="A410" s="71"/>
      <c r="B410" s="75" t="s">
        <v>262</v>
      </c>
      <c r="C410" s="78"/>
      <c r="D410" s="78"/>
      <c r="E410" s="78"/>
      <c r="F410" s="636"/>
      <c r="G410" s="30"/>
      <c r="H410" s="69"/>
      <c r="I410" s="69"/>
    </row>
    <row r="411" spans="1:9" ht="12" customHeight="1" thickBot="1">
      <c r="A411" s="53"/>
      <c r="B411" s="58" t="s">
        <v>254</v>
      </c>
      <c r="C411" s="83">
        <f>SUM(C404:C410)</f>
        <v>25000</v>
      </c>
      <c r="D411" s="83">
        <f>SUM(D404:D410)</f>
        <v>25000</v>
      </c>
      <c r="E411" s="83">
        <f>SUM(E404:E410)</f>
        <v>23460</v>
      </c>
      <c r="F411" s="625">
        <f>SUM(E411/D411)</f>
        <v>0.9384</v>
      </c>
      <c r="G411" s="190"/>
      <c r="H411" s="69"/>
      <c r="I411" s="69"/>
    </row>
    <row r="412" spans="1:9" ht="12" customHeight="1">
      <c r="A412" s="15">
        <v>3315</v>
      </c>
      <c r="B412" s="104" t="s">
        <v>123</v>
      </c>
      <c r="C412" s="90"/>
      <c r="D412" s="90"/>
      <c r="E412" s="90"/>
      <c r="F412" s="635"/>
      <c r="G412" s="188"/>
      <c r="H412" s="69"/>
      <c r="I412" s="69"/>
    </row>
    <row r="413" spans="1:9" ht="12" customHeight="1">
      <c r="A413" s="71"/>
      <c r="B413" s="72" t="s">
        <v>55</v>
      </c>
      <c r="C413" s="78"/>
      <c r="D413" s="78"/>
      <c r="E413" s="78"/>
      <c r="F413" s="624"/>
      <c r="G413" s="188"/>
      <c r="H413" s="69"/>
      <c r="I413" s="69"/>
    </row>
    <row r="414" spans="1:9" ht="12" customHeight="1">
      <c r="A414" s="71"/>
      <c r="B414" s="7" t="s">
        <v>295</v>
      </c>
      <c r="C414" s="78"/>
      <c r="D414" s="78"/>
      <c r="E414" s="78"/>
      <c r="F414" s="624"/>
      <c r="G414" s="188"/>
      <c r="H414" s="69"/>
      <c r="I414" s="69"/>
    </row>
    <row r="415" spans="1:9" ht="12" customHeight="1">
      <c r="A415" s="71"/>
      <c r="B415" s="86" t="s">
        <v>261</v>
      </c>
      <c r="C415" s="78"/>
      <c r="D415" s="78"/>
      <c r="E415" s="78">
        <v>133</v>
      </c>
      <c r="F415" s="624"/>
      <c r="G415" s="188"/>
      <c r="H415" s="69"/>
      <c r="I415" s="69"/>
    </row>
    <row r="416" spans="1:9" ht="12" customHeight="1">
      <c r="A416" s="71"/>
      <c r="B416" s="10" t="s">
        <v>275</v>
      </c>
      <c r="C416" s="270"/>
      <c r="D416" s="270"/>
      <c r="E416" s="270"/>
      <c r="F416" s="624"/>
      <c r="G416" s="188"/>
      <c r="H416" s="69"/>
      <c r="I416" s="69"/>
    </row>
    <row r="417" spans="1:9" ht="12" customHeight="1">
      <c r="A417" s="71"/>
      <c r="B417" s="10" t="s">
        <v>70</v>
      </c>
      <c r="C417" s="78"/>
      <c r="D417" s="78"/>
      <c r="E417" s="78"/>
      <c r="F417" s="624"/>
      <c r="G417" s="194"/>
      <c r="H417" s="69"/>
      <c r="I417" s="69"/>
    </row>
    <row r="418" spans="1:9" ht="12" customHeight="1">
      <c r="A418" s="71"/>
      <c r="B418" s="10" t="s">
        <v>553</v>
      </c>
      <c r="C418" s="78">
        <v>23000</v>
      </c>
      <c r="D418" s="78">
        <v>23076</v>
      </c>
      <c r="E418" s="78">
        <v>27575</v>
      </c>
      <c r="F418" s="618">
        <f>SUM(E418/D418)</f>
        <v>1.1949644652452764</v>
      </c>
      <c r="G418" s="570"/>
      <c r="H418" s="69"/>
      <c r="I418" s="69"/>
    </row>
    <row r="419" spans="1:9" ht="12" customHeight="1" thickBot="1">
      <c r="A419" s="71"/>
      <c r="B419" s="75" t="s">
        <v>262</v>
      </c>
      <c r="C419" s="78"/>
      <c r="D419" s="78"/>
      <c r="E419" s="78"/>
      <c r="F419" s="636"/>
      <c r="G419" s="191"/>
      <c r="H419" s="69"/>
      <c r="I419" s="69"/>
    </row>
    <row r="420" spans="1:9" ht="12" customHeight="1" thickBot="1">
      <c r="A420" s="53"/>
      <c r="B420" s="58" t="s">
        <v>254</v>
      </c>
      <c r="C420" s="83">
        <f>SUM(C413:C419)</f>
        <v>23000</v>
      </c>
      <c r="D420" s="83">
        <f>SUM(D413:D419)</f>
        <v>23076</v>
      </c>
      <c r="E420" s="83">
        <f>SUM(E413:E419)</f>
        <v>27708</v>
      </c>
      <c r="F420" s="625">
        <f>SUM(E420/D420)</f>
        <v>1.2007280291211648</v>
      </c>
      <c r="G420" s="190"/>
      <c r="H420" s="69"/>
      <c r="I420" s="69"/>
    </row>
    <row r="421" spans="1:9" ht="12" customHeight="1">
      <c r="A421" s="15">
        <v>3316</v>
      </c>
      <c r="B421" s="104" t="s">
        <v>637</v>
      </c>
      <c r="C421" s="90"/>
      <c r="D421" s="90"/>
      <c r="E421" s="90"/>
      <c r="F421" s="635"/>
      <c r="G421" s="188"/>
      <c r="H421" s="69"/>
      <c r="I421" s="69"/>
    </row>
    <row r="422" spans="1:9" ht="12" customHeight="1">
      <c r="A422" s="71"/>
      <c r="B422" s="72" t="s">
        <v>55</v>
      </c>
      <c r="C422" s="78"/>
      <c r="D422" s="78"/>
      <c r="E422" s="78"/>
      <c r="F422" s="624"/>
      <c r="G422" s="188"/>
      <c r="H422" s="69"/>
      <c r="I422" s="69"/>
    </row>
    <row r="423" spans="1:9" ht="12" customHeight="1">
      <c r="A423" s="71"/>
      <c r="B423" s="7" t="s">
        <v>295</v>
      </c>
      <c r="C423" s="78"/>
      <c r="D423" s="78"/>
      <c r="E423" s="78"/>
      <c r="F423" s="624"/>
      <c r="G423" s="188"/>
      <c r="H423" s="69"/>
      <c r="I423" s="69"/>
    </row>
    <row r="424" spans="1:9" ht="12" customHeight="1">
      <c r="A424" s="71"/>
      <c r="B424" s="86" t="s">
        <v>261</v>
      </c>
      <c r="C424" s="78"/>
      <c r="D424" s="78"/>
      <c r="E424" s="78">
        <v>6</v>
      </c>
      <c r="F424" s="624"/>
      <c r="G424" s="188"/>
      <c r="H424" s="69"/>
      <c r="I424" s="69"/>
    </row>
    <row r="425" spans="1:9" ht="12" customHeight="1">
      <c r="A425" s="71"/>
      <c r="B425" s="10" t="s">
        <v>275</v>
      </c>
      <c r="C425" s="270"/>
      <c r="D425" s="270"/>
      <c r="E425" s="270"/>
      <c r="F425" s="624"/>
      <c r="G425" s="188"/>
      <c r="H425" s="69"/>
      <c r="I425" s="69"/>
    </row>
    <row r="426" spans="1:9" ht="12" customHeight="1">
      <c r="A426" s="71"/>
      <c r="B426" s="10" t="s">
        <v>70</v>
      </c>
      <c r="C426" s="78"/>
      <c r="D426" s="78"/>
      <c r="E426" s="78"/>
      <c r="F426" s="624"/>
      <c r="G426" s="194"/>
      <c r="H426" s="69"/>
      <c r="I426" s="69"/>
    </row>
    <row r="427" spans="1:9" ht="12" customHeight="1">
      <c r="A427" s="71"/>
      <c r="B427" s="10" t="s">
        <v>553</v>
      </c>
      <c r="C427" s="78"/>
      <c r="D427" s="78">
        <v>1865</v>
      </c>
      <c r="E427" s="78">
        <v>3909</v>
      </c>
      <c r="F427" s="618">
        <f>SUM(E427/D427)</f>
        <v>2.0959785522788206</v>
      </c>
      <c r="G427" s="570"/>
      <c r="H427" s="69"/>
      <c r="I427" s="69"/>
    </row>
    <row r="428" spans="1:9" ht="12" customHeight="1" thickBot="1">
      <c r="A428" s="71"/>
      <c r="B428" s="75" t="s">
        <v>262</v>
      </c>
      <c r="C428" s="78"/>
      <c r="D428" s="78"/>
      <c r="E428" s="78"/>
      <c r="F428" s="636"/>
      <c r="G428" s="191"/>
      <c r="H428" s="69"/>
      <c r="I428" s="69"/>
    </row>
    <row r="429" spans="1:9" ht="12" customHeight="1" thickBot="1">
      <c r="A429" s="53"/>
      <c r="B429" s="58" t="s">
        <v>254</v>
      </c>
      <c r="C429" s="83">
        <f>SUM(C422:C428)</f>
        <v>0</v>
      </c>
      <c r="D429" s="83">
        <f>SUM(D422:D428)</f>
        <v>1865</v>
      </c>
      <c r="E429" s="83">
        <f>SUM(E422:E428)</f>
        <v>3915</v>
      </c>
      <c r="F429" s="625">
        <f>SUM(E429/D429)</f>
        <v>2.099195710455764</v>
      </c>
      <c r="G429" s="190"/>
      <c r="H429" s="69"/>
      <c r="I429" s="69"/>
    </row>
    <row r="430" spans="1:9" ht="12" customHeight="1">
      <c r="A430" s="15">
        <v>3317</v>
      </c>
      <c r="B430" s="104" t="s">
        <v>660</v>
      </c>
      <c r="C430" s="90"/>
      <c r="D430" s="90"/>
      <c r="E430" s="90"/>
      <c r="F430" s="635"/>
      <c r="G430" s="188"/>
      <c r="H430" s="69"/>
      <c r="I430" s="69"/>
    </row>
    <row r="431" spans="1:9" ht="12" customHeight="1">
      <c r="A431" s="71"/>
      <c r="B431" s="72" t="s">
        <v>55</v>
      </c>
      <c r="C431" s="78"/>
      <c r="D431" s="78"/>
      <c r="E431" s="78"/>
      <c r="F431" s="624"/>
      <c r="G431" s="188"/>
      <c r="H431" s="69"/>
      <c r="I431" s="69"/>
    </row>
    <row r="432" spans="1:9" ht="12" customHeight="1">
      <c r="A432" s="71"/>
      <c r="B432" s="7" t="s">
        <v>295</v>
      </c>
      <c r="C432" s="78"/>
      <c r="D432" s="78"/>
      <c r="E432" s="78"/>
      <c r="F432" s="624"/>
      <c r="G432" s="188"/>
      <c r="H432" s="69"/>
      <c r="I432" s="69"/>
    </row>
    <row r="433" spans="1:9" ht="12" customHeight="1">
      <c r="A433" s="71"/>
      <c r="B433" s="86" t="s">
        <v>261</v>
      </c>
      <c r="C433" s="78"/>
      <c r="D433" s="78"/>
      <c r="E433" s="78">
        <v>27</v>
      </c>
      <c r="F433" s="624"/>
      <c r="G433" s="188"/>
      <c r="H433" s="69"/>
      <c r="I433" s="69"/>
    </row>
    <row r="434" spans="1:9" ht="12" customHeight="1">
      <c r="A434" s="71"/>
      <c r="B434" s="10" t="s">
        <v>275</v>
      </c>
      <c r="C434" s="270"/>
      <c r="D434" s="270"/>
      <c r="E434" s="270"/>
      <c r="F434" s="624"/>
      <c r="G434" s="188"/>
      <c r="H434" s="69"/>
      <c r="I434" s="69"/>
    </row>
    <row r="435" spans="1:9" ht="12" customHeight="1">
      <c r="A435" s="71"/>
      <c r="B435" s="10" t="s">
        <v>70</v>
      </c>
      <c r="C435" s="78"/>
      <c r="D435" s="78"/>
      <c r="E435" s="78"/>
      <c r="F435" s="624"/>
      <c r="G435" s="194"/>
      <c r="H435" s="69"/>
      <c r="I435" s="69"/>
    </row>
    <row r="436" spans="1:9" ht="12" customHeight="1">
      <c r="A436" s="71"/>
      <c r="B436" s="10" t="s">
        <v>553</v>
      </c>
      <c r="C436" s="78"/>
      <c r="D436" s="78">
        <v>319</v>
      </c>
      <c r="E436" s="78">
        <v>764</v>
      </c>
      <c r="F436" s="618">
        <f>SUM(E436/D436)</f>
        <v>2.394984326018809</v>
      </c>
      <c r="G436" s="570"/>
      <c r="H436" s="69"/>
      <c r="I436" s="69"/>
    </row>
    <row r="437" spans="1:9" ht="12" customHeight="1" thickBot="1">
      <c r="A437" s="71"/>
      <c r="B437" s="75" t="s">
        <v>262</v>
      </c>
      <c r="C437" s="78"/>
      <c r="D437" s="78"/>
      <c r="E437" s="78"/>
      <c r="F437" s="636"/>
      <c r="G437" s="191"/>
      <c r="H437" s="69"/>
      <c r="I437" s="69"/>
    </row>
    <row r="438" spans="1:9" ht="12" customHeight="1" thickBot="1">
      <c r="A438" s="53"/>
      <c r="B438" s="58" t="s">
        <v>254</v>
      </c>
      <c r="C438" s="83">
        <f>SUM(C431:C437)</f>
        <v>0</v>
      </c>
      <c r="D438" s="83">
        <f>SUM(D431:D437)</f>
        <v>319</v>
      </c>
      <c r="E438" s="83">
        <f>SUM(E431:E437)</f>
        <v>791</v>
      </c>
      <c r="F438" s="625">
        <f>SUM(E438/D438)</f>
        <v>2.479623824451411</v>
      </c>
      <c r="G438" s="190"/>
      <c r="H438" s="69"/>
      <c r="I438" s="69"/>
    </row>
    <row r="439" spans="1:9" ht="12" customHeight="1">
      <c r="A439" s="15">
        <v>3318</v>
      </c>
      <c r="B439" s="104" t="s">
        <v>125</v>
      </c>
      <c r="C439" s="90"/>
      <c r="D439" s="90"/>
      <c r="E439" s="90"/>
      <c r="F439" s="635"/>
      <c r="G439" s="188"/>
      <c r="H439" s="69"/>
      <c r="I439" s="69"/>
    </row>
    <row r="440" spans="1:9" ht="12" customHeight="1">
      <c r="A440" s="71"/>
      <c r="B440" s="72" t="s">
        <v>55</v>
      </c>
      <c r="C440" s="78"/>
      <c r="D440" s="78"/>
      <c r="E440" s="78"/>
      <c r="F440" s="624"/>
      <c r="G440" s="188"/>
      <c r="H440" s="69"/>
      <c r="I440" s="69"/>
    </row>
    <row r="441" spans="1:9" ht="12" customHeight="1">
      <c r="A441" s="71"/>
      <c r="B441" s="7" t="s">
        <v>295</v>
      </c>
      <c r="C441" s="78"/>
      <c r="D441" s="78"/>
      <c r="E441" s="78"/>
      <c r="F441" s="624"/>
      <c r="G441" s="188"/>
      <c r="H441" s="69"/>
      <c r="I441" s="69"/>
    </row>
    <row r="442" spans="1:9" ht="12" customHeight="1">
      <c r="A442" s="71"/>
      <c r="B442" s="86" t="s">
        <v>261</v>
      </c>
      <c r="C442" s="78"/>
      <c r="D442" s="78"/>
      <c r="E442" s="78"/>
      <c r="F442" s="624"/>
      <c r="G442" s="188"/>
      <c r="H442" s="69"/>
      <c r="I442" s="69"/>
    </row>
    <row r="443" spans="1:9" ht="12" customHeight="1">
      <c r="A443" s="71"/>
      <c r="B443" s="10" t="s">
        <v>275</v>
      </c>
      <c r="C443" s="270"/>
      <c r="D443" s="270"/>
      <c r="E443" s="270"/>
      <c r="F443" s="624"/>
      <c r="G443" s="188"/>
      <c r="H443" s="69"/>
      <c r="I443" s="69"/>
    </row>
    <row r="444" spans="1:9" ht="12" customHeight="1">
      <c r="A444" s="71"/>
      <c r="B444" s="10" t="s">
        <v>70</v>
      </c>
      <c r="C444" s="78"/>
      <c r="D444" s="78"/>
      <c r="E444" s="78"/>
      <c r="F444" s="624"/>
      <c r="G444" s="194"/>
      <c r="H444" s="69"/>
      <c r="I444" s="69"/>
    </row>
    <row r="445" spans="1:9" ht="12" customHeight="1">
      <c r="A445" s="71"/>
      <c r="B445" s="10" t="s">
        <v>553</v>
      </c>
      <c r="C445" s="78">
        <v>2200</v>
      </c>
      <c r="D445" s="78">
        <v>9292</v>
      </c>
      <c r="E445" s="78">
        <v>14312</v>
      </c>
      <c r="F445" s="618">
        <f>SUM(E445/D445)</f>
        <v>1.5402496771416272</v>
      </c>
      <c r="G445" s="194"/>
      <c r="H445" s="69"/>
      <c r="I445" s="69"/>
    </row>
    <row r="446" spans="1:9" ht="12" customHeight="1" thickBot="1">
      <c r="A446" s="71"/>
      <c r="B446" s="75" t="s">
        <v>262</v>
      </c>
      <c r="C446" s="78"/>
      <c r="D446" s="78"/>
      <c r="E446" s="78"/>
      <c r="F446" s="636"/>
      <c r="G446" s="30"/>
      <c r="H446" s="69"/>
      <c r="I446" s="69"/>
    </row>
    <row r="447" spans="1:9" ht="12" customHeight="1" thickBot="1">
      <c r="A447" s="53"/>
      <c r="B447" s="58" t="s">
        <v>254</v>
      </c>
      <c r="C447" s="83">
        <f>SUM(C440:C446)</f>
        <v>2200</v>
      </c>
      <c r="D447" s="83">
        <f>SUM(D440:D446)</f>
        <v>9292</v>
      </c>
      <c r="E447" s="83">
        <f>SUM(E440:E446)</f>
        <v>14312</v>
      </c>
      <c r="F447" s="625">
        <f>SUM(E447/D447)</f>
        <v>1.5402496771416272</v>
      </c>
      <c r="G447" s="190"/>
      <c r="H447" s="69"/>
      <c r="I447" s="69"/>
    </row>
    <row r="448" spans="1:9" ht="12" customHeight="1">
      <c r="A448" s="15">
        <v>3319</v>
      </c>
      <c r="B448" s="104" t="s">
        <v>638</v>
      </c>
      <c r="C448" s="90"/>
      <c r="D448" s="90"/>
      <c r="E448" s="90"/>
      <c r="F448" s="635"/>
      <c r="G448" s="188"/>
      <c r="H448" s="69"/>
      <c r="I448" s="69"/>
    </row>
    <row r="449" spans="1:9" ht="12" customHeight="1">
      <c r="A449" s="71"/>
      <c r="B449" s="72" t="s">
        <v>55</v>
      </c>
      <c r="C449" s="78"/>
      <c r="D449" s="78"/>
      <c r="E449" s="78"/>
      <c r="F449" s="624"/>
      <c r="G449" s="188"/>
      <c r="H449" s="69"/>
      <c r="I449" s="69"/>
    </row>
    <row r="450" spans="1:9" ht="12" customHeight="1">
      <c r="A450" s="71"/>
      <c r="B450" s="7" t="s">
        <v>295</v>
      </c>
      <c r="C450" s="78"/>
      <c r="D450" s="78"/>
      <c r="E450" s="78"/>
      <c r="F450" s="624"/>
      <c r="G450" s="188"/>
      <c r="H450" s="69"/>
      <c r="I450" s="69"/>
    </row>
    <row r="451" spans="1:9" ht="12" customHeight="1">
      <c r="A451" s="71"/>
      <c r="B451" s="86" t="s">
        <v>261</v>
      </c>
      <c r="C451" s="78"/>
      <c r="D451" s="78"/>
      <c r="E451" s="78">
        <v>6</v>
      </c>
      <c r="F451" s="624"/>
      <c r="G451" s="188"/>
      <c r="H451" s="69"/>
      <c r="I451" s="69"/>
    </row>
    <row r="452" spans="1:9" ht="12" customHeight="1">
      <c r="A452" s="71"/>
      <c r="B452" s="10" t="s">
        <v>275</v>
      </c>
      <c r="C452" s="270"/>
      <c r="D452" s="270"/>
      <c r="E452" s="270"/>
      <c r="F452" s="624"/>
      <c r="G452" s="188"/>
      <c r="H452" s="69"/>
      <c r="I452" s="69"/>
    </row>
    <row r="453" spans="1:9" ht="12" customHeight="1">
      <c r="A453" s="71"/>
      <c r="B453" s="10" t="s">
        <v>70</v>
      </c>
      <c r="C453" s="78"/>
      <c r="D453" s="78"/>
      <c r="E453" s="78"/>
      <c r="F453" s="624"/>
      <c r="G453" s="194"/>
      <c r="H453" s="69"/>
      <c r="I453" s="69"/>
    </row>
    <row r="454" spans="1:9" ht="12" customHeight="1">
      <c r="A454" s="71"/>
      <c r="B454" s="10" t="s">
        <v>553</v>
      </c>
      <c r="C454" s="78"/>
      <c r="D454" s="78">
        <v>808</v>
      </c>
      <c r="E454" s="78">
        <v>2013</v>
      </c>
      <c r="F454" s="618">
        <f>SUM(E454/D454)</f>
        <v>2.491336633663366</v>
      </c>
      <c r="G454" s="194"/>
      <c r="H454" s="69"/>
      <c r="I454" s="69"/>
    </row>
    <row r="455" spans="1:9" ht="12" customHeight="1" thickBot="1">
      <c r="A455" s="71"/>
      <c r="B455" s="75" t="s">
        <v>262</v>
      </c>
      <c r="C455" s="78"/>
      <c r="D455" s="78"/>
      <c r="E455" s="78"/>
      <c r="F455" s="636"/>
      <c r="G455" s="30"/>
      <c r="H455" s="69"/>
      <c r="I455" s="69"/>
    </row>
    <row r="456" spans="1:9" ht="12" customHeight="1" thickBot="1">
      <c r="A456" s="53"/>
      <c r="B456" s="58" t="s">
        <v>254</v>
      </c>
      <c r="C456" s="83">
        <f>SUM(C449:C455)</f>
        <v>0</v>
      </c>
      <c r="D456" s="83">
        <f>SUM(D449:D455)</f>
        <v>808</v>
      </c>
      <c r="E456" s="83">
        <f>SUM(E449:E455)</f>
        <v>2019</v>
      </c>
      <c r="F456" s="625">
        <f>SUM(E456/D456)</f>
        <v>2.498762376237624</v>
      </c>
      <c r="G456" s="190"/>
      <c r="H456" s="69"/>
      <c r="I456" s="69"/>
    </row>
    <row r="457" spans="1:9" ht="12" customHeight="1">
      <c r="A457" s="15">
        <v>3320</v>
      </c>
      <c r="B457" s="99" t="s">
        <v>182</v>
      </c>
      <c r="C457" s="100"/>
      <c r="D457" s="100"/>
      <c r="E457" s="100"/>
      <c r="F457" s="635"/>
      <c r="G457" s="188"/>
      <c r="H457" s="69"/>
      <c r="I457" s="69"/>
    </row>
    <row r="458" spans="1:9" ht="12" customHeight="1">
      <c r="A458" s="71"/>
      <c r="B458" s="72" t="s">
        <v>55</v>
      </c>
      <c r="C458" s="78"/>
      <c r="D458" s="78"/>
      <c r="E458" s="78"/>
      <c r="F458" s="624"/>
      <c r="G458" s="188"/>
      <c r="H458" s="69"/>
      <c r="I458" s="69"/>
    </row>
    <row r="459" spans="1:9" ht="12" customHeight="1">
      <c r="A459" s="71"/>
      <c r="B459" s="7" t="s">
        <v>295</v>
      </c>
      <c r="C459" s="78"/>
      <c r="D459" s="78"/>
      <c r="E459" s="78"/>
      <c r="F459" s="624"/>
      <c r="G459" s="188"/>
      <c r="H459" s="69"/>
      <c r="I459" s="69"/>
    </row>
    <row r="460" spans="1:9" ht="12" customHeight="1">
      <c r="A460" s="71"/>
      <c r="B460" s="86" t="s">
        <v>261</v>
      </c>
      <c r="C460" s="78"/>
      <c r="D460" s="78"/>
      <c r="E460" s="78"/>
      <c r="F460" s="624"/>
      <c r="G460" s="188"/>
      <c r="H460" s="69"/>
      <c r="I460" s="69"/>
    </row>
    <row r="461" spans="1:9" ht="12" customHeight="1">
      <c r="A461" s="71"/>
      <c r="B461" s="10" t="s">
        <v>275</v>
      </c>
      <c r="C461" s="270"/>
      <c r="D461" s="270"/>
      <c r="E461" s="270"/>
      <c r="F461" s="624"/>
      <c r="G461" s="188"/>
      <c r="H461" s="69"/>
      <c r="I461" s="69"/>
    </row>
    <row r="462" spans="1:9" ht="12" customHeight="1">
      <c r="A462" s="71"/>
      <c r="B462" s="10" t="s">
        <v>70</v>
      </c>
      <c r="C462" s="78"/>
      <c r="D462" s="78"/>
      <c r="E462" s="78"/>
      <c r="F462" s="624"/>
      <c r="G462" s="194"/>
      <c r="H462" s="69"/>
      <c r="I462" s="69"/>
    </row>
    <row r="463" spans="1:9" ht="12" customHeight="1">
      <c r="A463" s="71"/>
      <c r="B463" s="10" t="s">
        <v>553</v>
      </c>
      <c r="C463" s="78">
        <v>920</v>
      </c>
      <c r="D463" s="78">
        <v>920</v>
      </c>
      <c r="E463" s="78">
        <v>4880</v>
      </c>
      <c r="F463" s="618">
        <f>SUM(E463/D463)</f>
        <v>5.304347826086956</v>
      </c>
      <c r="G463" s="194"/>
      <c r="H463" s="69"/>
      <c r="I463" s="69"/>
    </row>
    <row r="464" spans="1:9" ht="12" customHeight="1" thickBot="1">
      <c r="A464" s="71"/>
      <c r="B464" s="75" t="s">
        <v>262</v>
      </c>
      <c r="C464" s="78"/>
      <c r="D464" s="78"/>
      <c r="E464" s="78"/>
      <c r="F464" s="636"/>
      <c r="G464" s="30"/>
      <c r="H464" s="69"/>
      <c r="I464" s="69"/>
    </row>
    <row r="465" spans="1:9" ht="12" customHeight="1" thickBot="1">
      <c r="A465" s="53"/>
      <c r="B465" s="58" t="s">
        <v>254</v>
      </c>
      <c r="C465" s="83">
        <f>SUM(C458:C464)</f>
        <v>920</v>
      </c>
      <c r="D465" s="83">
        <f>SUM(D458:D464)</f>
        <v>920</v>
      </c>
      <c r="E465" s="83">
        <f>SUM(E458:E464)</f>
        <v>4880</v>
      </c>
      <c r="F465" s="625">
        <f>SUM(E465/D465)</f>
        <v>5.304347826086956</v>
      </c>
      <c r="G465" s="190"/>
      <c r="H465" s="69"/>
      <c r="I465" s="69"/>
    </row>
    <row r="466" spans="1:9" ht="12" customHeight="1">
      <c r="A466" s="15">
        <v>3321</v>
      </c>
      <c r="B466" s="99" t="s">
        <v>285</v>
      </c>
      <c r="C466" s="90"/>
      <c r="D466" s="90"/>
      <c r="E466" s="90"/>
      <c r="F466" s="635"/>
      <c r="G466" s="188"/>
      <c r="H466" s="69"/>
      <c r="I466" s="69"/>
    </row>
    <row r="467" spans="1:9" ht="12" customHeight="1">
      <c r="A467" s="71"/>
      <c r="B467" s="72" t="s">
        <v>55</v>
      </c>
      <c r="C467" s="78"/>
      <c r="D467" s="78"/>
      <c r="E467" s="78"/>
      <c r="F467" s="624"/>
      <c r="G467" s="188"/>
      <c r="H467" s="69"/>
      <c r="I467" s="69"/>
    </row>
    <row r="468" spans="1:9" ht="12" customHeight="1">
      <c r="A468" s="71"/>
      <c r="B468" s="7" t="s">
        <v>295</v>
      </c>
      <c r="C468" s="78"/>
      <c r="D468" s="78"/>
      <c r="E468" s="78"/>
      <c r="F468" s="624"/>
      <c r="G468" s="188"/>
      <c r="H468" s="69"/>
      <c r="I468" s="69"/>
    </row>
    <row r="469" spans="1:9" ht="12" customHeight="1">
      <c r="A469" s="71"/>
      <c r="B469" s="86" t="s">
        <v>261</v>
      </c>
      <c r="C469" s="78"/>
      <c r="D469" s="78"/>
      <c r="E469" s="78"/>
      <c r="F469" s="624"/>
      <c r="G469" s="4" t="s">
        <v>223</v>
      </c>
      <c r="H469" s="69"/>
      <c r="I469" s="69"/>
    </row>
    <row r="470" spans="1:9" ht="12" customHeight="1">
      <c r="A470" s="71"/>
      <c r="B470" s="10" t="s">
        <v>275</v>
      </c>
      <c r="C470" s="78"/>
      <c r="D470" s="78"/>
      <c r="E470" s="78"/>
      <c r="F470" s="624"/>
      <c r="G470" s="188"/>
      <c r="H470" s="69"/>
      <c r="I470" s="69"/>
    </row>
    <row r="471" spans="1:9" ht="12" customHeight="1">
      <c r="A471" s="71"/>
      <c r="B471" s="10" t="s">
        <v>70</v>
      </c>
      <c r="C471" s="78"/>
      <c r="D471" s="78"/>
      <c r="E471" s="78"/>
      <c r="F471" s="624"/>
      <c r="G471" s="194"/>
      <c r="H471" s="69"/>
      <c r="I471" s="69"/>
    </row>
    <row r="472" spans="1:9" ht="12" customHeight="1">
      <c r="A472" s="71"/>
      <c r="B472" s="10" t="s">
        <v>553</v>
      </c>
      <c r="C472" s="78">
        <v>11000</v>
      </c>
      <c r="D472" s="78">
        <v>11000</v>
      </c>
      <c r="E472" s="78">
        <v>11000</v>
      </c>
      <c r="F472" s="618">
        <f>SUM(E472/D472)</f>
        <v>1</v>
      </c>
      <c r="G472" s="194"/>
      <c r="H472" s="69"/>
      <c r="I472" s="69"/>
    </row>
    <row r="473" spans="1:9" ht="12" customHeight="1" thickBot="1">
      <c r="A473" s="71"/>
      <c r="B473" s="75" t="s">
        <v>262</v>
      </c>
      <c r="C473" s="78"/>
      <c r="D473" s="78"/>
      <c r="E473" s="78"/>
      <c r="F473" s="636"/>
      <c r="G473" s="30"/>
      <c r="H473" s="69"/>
      <c r="I473" s="69"/>
    </row>
    <row r="474" spans="1:9" ht="12" customHeight="1" thickBot="1">
      <c r="A474" s="53"/>
      <c r="B474" s="58" t="s">
        <v>254</v>
      </c>
      <c r="C474" s="83">
        <f>SUM(C467:C473)</f>
        <v>11000</v>
      </c>
      <c r="D474" s="83">
        <f>SUM(D467:D473)</f>
        <v>11000</v>
      </c>
      <c r="E474" s="83">
        <f>SUM(E467:E473)</f>
        <v>11000</v>
      </c>
      <c r="F474" s="625">
        <f>SUM(E474/D474)</f>
        <v>1</v>
      </c>
      <c r="G474" s="190"/>
      <c r="H474" s="69"/>
      <c r="I474" s="69"/>
    </row>
    <row r="475" spans="1:9" ht="12" customHeight="1">
      <c r="A475" s="15">
        <v>3322</v>
      </c>
      <c r="B475" s="99" t="s">
        <v>126</v>
      </c>
      <c r="C475" s="90"/>
      <c r="D475" s="90"/>
      <c r="E475" s="90"/>
      <c r="F475" s="635"/>
      <c r="G475" s="188"/>
      <c r="H475" s="69"/>
      <c r="I475" s="69"/>
    </row>
    <row r="476" spans="1:9" ht="12" customHeight="1">
      <c r="A476" s="71"/>
      <c r="B476" s="72" t="s">
        <v>55</v>
      </c>
      <c r="C476" s="78"/>
      <c r="D476" s="78"/>
      <c r="E476" s="78"/>
      <c r="F476" s="624"/>
      <c r="G476" s="188"/>
      <c r="H476" s="69"/>
      <c r="I476" s="69"/>
    </row>
    <row r="477" spans="1:9" ht="12" customHeight="1">
      <c r="A477" s="71"/>
      <c r="B477" s="7" t="s">
        <v>295</v>
      </c>
      <c r="C477" s="78"/>
      <c r="D477" s="78"/>
      <c r="E477" s="78"/>
      <c r="F477" s="624"/>
      <c r="G477" s="188"/>
      <c r="H477" s="69"/>
      <c r="I477" s="69"/>
    </row>
    <row r="478" spans="1:9" ht="12" customHeight="1">
      <c r="A478" s="71"/>
      <c r="B478" s="86" t="s">
        <v>261</v>
      </c>
      <c r="C478" s="78"/>
      <c r="D478" s="78"/>
      <c r="E478" s="78">
        <v>3</v>
      </c>
      <c r="F478" s="624"/>
      <c r="G478" s="188"/>
      <c r="H478" s="69"/>
      <c r="I478" s="69"/>
    </row>
    <row r="479" spans="1:9" ht="12" customHeight="1">
      <c r="A479" s="71"/>
      <c r="B479" s="10" t="s">
        <v>275</v>
      </c>
      <c r="C479" s="270"/>
      <c r="D479" s="270"/>
      <c r="E479" s="270"/>
      <c r="F479" s="624"/>
      <c r="G479" s="188"/>
      <c r="H479" s="69"/>
      <c r="I479" s="69"/>
    </row>
    <row r="480" spans="1:9" ht="12" customHeight="1">
      <c r="A480" s="71"/>
      <c r="B480" s="10" t="s">
        <v>70</v>
      </c>
      <c r="C480" s="78"/>
      <c r="D480" s="78"/>
      <c r="E480" s="78"/>
      <c r="F480" s="624"/>
      <c r="G480" s="194"/>
      <c r="H480" s="69"/>
      <c r="I480" s="69"/>
    </row>
    <row r="481" spans="1:9" ht="12" customHeight="1">
      <c r="A481" s="71"/>
      <c r="B481" s="10" t="s">
        <v>553</v>
      </c>
      <c r="C481" s="78">
        <v>6500</v>
      </c>
      <c r="D481" s="78">
        <v>6500</v>
      </c>
      <c r="E481" s="78">
        <v>6497</v>
      </c>
      <c r="F481" s="618">
        <f>SUM(E481/D481)</f>
        <v>0.9995384615384615</v>
      </c>
      <c r="G481" s="194"/>
      <c r="H481" s="69"/>
      <c r="I481" s="69"/>
    </row>
    <row r="482" spans="1:9" ht="12" customHeight="1" thickBot="1">
      <c r="A482" s="71"/>
      <c r="B482" s="75" t="s">
        <v>262</v>
      </c>
      <c r="C482" s="78"/>
      <c r="D482" s="78"/>
      <c r="E482" s="78"/>
      <c r="F482" s="636"/>
      <c r="G482" s="30"/>
      <c r="H482" s="69"/>
      <c r="I482" s="69"/>
    </row>
    <row r="483" spans="1:9" ht="12" customHeight="1" thickBot="1">
      <c r="A483" s="53"/>
      <c r="B483" s="58" t="s">
        <v>254</v>
      </c>
      <c r="C483" s="83">
        <f>SUM(C476:C482)</f>
        <v>6500</v>
      </c>
      <c r="D483" s="83">
        <f>SUM(D476:D482)</f>
        <v>6500</v>
      </c>
      <c r="E483" s="83">
        <f>SUM(E476:E482)</f>
        <v>6500</v>
      </c>
      <c r="F483" s="625">
        <f>SUM(E483/D483)</f>
        <v>1</v>
      </c>
      <c r="G483" s="190"/>
      <c r="H483" s="69"/>
      <c r="I483" s="69"/>
    </row>
    <row r="484" spans="1:9" ht="12" customHeight="1">
      <c r="A484" s="15">
        <v>3340</v>
      </c>
      <c r="B484" s="99" t="s">
        <v>703</v>
      </c>
      <c r="C484" s="90"/>
      <c r="D484" s="90"/>
      <c r="E484" s="90"/>
      <c r="F484" s="635"/>
      <c r="G484" s="31"/>
      <c r="H484" s="69"/>
      <c r="I484" s="69"/>
    </row>
    <row r="485" spans="1:9" ht="12" customHeight="1">
      <c r="A485" s="71"/>
      <c r="B485" s="72" t="s">
        <v>55</v>
      </c>
      <c r="C485" s="78"/>
      <c r="D485" s="78"/>
      <c r="E485" s="78"/>
      <c r="F485" s="624"/>
      <c r="G485" s="5"/>
      <c r="H485" s="69"/>
      <c r="I485" s="69"/>
    </row>
    <row r="486" spans="1:9" ht="12" customHeight="1">
      <c r="A486" s="71"/>
      <c r="B486" s="7" t="s">
        <v>295</v>
      </c>
      <c r="C486" s="78"/>
      <c r="D486" s="78"/>
      <c r="E486" s="78"/>
      <c r="F486" s="624"/>
      <c r="G486" s="5"/>
      <c r="H486" s="69"/>
      <c r="I486" s="69"/>
    </row>
    <row r="487" spans="1:9" ht="12" customHeight="1">
      <c r="A487" s="71"/>
      <c r="B487" s="86" t="s">
        <v>261</v>
      </c>
      <c r="C487" s="78"/>
      <c r="D487" s="78"/>
      <c r="E487" s="78">
        <v>1540</v>
      </c>
      <c r="F487" s="618"/>
      <c r="G487" s="5"/>
      <c r="H487" s="69"/>
      <c r="I487" s="69"/>
    </row>
    <row r="488" spans="1:9" ht="12" customHeight="1">
      <c r="A488" s="71"/>
      <c r="B488" s="10" t="s">
        <v>275</v>
      </c>
      <c r="C488" s="270"/>
      <c r="D488" s="270"/>
      <c r="E488" s="270"/>
      <c r="F488" s="624"/>
      <c r="G488" s="5"/>
      <c r="H488" s="69"/>
      <c r="I488" s="69"/>
    </row>
    <row r="489" spans="1:9" ht="12" customHeight="1">
      <c r="A489" s="71"/>
      <c r="B489" s="10" t="s">
        <v>70</v>
      </c>
      <c r="C489" s="78"/>
      <c r="D489" s="78"/>
      <c r="E489" s="78"/>
      <c r="F489" s="624"/>
      <c r="G489" s="5"/>
      <c r="H489" s="69"/>
      <c r="I489" s="69"/>
    </row>
    <row r="490" spans="1:9" ht="12" customHeight="1">
      <c r="A490" s="71"/>
      <c r="B490" s="10" t="s">
        <v>553</v>
      </c>
      <c r="C490" s="78"/>
      <c r="D490" s="78"/>
      <c r="E490" s="78"/>
      <c r="F490" s="618"/>
      <c r="G490" s="5"/>
      <c r="H490" s="69"/>
      <c r="I490" s="69"/>
    </row>
    <row r="491" spans="1:9" ht="12" customHeight="1" thickBot="1">
      <c r="A491" s="71"/>
      <c r="B491" s="75" t="s">
        <v>262</v>
      </c>
      <c r="C491" s="78"/>
      <c r="D491" s="78"/>
      <c r="E491" s="78"/>
      <c r="F491" s="636"/>
      <c r="G491" s="191"/>
      <c r="H491" s="69"/>
      <c r="I491" s="69"/>
    </row>
    <row r="492" spans="1:9" ht="12" customHeight="1" thickBot="1">
      <c r="A492" s="53"/>
      <c r="B492" s="58" t="s">
        <v>254</v>
      </c>
      <c r="C492" s="83">
        <f>SUM(C485:C491)</f>
        <v>0</v>
      </c>
      <c r="D492" s="83">
        <f>SUM(D485:D491)</f>
        <v>0</v>
      </c>
      <c r="E492" s="83">
        <f>SUM(E485:E491)</f>
        <v>1540</v>
      </c>
      <c r="F492" s="625"/>
      <c r="G492" s="190"/>
      <c r="H492" s="69"/>
      <c r="I492" s="69"/>
    </row>
    <row r="493" spans="1:9" ht="12" customHeight="1">
      <c r="A493" s="52">
        <v>3341</v>
      </c>
      <c r="B493" s="107" t="s">
        <v>283</v>
      </c>
      <c r="C493" s="100"/>
      <c r="D493" s="100"/>
      <c r="E493" s="100"/>
      <c r="F493" s="635"/>
      <c r="G493" s="188"/>
      <c r="H493" s="69"/>
      <c r="I493" s="69"/>
    </row>
    <row r="494" spans="1:9" ht="12" customHeight="1">
      <c r="A494" s="15"/>
      <c r="B494" s="72" t="s">
        <v>55</v>
      </c>
      <c r="C494" s="47"/>
      <c r="D494" s="47"/>
      <c r="E494" s="47"/>
      <c r="F494" s="624"/>
      <c r="G494" s="188"/>
      <c r="H494" s="69"/>
      <c r="I494" s="69"/>
    </row>
    <row r="495" spans="1:9" ht="12" customHeight="1">
      <c r="A495" s="15"/>
      <c r="B495" s="7" t="s">
        <v>295</v>
      </c>
      <c r="C495" s="47"/>
      <c r="D495" s="47"/>
      <c r="E495" s="47"/>
      <c r="F495" s="624"/>
      <c r="G495" s="188"/>
      <c r="H495" s="69"/>
      <c r="I495" s="69"/>
    </row>
    <row r="496" spans="1:9" ht="12" customHeight="1">
      <c r="A496" s="87"/>
      <c r="B496" s="86" t="s">
        <v>261</v>
      </c>
      <c r="C496" s="168">
        <v>1042</v>
      </c>
      <c r="D496" s="168">
        <v>1042</v>
      </c>
      <c r="E496" s="168">
        <v>1042</v>
      </c>
      <c r="F496" s="618">
        <f>SUM(E496/D496)</f>
        <v>1</v>
      </c>
      <c r="G496" s="188"/>
      <c r="H496" s="69"/>
      <c r="I496" s="69"/>
    </row>
    <row r="497" spans="1:9" ht="12" customHeight="1">
      <c r="A497" s="15"/>
      <c r="B497" s="10" t="s">
        <v>207</v>
      </c>
      <c r="C497" s="47"/>
      <c r="D497" s="47"/>
      <c r="E497" s="47"/>
      <c r="F497" s="624"/>
      <c r="G497" s="188"/>
      <c r="H497" s="69"/>
      <c r="I497" s="69"/>
    </row>
    <row r="498" spans="1:9" ht="12" customHeight="1">
      <c r="A498" s="15"/>
      <c r="B498" s="10" t="s">
        <v>70</v>
      </c>
      <c r="C498" s="47"/>
      <c r="D498" s="47"/>
      <c r="E498" s="47"/>
      <c r="F498" s="624"/>
      <c r="G498" s="194"/>
      <c r="H498" s="69"/>
      <c r="I498" s="69"/>
    </row>
    <row r="499" spans="1:9" ht="12" customHeight="1" thickBot="1">
      <c r="A499" s="15"/>
      <c r="B499" s="75" t="s">
        <v>262</v>
      </c>
      <c r="C499" s="105"/>
      <c r="D499" s="105"/>
      <c r="E499" s="105"/>
      <c r="F499" s="636"/>
      <c r="G499" s="30"/>
      <c r="H499" s="69"/>
      <c r="I499" s="69"/>
    </row>
    <row r="500" spans="1:9" ht="12" customHeight="1" thickBot="1">
      <c r="A500" s="81"/>
      <c r="B500" s="58" t="s">
        <v>254</v>
      </c>
      <c r="C500" s="83">
        <f>SUM(C494:C499)</f>
        <v>1042</v>
      </c>
      <c r="D500" s="83">
        <f>SUM(D494:D499)</f>
        <v>1042</v>
      </c>
      <c r="E500" s="83">
        <f>SUM(E494:E499)</f>
        <v>1042</v>
      </c>
      <c r="F500" s="625">
        <f>SUM(E500/D500)</f>
        <v>1</v>
      </c>
      <c r="G500" s="190"/>
      <c r="H500" s="69"/>
      <c r="I500" s="69"/>
    </row>
    <row r="501" spans="1:9" ht="12" customHeight="1">
      <c r="A501" s="52">
        <v>3342</v>
      </c>
      <c r="B501" s="107" t="s">
        <v>284</v>
      </c>
      <c r="C501" s="100"/>
      <c r="D501" s="100"/>
      <c r="E501" s="100"/>
      <c r="F501" s="635"/>
      <c r="G501" s="188"/>
      <c r="H501" s="69"/>
      <c r="I501" s="69"/>
    </row>
    <row r="502" spans="1:9" ht="12" customHeight="1">
      <c r="A502" s="15"/>
      <c r="B502" s="72" t="s">
        <v>55</v>
      </c>
      <c r="C502" s="47"/>
      <c r="D502" s="47"/>
      <c r="E502" s="47"/>
      <c r="F502" s="624"/>
      <c r="G502" s="188"/>
      <c r="H502" s="69"/>
      <c r="I502" s="69"/>
    </row>
    <row r="503" spans="1:9" ht="12" customHeight="1">
      <c r="A503" s="15"/>
      <c r="B503" s="7" t="s">
        <v>295</v>
      </c>
      <c r="C503" s="47"/>
      <c r="D503" s="47"/>
      <c r="E503" s="47"/>
      <c r="F503" s="624"/>
      <c r="G503" s="188"/>
      <c r="H503" s="69"/>
      <c r="I503" s="69"/>
    </row>
    <row r="504" spans="1:9" ht="12" customHeight="1">
      <c r="A504" s="87"/>
      <c r="B504" s="86" t="s">
        <v>261</v>
      </c>
      <c r="C504" s="168">
        <v>880</v>
      </c>
      <c r="D504" s="168">
        <v>880</v>
      </c>
      <c r="E504" s="168">
        <v>880</v>
      </c>
      <c r="F504" s="618">
        <f>SUM(E504/D504)</f>
        <v>1</v>
      </c>
      <c r="G504" s="188"/>
      <c r="H504" s="69"/>
      <c r="I504" s="69"/>
    </row>
    <row r="505" spans="1:9" ht="12" customHeight="1">
      <c r="A505" s="15"/>
      <c r="B505" s="10" t="s">
        <v>207</v>
      </c>
      <c r="C505" s="47"/>
      <c r="D505" s="47"/>
      <c r="E505" s="47"/>
      <c r="F505" s="624"/>
      <c r="G505" s="188"/>
      <c r="H505" s="69"/>
      <c r="I505" s="69"/>
    </row>
    <row r="506" spans="1:9" ht="12" customHeight="1">
      <c r="A506" s="15"/>
      <c r="B506" s="10" t="s">
        <v>70</v>
      </c>
      <c r="C506" s="47"/>
      <c r="D506" s="47"/>
      <c r="E506" s="47"/>
      <c r="F506" s="624"/>
      <c r="G506" s="194"/>
      <c r="H506" s="69"/>
      <c r="I506" s="69"/>
    </row>
    <row r="507" spans="1:9" ht="12" customHeight="1" thickBot="1">
      <c r="A507" s="15"/>
      <c r="B507" s="75" t="s">
        <v>262</v>
      </c>
      <c r="C507" s="105"/>
      <c r="D507" s="105"/>
      <c r="E507" s="105"/>
      <c r="F507" s="636"/>
      <c r="G507" s="30"/>
      <c r="H507" s="69"/>
      <c r="I507" s="69"/>
    </row>
    <row r="508" spans="1:9" ht="12" customHeight="1" thickBot="1">
      <c r="A508" s="81"/>
      <c r="B508" s="58" t="s">
        <v>254</v>
      </c>
      <c r="C508" s="83">
        <f>SUM(C502:C507)</f>
        <v>880</v>
      </c>
      <c r="D508" s="83">
        <f>SUM(D502:D507)</f>
        <v>880</v>
      </c>
      <c r="E508" s="83">
        <f>SUM(E502:E507)</f>
        <v>880</v>
      </c>
      <c r="F508" s="625">
        <f>SUM(E508/D508)</f>
        <v>1</v>
      </c>
      <c r="G508" s="190"/>
      <c r="H508" s="69"/>
      <c r="I508" s="69"/>
    </row>
    <row r="509" spans="1:9" ht="12" customHeight="1">
      <c r="A509" s="52">
        <v>3343</v>
      </c>
      <c r="B509" s="107" t="s">
        <v>162</v>
      </c>
      <c r="C509" s="100"/>
      <c r="D509" s="100"/>
      <c r="E509" s="100"/>
      <c r="F509" s="635"/>
      <c r="G509" s="188"/>
      <c r="H509" s="69"/>
      <c r="I509" s="69"/>
    </row>
    <row r="510" spans="1:9" ht="12" customHeight="1">
      <c r="A510" s="15"/>
      <c r="B510" s="72" t="s">
        <v>55</v>
      </c>
      <c r="C510" s="47"/>
      <c r="D510" s="47"/>
      <c r="E510" s="47"/>
      <c r="F510" s="624"/>
      <c r="G510" s="188"/>
      <c r="H510" s="69"/>
      <c r="I510" s="69"/>
    </row>
    <row r="511" spans="1:9" ht="12" customHeight="1">
      <c r="A511" s="15"/>
      <c r="B511" s="7" t="s">
        <v>295</v>
      </c>
      <c r="C511" s="47"/>
      <c r="D511" s="47"/>
      <c r="E511" s="47"/>
      <c r="F511" s="624"/>
      <c r="G511" s="188"/>
      <c r="H511" s="69"/>
      <c r="I511" s="69"/>
    </row>
    <row r="512" spans="1:9" ht="12" customHeight="1">
      <c r="A512" s="87"/>
      <c r="B512" s="86" t="s">
        <v>261</v>
      </c>
      <c r="C512" s="168">
        <v>345</v>
      </c>
      <c r="D512" s="168">
        <v>345</v>
      </c>
      <c r="E512" s="168">
        <v>345</v>
      </c>
      <c r="F512" s="618">
        <f>SUM(E512/D512)</f>
        <v>1</v>
      </c>
      <c r="G512" s="188"/>
      <c r="H512" s="69"/>
      <c r="I512" s="69"/>
    </row>
    <row r="513" spans="1:9" ht="12" customHeight="1">
      <c r="A513" s="15"/>
      <c r="B513" s="10" t="s">
        <v>275</v>
      </c>
      <c r="C513" s="47"/>
      <c r="D513" s="47"/>
      <c r="E513" s="47"/>
      <c r="F513" s="624"/>
      <c r="G513" s="188"/>
      <c r="H513" s="69"/>
      <c r="I513" s="69"/>
    </row>
    <row r="514" spans="1:9" ht="12" customHeight="1">
      <c r="A514" s="15"/>
      <c r="B514" s="10" t="s">
        <v>70</v>
      </c>
      <c r="C514" s="47"/>
      <c r="D514" s="47"/>
      <c r="E514" s="47"/>
      <c r="F514" s="624"/>
      <c r="G514" s="194"/>
      <c r="H514" s="69"/>
      <c r="I514" s="69"/>
    </row>
    <row r="515" spans="1:9" ht="12" customHeight="1" thickBot="1">
      <c r="A515" s="15"/>
      <c r="B515" s="75" t="s">
        <v>262</v>
      </c>
      <c r="C515" s="105"/>
      <c r="D515" s="105"/>
      <c r="E515" s="105"/>
      <c r="F515" s="636"/>
      <c r="G515" s="30"/>
      <c r="H515" s="69"/>
      <c r="I515" s="69"/>
    </row>
    <row r="516" spans="1:9" ht="12" customHeight="1" thickBot="1">
      <c r="A516" s="81"/>
      <c r="B516" s="58" t="s">
        <v>254</v>
      </c>
      <c r="C516" s="83">
        <f>SUM(C510:C515)</f>
        <v>345</v>
      </c>
      <c r="D516" s="83">
        <f>SUM(D510:D515)</f>
        <v>345</v>
      </c>
      <c r="E516" s="83">
        <f>SUM(E510:E515)</f>
        <v>345</v>
      </c>
      <c r="F516" s="625">
        <f>SUM(E516/D516)</f>
        <v>1</v>
      </c>
      <c r="G516" s="190"/>
      <c r="H516" s="69"/>
      <c r="I516" s="69"/>
    </row>
    <row r="517" spans="1:9" ht="12" customHeight="1">
      <c r="A517" s="15">
        <v>3344</v>
      </c>
      <c r="B517" s="77" t="s">
        <v>249</v>
      </c>
      <c r="C517" s="84"/>
      <c r="D517" s="84"/>
      <c r="E517" s="84"/>
      <c r="F517" s="635"/>
      <c r="G517" s="188"/>
      <c r="H517" s="69"/>
      <c r="I517" s="69"/>
    </row>
    <row r="518" spans="1:9" ht="12" customHeight="1">
      <c r="A518" s="15"/>
      <c r="B518" s="75" t="s">
        <v>55</v>
      </c>
      <c r="C518" s="47"/>
      <c r="D518" s="47"/>
      <c r="E518" s="47"/>
      <c r="F518" s="624"/>
      <c r="G518" s="188"/>
      <c r="H518" s="69"/>
      <c r="I518" s="69"/>
    </row>
    <row r="519" spans="1:9" ht="12" customHeight="1">
      <c r="A519" s="15"/>
      <c r="B519" s="7" t="s">
        <v>295</v>
      </c>
      <c r="C519" s="47"/>
      <c r="D519" s="47"/>
      <c r="E519" s="47"/>
      <c r="F519" s="624"/>
      <c r="G519" s="188"/>
      <c r="H519" s="69"/>
      <c r="I519" s="69"/>
    </row>
    <row r="520" spans="1:9" ht="12" customHeight="1">
      <c r="A520" s="178"/>
      <c r="B520" s="176" t="s">
        <v>261</v>
      </c>
      <c r="C520" s="168">
        <v>1027</v>
      </c>
      <c r="D520" s="168">
        <v>1027</v>
      </c>
      <c r="E520" s="168">
        <v>1027</v>
      </c>
      <c r="F520" s="618">
        <f>SUM(E520/D520)</f>
        <v>1</v>
      </c>
      <c r="G520" s="188"/>
      <c r="H520" s="69"/>
      <c r="I520" s="69"/>
    </row>
    <row r="521" spans="1:9" ht="12" customHeight="1">
      <c r="A521" s="178"/>
      <c r="B521" s="10" t="s">
        <v>275</v>
      </c>
      <c r="C521" s="47"/>
      <c r="D521" s="47"/>
      <c r="E521" s="47"/>
      <c r="F521" s="624"/>
      <c r="G521" s="188"/>
      <c r="H521" s="69"/>
      <c r="I521" s="69"/>
    </row>
    <row r="522" spans="1:9" ht="12" customHeight="1">
      <c r="A522" s="15"/>
      <c r="B522" s="7" t="s">
        <v>70</v>
      </c>
      <c r="C522" s="47"/>
      <c r="D522" s="47"/>
      <c r="E522" s="47"/>
      <c r="F522" s="624"/>
      <c r="G522" s="194"/>
      <c r="H522" s="69"/>
      <c r="I522" s="69"/>
    </row>
    <row r="523" spans="1:9" ht="12" customHeight="1" thickBot="1">
      <c r="A523" s="15"/>
      <c r="B523" s="98" t="s">
        <v>262</v>
      </c>
      <c r="C523" s="48"/>
      <c r="D523" s="48"/>
      <c r="E523" s="48"/>
      <c r="F523" s="636"/>
      <c r="G523" s="30"/>
      <c r="H523" s="69"/>
      <c r="I523" s="69"/>
    </row>
    <row r="524" spans="1:9" ht="12" customHeight="1" thickBot="1">
      <c r="A524" s="53"/>
      <c r="B524" s="64" t="s">
        <v>254</v>
      </c>
      <c r="C524" s="106">
        <f>SUM(C518:C523)</f>
        <v>1027</v>
      </c>
      <c r="D524" s="106">
        <f>SUM(D518:D523)</f>
        <v>1027</v>
      </c>
      <c r="E524" s="106">
        <f>SUM(E518:E523)</f>
        <v>1027</v>
      </c>
      <c r="F524" s="625">
        <f>SUM(E524/D524)</f>
        <v>1</v>
      </c>
      <c r="G524" s="190"/>
      <c r="H524" s="69"/>
      <c r="I524" s="69"/>
    </row>
    <row r="525" spans="1:9" ht="12" customHeight="1">
      <c r="A525" s="15">
        <v>3345</v>
      </c>
      <c r="B525" s="74" t="s">
        <v>163</v>
      </c>
      <c r="C525" s="100"/>
      <c r="D525" s="100"/>
      <c r="E525" s="100"/>
      <c r="F525" s="635"/>
      <c r="G525" s="4"/>
      <c r="H525" s="69"/>
      <c r="I525" s="69"/>
    </row>
    <row r="526" spans="1:9" ht="12" customHeight="1">
      <c r="A526" s="15"/>
      <c r="B526" s="72" t="s">
        <v>55</v>
      </c>
      <c r="C526" s="47"/>
      <c r="D526" s="47"/>
      <c r="E526" s="47"/>
      <c r="F526" s="624"/>
      <c r="G526" s="5"/>
      <c r="H526" s="69"/>
      <c r="I526" s="69"/>
    </row>
    <row r="527" spans="1:9" ht="12" customHeight="1">
      <c r="A527" s="15"/>
      <c r="B527" s="7" t="s">
        <v>295</v>
      </c>
      <c r="C527" s="47"/>
      <c r="D527" s="47"/>
      <c r="E527" s="47"/>
      <c r="F527" s="624"/>
      <c r="G527" s="5"/>
      <c r="H527" s="69"/>
      <c r="I527" s="69"/>
    </row>
    <row r="528" spans="1:9" ht="12" customHeight="1">
      <c r="A528" s="15"/>
      <c r="B528" s="86" t="s">
        <v>261</v>
      </c>
      <c r="C528" s="168">
        <v>300</v>
      </c>
      <c r="D528" s="168">
        <v>300</v>
      </c>
      <c r="E528" s="168">
        <v>300</v>
      </c>
      <c r="F528" s="618">
        <f>SUM(E528/D528)</f>
        <v>1</v>
      </c>
      <c r="G528" s="5"/>
      <c r="H528" s="69"/>
      <c r="I528" s="69"/>
    </row>
    <row r="529" spans="1:9" ht="12" customHeight="1">
      <c r="A529" s="15"/>
      <c r="B529" s="10" t="s">
        <v>275</v>
      </c>
      <c r="C529" s="47"/>
      <c r="D529" s="47"/>
      <c r="E529" s="47"/>
      <c r="F529" s="624"/>
      <c r="G529" s="5"/>
      <c r="H529" s="69"/>
      <c r="I529" s="69"/>
    </row>
    <row r="530" spans="1:9" ht="12" customHeight="1">
      <c r="A530" s="15"/>
      <c r="B530" s="10" t="s">
        <v>70</v>
      </c>
      <c r="C530" s="47"/>
      <c r="D530" s="47"/>
      <c r="E530" s="47"/>
      <c r="F530" s="624"/>
      <c r="G530" s="5"/>
      <c r="H530" s="69"/>
      <c r="I530" s="69"/>
    </row>
    <row r="531" spans="1:9" ht="12" customHeight="1" thickBot="1">
      <c r="A531" s="15"/>
      <c r="B531" s="75" t="s">
        <v>262</v>
      </c>
      <c r="C531" s="48"/>
      <c r="D531" s="48"/>
      <c r="E531" s="48"/>
      <c r="F531" s="636"/>
      <c r="G531" s="30"/>
      <c r="H531" s="69"/>
      <c r="I531" s="69"/>
    </row>
    <row r="532" spans="1:9" ht="12" customHeight="1" thickBot="1">
      <c r="A532" s="53"/>
      <c r="B532" s="58" t="s">
        <v>254</v>
      </c>
      <c r="C532" s="106">
        <f>SUM(C528:C531)</f>
        <v>300</v>
      </c>
      <c r="D532" s="106">
        <f>SUM(D528:D531)</f>
        <v>300</v>
      </c>
      <c r="E532" s="106">
        <f>SUM(E528:E531)</f>
        <v>300</v>
      </c>
      <c r="F532" s="625">
        <f>SUM(E532/D532)</f>
        <v>1</v>
      </c>
      <c r="G532" s="190"/>
      <c r="H532" s="69"/>
      <c r="I532" s="69"/>
    </row>
    <row r="533" spans="1:9" ht="12" customHeight="1">
      <c r="A533" s="15">
        <v>3346</v>
      </c>
      <c r="B533" s="104" t="s">
        <v>64</v>
      </c>
      <c r="C533" s="100"/>
      <c r="D533" s="100"/>
      <c r="E533" s="100"/>
      <c r="F533" s="635"/>
      <c r="G533" s="188"/>
      <c r="H533" s="69"/>
      <c r="I533" s="69"/>
    </row>
    <row r="534" spans="1:9" ht="12" customHeight="1">
      <c r="A534" s="71"/>
      <c r="B534" s="72" t="s">
        <v>55</v>
      </c>
      <c r="C534" s="90"/>
      <c r="D534" s="90"/>
      <c r="E534" s="90"/>
      <c r="F534" s="624"/>
      <c r="G534" s="188"/>
      <c r="H534" s="69"/>
      <c r="I534" s="69"/>
    </row>
    <row r="535" spans="1:9" ht="12" customHeight="1">
      <c r="A535" s="71"/>
      <c r="B535" s="7" t="s">
        <v>295</v>
      </c>
      <c r="C535" s="47"/>
      <c r="D535" s="47"/>
      <c r="E535" s="47"/>
      <c r="F535" s="624"/>
      <c r="G535" s="188"/>
      <c r="H535" s="69"/>
      <c r="I535" s="69"/>
    </row>
    <row r="536" spans="1:9" ht="12" customHeight="1">
      <c r="A536" s="71"/>
      <c r="B536" s="86" t="s">
        <v>261</v>
      </c>
      <c r="C536" s="168">
        <v>3733</v>
      </c>
      <c r="D536" s="168">
        <v>3733</v>
      </c>
      <c r="E536" s="168">
        <v>3733</v>
      </c>
      <c r="F536" s="618">
        <f>SUM(E536/D536)</f>
        <v>1</v>
      </c>
      <c r="G536" s="188"/>
      <c r="H536" s="69"/>
      <c r="I536" s="69"/>
    </row>
    <row r="537" spans="1:9" ht="12" customHeight="1">
      <c r="A537" s="71"/>
      <c r="B537" s="10" t="s">
        <v>275</v>
      </c>
      <c r="C537" s="47"/>
      <c r="D537" s="47"/>
      <c r="E537" s="47"/>
      <c r="F537" s="624"/>
      <c r="G537" s="188"/>
      <c r="H537" s="69"/>
      <c r="I537" s="69"/>
    </row>
    <row r="538" spans="1:9" ht="12" customHeight="1">
      <c r="A538" s="71"/>
      <c r="B538" s="10" t="s">
        <v>70</v>
      </c>
      <c r="C538" s="47"/>
      <c r="D538" s="47"/>
      <c r="E538" s="47"/>
      <c r="F538" s="624"/>
      <c r="G538" s="194"/>
      <c r="H538" s="69"/>
      <c r="I538" s="69"/>
    </row>
    <row r="539" spans="1:9" ht="12" customHeight="1" thickBot="1">
      <c r="A539" s="71"/>
      <c r="B539" s="75" t="s">
        <v>262</v>
      </c>
      <c r="C539" s="105"/>
      <c r="D539" s="105"/>
      <c r="E539" s="105"/>
      <c r="F539" s="636"/>
      <c r="G539" s="30"/>
      <c r="H539" s="69"/>
      <c r="I539" s="69"/>
    </row>
    <row r="540" spans="1:9" ht="12" customHeight="1" thickBot="1">
      <c r="A540" s="53"/>
      <c r="B540" s="58" t="s">
        <v>254</v>
      </c>
      <c r="C540" s="83">
        <f>SUM(C536:C539)</f>
        <v>3733</v>
      </c>
      <c r="D540" s="83">
        <f>SUM(D536:D539)</f>
        <v>3733</v>
      </c>
      <c r="E540" s="83">
        <f>SUM(E536:E539)</f>
        <v>3733</v>
      </c>
      <c r="F540" s="625">
        <f>SUM(E540/D540)</f>
        <v>1</v>
      </c>
      <c r="G540" s="190"/>
      <c r="H540" s="69"/>
      <c r="I540" s="69"/>
    </row>
    <row r="541" spans="1:9" ht="12" customHeight="1">
      <c r="A541" s="15">
        <v>3347</v>
      </c>
      <c r="B541" s="104" t="s">
        <v>65</v>
      </c>
      <c r="C541" s="100"/>
      <c r="D541" s="100"/>
      <c r="E541" s="100"/>
      <c r="F541" s="635"/>
      <c r="G541" s="188"/>
      <c r="H541" s="69"/>
      <c r="I541" s="69"/>
    </row>
    <row r="542" spans="1:9" ht="12" customHeight="1">
      <c r="A542" s="71"/>
      <c r="B542" s="72" t="s">
        <v>55</v>
      </c>
      <c r="C542" s="90"/>
      <c r="D542" s="90"/>
      <c r="E542" s="90"/>
      <c r="F542" s="624"/>
      <c r="G542" s="188"/>
      <c r="H542" s="69"/>
      <c r="I542" s="69"/>
    </row>
    <row r="543" spans="1:9" ht="12" customHeight="1">
      <c r="A543" s="71"/>
      <c r="B543" s="7" t="s">
        <v>295</v>
      </c>
      <c r="C543" s="47"/>
      <c r="D543" s="47"/>
      <c r="E543" s="47"/>
      <c r="F543" s="624"/>
      <c r="G543" s="188"/>
      <c r="H543" s="69"/>
      <c r="I543" s="69"/>
    </row>
    <row r="544" spans="1:9" ht="12" customHeight="1">
      <c r="A544" s="71"/>
      <c r="B544" s="86" t="s">
        <v>261</v>
      </c>
      <c r="C544" s="168">
        <v>2000</v>
      </c>
      <c r="D544" s="168">
        <v>2000</v>
      </c>
      <c r="E544" s="168">
        <v>2000</v>
      </c>
      <c r="F544" s="618">
        <f>SUM(E544/D544)</f>
        <v>1</v>
      </c>
      <c r="G544" s="188"/>
      <c r="H544" s="69"/>
      <c r="I544" s="69"/>
    </row>
    <row r="545" spans="1:9" ht="12" customHeight="1">
      <c r="A545" s="71"/>
      <c r="B545" s="10" t="s">
        <v>275</v>
      </c>
      <c r="C545" s="47"/>
      <c r="D545" s="47"/>
      <c r="E545" s="47"/>
      <c r="F545" s="624"/>
      <c r="G545" s="188"/>
      <c r="H545" s="69"/>
      <c r="I545" s="69"/>
    </row>
    <row r="546" spans="1:9" ht="12" customHeight="1">
      <c r="A546" s="71"/>
      <c r="B546" s="10" t="s">
        <v>70</v>
      </c>
      <c r="C546" s="47"/>
      <c r="D546" s="47"/>
      <c r="E546" s="47"/>
      <c r="F546" s="624"/>
      <c r="G546" s="194"/>
      <c r="H546" s="69"/>
      <c r="I546" s="69"/>
    </row>
    <row r="547" spans="1:9" ht="12" customHeight="1" thickBot="1">
      <c r="A547" s="71"/>
      <c r="B547" s="75" t="s">
        <v>262</v>
      </c>
      <c r="C547" s="105"/>
      <c r="D547" s="105"/>
      <c r="E547" s="105"/>
      <c r="F547" s="636"/>
      <c r="G547" s="30"/>
      <c r="H547" s="69"/>
      <c r="I547" s="69"/>
    </row>
    <row r="548" spans="1:9" ht="12" customHeight="1" thickBot="1">
      <c r="A548" s="53"/>
      <c r="B548" s="58" t="s">
        <v>254</v>
      </c>
      <c r="C548" s="83">
        <f>SUM(C544:C547)</f>
        <v>2000</v>
      </c>
      <c r="D548" s="83">
        <f>SUM(D544:D547)</f>
        <v>2000</v>
      </c>
      <c r="E548" s="83">
        <f>SUM(E544:E547)</f>
        <v>2000</v>
      </c>
      <c r="F548" s="625">
        <f>SUM(E548/D548)</f>
        <v>1</v>
      </c>
      <c r="G548" s="190"/>
      <c r="H548" s="69"/>
      <c r="I548" s="69"/>
    </row>
    <row r="549" spans="1:9" ht="12" customHeight="1">
      <c r="A549" s="15">
        <v>3348</v>
      </c>
      <c r="B549" s="104" t="s">
        <v>202</v>
      </c>
      <c r="C549" s="100"/>
      <c r="D549" s="100"/>
      <c r="E549" s="100"/>
      <c r="F549" s="635"/>
      <c r="G549" s="188"/>
      <c r="H549" s="69"/>
      <c r="I549" s="69"/>
    </row>
    <row r="550" spans="1:9" ht="12" customHeight="1">
      <c r="A550" s="71"/>
      <c r="B550" s="72" t="s">
        <v>55</v>
      </c>
      <c r="C550" s="90"/>
      <c r="D550" s="90"/>
      <c r="E550" s="90"/>
      <c r="F550" s="624"/>
      <c r="G550" s="188"/>
      <c r="H550" s="69"/>
      <c r="I550" s="69"/>
    </row>
    <row r="551" spans="1:9" ht="12" customHeight="1">
      <c r="A551" s="71"/>
      <c r="B551" s="7" t="s">
        <v>295</v>
      </c>
      <c r="C551" s="47"/>
      <c r="D551" s="47"/>
      <c r="E551" s="47"/>
      <c r="F551" s="624"/>
      <c r="G551" s="188"/>
      <c r="H551" s="69"/>
      <c r="I551" s="69"/>
    </row>
    <row r="552" spans="1:9" ht="12" customHeight="1">
      <c r="A552" s="71"/>
      <c r="B552" s="86" t="s">
        <v>261</v>
      </c>
      <c r="C552" s="168">
        <v>400</v>
      </c>
      <c r="D552" s="168">
        <v>400</v>
      </c>
      <c r="E552" s="168">
        <v>400</v>
      </c>
      <c r="F552" s="618">
        <f>SUM(E552/D552)</f>
        <v>1</v>
      </c>
      <c r="G552" s="188"/>
      <c r="H552" s="69"/>
      <c r="I552" s="69"/>
    </row>
    <row r="553" spans="1:9" ht="12" customHeight="1">
      <c r="A553" s="71"/>
      <c r="B553" s="10" t="s">
        <v>275</v>
      </c>
      <c r="C553" s="47"/>
      <c r="D553" s="47"/>
      <c r="E553" s="47"/>
      <c r="F553" s="624"/>
      <c r="G553" s="188"/>
      <c r="H553" s="69"/>
      <c r="I553" s="69"/>
    </row>
    <row r="554" spans="1:9" ht="12" customHeight="1">
      <c r="A554" s="71"/>
      <c r="B554" s="10" t="s">
        <v>70</v>
      </c>
      <c r="C554" s="47"/>
      <c r="D554" s="47"/>
      <c r="E554" s="47"/>
      <c r="F554" s="624"/>
      <c r="G554" s="194"/>
      <c r="H554" s="69"/>
      <c r="I554" s="69"/>
    </row>
    <row r="555" spans="1:9" ht="12" customHeight="1" thickBot="1">
      <c r="A555" s="71"/>
      <c r="B555" s="75" t="s">
        <v>262</v>
      </c>
      <c r="C555" s="105"/>
      <c r="D555" s="105"/>
      <c r="E555" s="105"/>
      <c r="F555" s="636"/>
      <c r="G555" s="30"/>
      <c r="H555" s="69"/>
      <c r="I555" s="69"/>
    </row>
    <row r="556" spans="1:9" ht="12" customHeight="1" thickBot="1">
      <c r="A556" s="53"/>
      <c r="B556" s="58" t="s">
        <v>254</v>
      </c>
      <c r="C556" s="83">
        <f>SUM(C552:C555)</f>
        <v>400</v>
      </c>
      <c r="D556" s="83">
        <f>SUM(D552:D555)</f>
        <v>400</v>
      </c>
      <c r="E556" s="83">
        <f>SUM(E552:E555)</f>
        <v>400</v>
      </c>
      <c r="F556" s="625">
        <f>SUM(E556/D556)</f>
        <v>1</v>
      </c>
      <c r="G556" s="190"/>
      <c r="H556" s="69"/>
      <c r="I556" s="69"/>
    </row>
    <row r="557" spans="1:9" ht="12" customHeight="1">
      <c r="A557" s="70">
        <v>3350</v>
      </c>
      <c r="B557" s="99" t="s">
        <v>282</v>
      </c>
      <c r="C557" s="90"/>
      <c r="D557" s="90"/>
      <c r="E557" s="90"/>
      <c r="F557" s="635"/>
      <c r="G557" s="188"/>
      <c r="H557" s="69"/>
      <c r="I557" s="69"/>
    </row>
    <row r="558" spans="1:9" ht="12" customHeight="1">
      <c r="A558" s="71"/>
      <c r="B558" s="72" t="s">
        <v>55</v>
      </c>
      <c r="C558" s="78"/>
      <c r="D558" s="78"/>
      <c r="E558" s="78"/>
      <c r="F558" s="624"/>
      <c r="G558" s="188"/>
      <c r="H558" s="69"/>
      <c r="I558" s="69"/>
    </row>
    <row r="559" spans="1:9" ht="12" customHeight="1">
      <c r="A559" s="71"/>
      <c r="B559" s="7" t="s">
        <v>295</v>
      </c>
      <c r="C559" s="78"/>
      <c r="D559" s="78"/>
      <c r="E559" s="78"/>
      <c r="F559" s="624"/>
      <c r="G559" s="188"/>
      <c r="H559" s="69"/>
      <c r="I559" s="69"/>
    </row>
    <row r="560" spans="1:9" ht="12" customHeight="1">
      <c r="A560" s="71"/>
      <c r="B560" s="86" t="s">
        <v>261</v>
      </c>
      <c r="C560" s="270">
        <v>1000</v>
      </c>
      <c r="D560" s="270">
        <v>1000</v>
      </c>
      <c r="E560" s="270">
        <v>1000</v>
      </c>
      <c r="F560" s="618">
        <f>SUM(E560/D560)</f>
        <v>1</v>
      </c>
      <c r="G560" s="188"/>
      <c r="H560" s="69"/>
      <c r="I560" s="69"/>
    </row>
    <row r="561" spans="1:9" ht="12" customHeight="1">
      <c r="A561" s="71"/>
      <c r="B561" s="10" t="s">
        <v>275</v>
      </c>
      <c r="C561" s="78"/>
      <c r="D561" s="78"/>
      <c r="E561" s="78"/>
      <c r="F561" s="624"/>
      <c r="G561" s="188"/>
      <c r="H561" s="69"/>
      <c r="I561" s="69"/>
    </row>
    <row r="562" spans="1:9" ht="12" customHeight="1">
      <c r="A562" s="71"/>
      <c r="B562" s="10" t="s">
        <v>70</v>
      </c>
      <c r="C562" s="78"/>
      <c r="D562" s="78"/>
      <c r="E562" s="78"/>
      <c r="F562" s="624"/>
      <c r="G562" s="194"/>
      <c r="H562" s="69"/>
      <c r="I562" s="69"/>
    </row>
    <row r="563" spans="1:9" ht="12" customHeight="1" thickBot="1">
      <c r="A563" s="71"/>
      <c r="B563" s="75" t="s">
        <v>262</v>
      </c>
      <c r="C563" s="78"/>
      <c r="D563" s="78"/>
      <c r="E563" s="78"/>
      <c r="F563" s="636"/>
      <c r="G563" s="30"/>
      <c r="H563" s="69"/>
      <c r="I563" s="69"/>
    </row>
    <row r="564" spans="1:9" ht="12.75" thickBot="1">
      <c r="A564" s="53"/>
      <c r="B564" s="58" t="s">
        <v>254</v>
      </c>
      <c r="C564" s="83">
        <f>SUM(C558:C563)</f>
        <v>1000</v>
      </c>
      <c r="D564" s="83">
        <f>SUM(D558:D563)</f>
        <v>1000</v>
      </c>
      <c r="E564" s="83">
        <f>SUM(E558:E563)</f>
        <v>1000</v>
      </c>
      <c r="F564" s="625">
        <f>SUM(E564/D564)</f>
        <v>1</v>
      </c>
      <c r="G564" s="190"/>
      <c r="H564" s="69"/>
      <c r="I564" s="69"/>
    </row>
    <row r="565" spans="1:9" ht="12">
      <c r="A565" s="15">
        <v>3352</v>
      </c>
      <c r="B565" s="104" t="s">
        <v>69</v>
      </c>
      <c r="C565" s="90"/>
      <c r="D565" s="90"/>
      <c r="E565" s="90"/>
      <c r="F565" s="635"/>
      <c r="G565" s="188"/>
      <c r="H565" s="69"/>
      <c r="I565" s="69"/>
    </row>
    <row r="566" spans="1:9" ht="12">
      <c r="A566" s="71"/>
      <c r="B566" s="72" t="s">
        <v>55</v>
      </c>
      <c r="C566" s="78"/>
      <c r="D566" s="78"/>
      <c r="E566" s="78"/>
      <c r="F566" s="624"/>
      <c r="G566" s="188"/>
      <c r="H566" s="69"/>
      <c r="I566" s="69"/>
    </row>
    <row r="567" spans="1:9" ht="12">
      <c r="A567" s="71"/>
      <c r="B567" s="7" t="s">
        <v>295</v>
      </c>
      <c r="C567" s="78"/>
      <c r="D567" s="78"/>
      <c r="E567" s="78"/>
      <c r="F567" s="624"/>
      <c r="G567" s="188"/>
      <c r="H567" s="69"/>
      <c r="I567" s="69"/>
    </row>
    <row r="568" spans="1:9" ht="12">
      <c r="A568" s="71"/>
      <c r="B568" s="86" t="s">
        <v>261</v>
      </c>
      <c r="C568" s="78"/>
      <c r="D568" s="78"/>
      <c r="E568" s="78"/>
      <c r="F568" s="624"/>
      <c r="G568" s="188"/>
      <c r="H568" s="69"/>
      <c r="I568" s="69"/>
    </row>
    <row r="569" spans="1:9" ht="12">
      <c r="A569" s="71"/>
      <c r="B569" s="10" t="s">
        <v>275</v>
      </c>
      <c r="C569" s="270">
        <v>14500</v>
      </c>
      <c r="D569" s="270">
        <v>14500</v>
      </c>
      <c r="E569" s="270"/>
      <c r="F569" s="618">
        <f>SUM(E569/D569)</f>
        <v>0</v>
      </c>
      <c r="G569" s="188"/>
      <c r="H569" s="69"/>
      <c r="I569" s="69"/>
    </row>
    <row r="570" spans="1:9" ht="12">
      <c r="A570" s="71"/>
      <c r="B570" s="10" t="s">
        <v>553</v>
      </c>
      <c r="C570" s="270"/>
      <c r="D570" s="270"/>
      <c r="E570" s="270">
        <v>14500</v>
      </c>
      <c r="F570" s="618"/>
      <c r="G570" s="188"/>
      <c r="H570" s="69"/>
      <c r="I570" s="69"/>
    </row>
    <row r="571" spans="1:9" ht="12">
      <c r="A571" s="71"/>
      <c r="B571" s="10" t="s">
        <v>70</v>
      </c>
      <c r="C571" s="78"/>
      <c r="D571" s="78"/>
      <c r="E571" s="78"/>
      <c r="F571" s="624"/>
      <c r="G571" s="194"/>
      <c r="H571" s="69"/>
      <c r="I571" s="69"/>
    </row>
    <row r="572" spans="1:9" ht="12.75" thickBot="1">
      <c r="A572" s="71"/>
      <c r="B572" s="75" t="s">
        <v>262</v>
      </c>
      <c r="C572" s="78"/>
      <c r="D572" s="78"/>
      <c r="E572" s="78"/>
      <c r="F572" s="636"/>
      <c r="G572" s="30"/>
      <c r="H572" s="69"/>
      <c r="I572" s="69"/>
    </row>
    <row r="573" spans="1:9" ht="12.75" thickBot="1">
      <c r="A573" s="53"/>
      <c r="B573" s="58" t="s">
        <v>254</v>
      </c>
      <c r="C573" s="83">
        <f>SUM(C566:C572)</f>
        <v>14500</v>
      </c>
      <c r="D573" s="83">
        <f>SUM(D566:D572)</f>
        <v>14500</v>
      </c>
      <c r="E573" s="83">
        <f>SUM(E566:E572)</f>
        <v>14500</v>
      </c>
      <c r="F573" s="625">
        <f>SUM(E573/D573)</f>
        <v>1</v>
      </c>
      <c r="G573" s="190"/>
      <c r="H573" s="69"/>
      <c r="I573" s="69"/>
    </row>
    <row r="574" spans="1:9" ht="12">
      <c r="A574" s="15">
        <v>3353</v>
      </c>
      <c r="B574" s="104" t="s">
        <v>127</v>
      </c>
      <c r="C574" s="90"/>
      <c r="D574" s="90"/>
      <c r="E574" s="90"/>
      <c r="F574" s="635"/>
      <c r="G574" s="188"/>
      <c r="H574" s="69"/>
      <c r="I574" s="69"/>
    </row>
    <row r="575" spans="1:9" ht="12">
      <c r="A575" s="71"/>
      <c r="B575" s="72" t="s">
        <v>55</v>
      </c>
      <c r="C575" s="270">
        <v>3000</v>
      </c>
      <c r="D575" s="270">
        <v>3101</v>
      </c>
      <c r="E575" s="270">
        <v>3101</v>
      </c>
      <c r="F575" s="618">
        <f>SUM(E575/D575)</f>
        <v>1</v>
      </c>
      <c r="G575" s="188"/>
      <c r="H575" s="69"/>
      <c r="I575" s="69"/>
    </row>
    <row r="576" spans="1:9" ht="12">
      <c r="A576" s="71"/>
      <c r="B576" s="7" t="s">
        <v>295</v>
      </c>
      <c r="C576" s="270">
        <v>810</v>
      </c>
      <c r="D576" s="270">
        <v>892</v>
      </c>
      <c r="E576" s="270">
        <v>892</v>
      </c>
      <c r="F576" s="618">
        <f>SUM(E576/D576)</f>
        <v>1</v>
      </c>
      <c r="G576" s="188"/>
      <c r="H576" s="69"/>
      <c r="I576" s="69"/>
    </row>
    <row r="577" spans="1:9" ht="12">
      <c r="A577" s="71"/>
      <c r="B577" s="86" t="s">
        <v>261</v>
      </c>
      <c r="C577" s="270">
        <v>8190</v>
      </c>
      <c r="D577" s="270">
        <v>8190</v>
      </c>
      <c r="E577" s="270">
        <v>8190</v>
      </c>
      <c r="F577" s="618">
        <f>SUM(E577/D577)</f>
        <v>1</v>
      </c>
      <c r="G577" s="188"/>
      <c r="H577" s="69"/>
      <c r="I577" s="69"/>
    </row>
    <row r="578" spans="1:9" ht="12">
      <c r="A578" s="71"/>
      <c r="B578" s="10" t="s">
        <v>275</v>
      </c>
      <c r="C578" s="78"/>
      <c r="D578" s="78"/>
      <c r="E578" s="78"/>
      <c r="F578" s="624"/>
      <c r="G578" s="188"/>
      <c r="H578" s="69"/>
      <c r="I578" s="69"/>
    </row>
    <row r="579" spans="1:9" ht="12">
      <c r="A579" s="71"/>
      <c r="B579" s="10" t="s">
        <v>70</v>
      </c>
      <c r="C579" s="78"/>
      <c r="D579" s="78"/>
      <c r="E579" s="78"/>
      <c r="F579" s="624"/>
      <c r="G579" s="194"/>
      <c r="H579" s="69"/>
      <c r="I579" s="69"/>
    </row>
    <row r="580" spans="1:9" ht="12.75" thickBot="1">
      <c r="A580" s="71"/>
      <c r="B580" s="75" t="s">
        <v>262</v>
      </c>
      <c r="C580" s="78"/>
      <c r="D580" s="78"/>
      <c r="E580" s="78"/>
      <c r="F580" s="636"/>
      <c r="G580" s="30"/>
      <c r="H580" s="69"/>
      <c r="I580" s="69"/>
    </row>
    <row r="581" spans="1:9" ht="12.75" thickBot="1">
      <c r="A581" s="53"/>
      <c r="B581" s="58" t="s">
        <v>254</v>
      </c>
      <c r="C581" s="83">
        <f>SUM(C575:C580)</f>
        <v>12000</v>
      </c>
      <c r="D581" s="83">
        <f>SUM(D575:D580)</f>
        <v>12183</v>
      </c>
      <c r="E581" s="83">
        <f>SUM(E575:E580)</f>
        <v>12183</v>
      </c>
      <c r="F581" s="625">
        <f>SUM(E581/D581)</f>
        <v>1</v>
      </c>
      <c r="G581" s="190"/>
      <c r="H581" s="69"/>
      <c r="I581" s="69"/>
    </row>
    <row r="582" spans="1:9" ht="12">
      <c r="A582" s="15">
        <v>3354</v>
      </c>
      <c r="B582" s="104" t="s">
        <v>124</v>
      </c>
      <c r="C582" s="90"/>
      <c r="D582" s="90"/>
      <c r="E582" s="90"/>
      <c r="F582" s="635"/>
      <c r="G582" s="188"/>
      <c r="H582" s="69"/>
      <c r="I582" s="69"/>
    </row>
    <row r="583" spans="1:9" ht="12">
      <c r="A583" s="71"/>
      <c r="B583" s="72" t="s">
        <v>55</v>
      </c>
      <c r="C583" s="78"/>
      <c r="D583" s="78"/>
      <c r="E583" s="78"/>
      <c r="F583" s="624"/>
      <c r="G583" s="188"/>
      <c r="H583" s="69"/>
      <c r="I583" s="69"/>
    </row>
    <row r="584" spans="1:9" ht="12">
      <c r="A584" s="71"/>
      <c r="B584" s="7" t="s">
        <v>295</v>
      </c>
      <c r="C584" s="78"/>
      <c r="D584" s="78"/>
      <c r="E584" s="78"/>
      <c r="F584" s="624"/>
      <c r="G584" s="188"/>
      <c r="H584" s="69"/>
      <c r="I584" s="69"/>
    </row>
    <row r="585" spans="1:9" ht="12">
      <c r="A585" s="71"/>
      <c r="B585" s="86" t="s">
        <v>261</v>
      </c>
      <c r="C585" s="78"/>
      <c r="D585" s="78"/>
      <c r="E585" s="78"/>
      <c r="F585" s="624"/>
      <c r="G585" s="188"/>
      <c r="H585" s="69"/>
      <c r="I585" s="69"/>
    </row>
    <row r="586" spans="1:9" ht="12">
      <c r="A586" s="71"/>
      <c r="B586" s="10" t="s">
        <v>275</v>
      </c>
      <c r="C586" s="270">
        <v>38000</v>
      </c>
      <c r="D586" s="270">
        <v>38000</v>
      </c>
      <c r="E586" s="270"/>
      <c r="F586" s="618">
        <f>SUM(E586/D586)</f>
        <v>0</v>
      </c>
      <c r="G586" s="188"/>
      <c r="H586" s="69"/>
      <c r="I586" s="69"/>
    </row>
    <row r="587" spans="1:9" ht="12">
      <c r="A587" s="71"/>
      <c r="B587" s="10" t="s">
        <v>553</v>
      </c>
      <c r="C587" s="270"/>
      <c r="D587" s="270"/>
      <c r="E587" s="270">
        <v>38000</v>
      </c>
      <c r="F587" s="618"/>
      <c r="G587" s="188"/>
      <c r="H587" s="69"/>
      <c r="I587" s="69"/>
    </row>
    <row r="588" spans="1:9" ht="12">
      <c r="A588" s="71"/>
      <c r="B588" s="10" t="s">
        <v>70</v>
      </c>
      <c r="C588" s="78"/>
      <c r="D588" s="78"/>
      <c r="E588" s="78"/>
      <c r="F588" s="624"/>
      <c r="G588" s="194"/>
      <c r="H588" s="69"/>
      <c r="I588" s="69"/>
    </row>
    <row r="589" spans="1:9" ht="12.75" thickBot="1">
      <c r="A589" s="71"/>
      <c r="B589" s="75" t="s">
        <v>262</v>
      </c>
      <c r="C589" s="78"/>
      <c r="D589" s="78"/>
      <c r="E589" s="78"/>
      <c r="F589" s="636"/>
      <c r="G589" s="30"/>
      <c r="H589" s="69"/>
      <c r="I589" s="69"/>
    </row>
    <row r="590" spans="1:9" ht="12.75" thickBot="1">
      <c r="A590" s="53"/>
      <c r="B590" s="58" t="s">
        <v>254</v>
      </c>
      <c r="C590" s="83">
        <f>SUM(C583:C589)</f>
        <v>38000</v>
      </c>
      <c r="D590" s="83">
        <f>SUM(D583:D589)</f>
        <v>38000</v>
      </c>
      <c r="E590" s="83">
        <f>SUM(E583:E589)</f>
        <v>38000</v>
      </c>
      <c r="F590" s="625">
        <f>SUM(E590/D590)</f>
        <v>1</v>
      </c>
      <c r="G590" s="190"/>
      <c r="H590" s="69"/>
      <c r="I590" s="69"/>
    </row>
    <row r="591" spans="1:9" ht="12" customHeight="1">
      <c r="A591" s="15">
        <v>3355</v>
      </c>
      <c r="B591" s="99" t="s">
        <v>183</v>
      </c>
      <c r="C591" s="100"/>
      <c r="D591" s="100"/>
      <c r="E591" s="100"/>
      <c r="F591" s="635"/>
      <c r="G591" s="188"/>
      <c r="H591" s="69"/>
      <c r="I591" s="69"/>
    </row>
    <row r="592" spans="1:9" ht="12" customHeight="1">
      <c r="A592" s="71"/>
      <c r="B592" s="72" t="s">
        <v>55</v>
      </c>
      <c r="C592" s="47"/>
      <c r="D592" s="47"/>
      <c r="E592" s="47"/>
      <c r="F592" s="624"/>
      <c r="G592" s="188"/>
      <c r="H592" s="69"/>
      <c r="I592" s="69"/>
    </row>
    <row r="593" spans="1:9" ht="12" customHeight="1">
      <c r="A593" s="71"/>
      <c r="B593" s="7" t="s">
        <v>295</v>
      </c>
      <c r="C593" s="47"/>
      <c r="D593" s="47"/>
      <c r="E593" s="47"/>
      <c r="F593" s="624"/>
      <c r="G593" s="188"/>
      <c r="H593" s="69"/>
      <c r="I593" s="69"/>
    </row>
    <row r="594" spans="1:9" ht="12" customHeight="1">
      <c r="A594" s="71"/>
      <c r="B594" s="86" t="s">
        <v>261</v>
      </c>
      <c r="C594" s="168">
        <v>5000</v>
      </c>
      <c r="D594" s="168">
        <v>5000</v>
      </c>
      <c r="E594" s="168">
        <v>5000</v>
      </c>
      <c r="F594" s="618">
        <f>SUM(E594/D594)</f>
        <v>1</v>
      </c>
      <c r="G594" s="188"/>
      <c r="H594" s="69"/>
      <c r="I594" s="69"/>
    </row>
    <row r="595" spans="1:9" ht="12" customHeight="1">
      <c r="A595" s="71"/>
      <c r="B595" s="10" t="s">
        <v>275</v>
      </c>
      <c r="C595" s="47"/>
      <c r="D595" s="47"/>
      <c r="E595" s="47"/>
      <c r="F595" s="624"/>
      <c r="G595" s="188"/>
      <c r="H595" s="69"/>
      <c r="I595" s="69"/>
    </row>
    <row r="596" spans="1:9" ht="12" customHeight="1">
      <c r="A596" s="71"/>
      <c r="B596" s="10" t="s">
        <v>70</v>
      </c>
      <c r="C596" s="47"/>
      <c r="D596" s="47"/>
      <c r="E596" s="47"/>
      <c r="F596" s="624"/>
      <c r="G596" s="194"/>
      <c r="H596" s="69"/>
      <c r="I596" s="69"/>
    </row>
    <row r="597" spans="1:9" ht="12" customHeight="1" thickBot="1">
      <c r="A597" s="71"/>
      <c r="B597" s="75" t="s">
        <v>262</v>
      </c>
      <c r="C597" s="48"/>
      <c r="D597" s="48"/>
      <c r="E597" s="48"/>
      <c r="F597" s="636"/>
      <c r="G597" s="30"/>
      <c r="H597" s="69"/>
      <c r="I597" s="69"/>
    </row>
    <row r="598" spans="1:9" ht="12" customHeight="1" thickBot="1">
      <c r="A598" s="53"/>
      <c r="B598" s="58" t="s">
        <v>254</v>
      </c>
      <c r="C598" s="83">
        <f>SUM(C594:C597)</f>
        <v>5000</v>
      </c>
      <c r="D598" s="83">
        <f>SUM(D594:D597)</f>
        <v>5000</v>
      </c>
      <c r="E598" s="83">
        <f>SUM(E594:E597)</f>
        <v>5000</v>
      </c>
      <c r="F598" s="625">
        <f>SUM(E598/D598)</f>
        <v>1</v>
      </c>
      <c r="G598" s="190"/>
      <c r="H598" s="69"/>
      <c r="I598" s="69"/>
    </row>
    <row r="599" spans="1:9" ht="12" customHeight="1">
      <c r="A599" s="15">
        <v>3356</v>
      </c>
      <c r="B599" s="99" t="s">
        <v>529</v>
      </c>
      <c r="C599" s="100"/>
      <c r="D599" s="100"/>
      <c r="E599" s="100"/>
      <c r="F599" s="635"/>
      <c r="G599" s="188"/>
      <c r="H599" s="69"/>
      <c r="I599" s="69"/>
    </row>
    <row r="600" spans="1:9" ht="12" customHeight="1">
      <c r="A600" s="71"/>
      <c r="B600" s="72" t="s">
        <v>55</v>
      </c>
      <c r="C600" s="168">
        <v>11811</v>
      </c>
      <c r="D600" s="168">
        <v>11811</v>
      </c>
      <c r="E600" s="168">
        <v>9316</v>
      </c>
      <c r="F600" s="618">
        <f>SUM(E600/D600)</f>
        <v>0.788756244179155</v>
      </c>
      <c r="G600" s="188"/>
      <c r="H600" s="69"/>
      <c r="I600" s="69"/>
    </row>
    <row r="601" spans="1:9" ht="12" customHeight="1">
      <c r="A601" s="71"/>
      <c r="B601" s="7" t="s">
        <v>295</v>
      </c>
      <c r="C601" s="168">
        <v>3189</v>
      </c>
      <c r="D601" s="168">
        <v>3189</v>
      </c>
      <c r="E601" s="168">
        <v>2515</v>
      </c>
      <c r="F601" s="618">
        <f>SUM(E601/D601)</f>
        <v>0.788648479147068</v>
      </c>
      <c r="G601" s="188"/>
      <c r="H601" s="69"/>
      <c r="I601" s="69"/>
    </row>
    <row r="602" spans="1:9" ht="12" customHeight="1">
      <c r="A602" s="71"/>
      <c r="B602" s="86" t="s">
        <v>261</v>
      </c>
      <c r="C602" s="168"/>
      <c r="D602" s="168"/>
      <c r="E602" s="168"/>
      <c r="F602" s="624"/>
      <c r="G602" s="188"/>
      <c r="H602" s="69"/>
      <c r="I602" s="69"/>
    </row>
    <row r="603" spans="1:9" ht="12" customHeight="1">
      <c r="A603" s="71"/>
      <c r="B603" s="10" t="s">
        <v>275</v>
      </c>
      <c r="C603" s="47"/>
      <c r="D603" s="47"/>
      <c r="E603" s="47"/>
      <c r="F603" s="624"/>
      <c r="G603" s="188"/>
      <c r="H603" s="69"/>
      <c r="I603" s="69"/>
    </row>
    <row r="604" spans="1:9" ht="12" customHeight="1">
      <c r="A604" s="71"/>
      <c r="B604" s="10" t="s">
        <v>70</v>
      </c>
      <c r="C604" s="47"/>
      <c r="D604" s="47"/>
      <c r="E604" s="47"/>
      <c r="F604" s="624"/>
      <c r="G604" s="194"/>
      <c r="H604" s="69"/>
      <c r="I604" s="69"/>
    </row>
    <row r="605" spans="1:9" ht="12" customHeight="1" thickBot="1">
      <c r="A605" s="71"/>
      <c r="B605" s="75" t="s">
        <v>262</v>
      </c>
      <c r="C605" s="48"/>
      <c r="D605" s="48"/>
      <c r="E605" s="48"/>
      <c r="F605" s="636"/>
      <c r="G605" s="30"/>
      <c r="H605" s="69"/>
      <c r="I605" s="69"/>
    </row>
    <row r="606" spans="1:9" ht="12" customHeight="1" thickBot="1">
      <c r="A606" s="53"/>
      <c r="B606" s="58" t="s">
        <v>254</v>
      </c>
      <c r="C606" s="83">
        <f>SUM(C600:C605)</f>
        <v>15000</v>
      </c>
      <c r="D606" s="83">
        <f>SUM(D600:D605)</f>
        <v>15000</v>
      </c>
      <c r="E606" s="83">
        <f>SUM(E600:E605)</f>
        <v>11831</v>
      </c>
      <c r="F606" s="625">
        <f>SUM(E606/D606)</f>
        <v>0.7887333333333333</v>
      </c>
      <c r="G606" s="190"/>
      <c r="H606" s="69"/>
      <c r="I606" s="69"/>
    </row>
    <row r="607" spans="1:9" ht="12" customHeight="1">
      <c r="A607" s="15">
        <v>3357</v>
      </c>
      <c r="B607" s="99" t="s">
        <v>598</v>
      </c>
      <c r="C607" s="100"/>
      <c r="D607" s="100"/>
      <c r="E607" s="100"/>
      <c r="F607" s="635"/>
      <c r="G607" s="188"/>
      <c r="H607" s="69"/>
      <c r="I607" s="69"/>
    </row>
    <row r="608" spans="1:9" ht="12" customHeight="1">
      <c r="A608" s="71"/>
      <c r="B608" s="72" t="s">
        <v>55</v>
      </c>
      <c r="C608" s="168"/>
      <c r="D608" s="168"/>
      <c r="E608" s="168"/>
      <c r="F608" s="624"/>
      <c r="G608" s="188"/>
      <c r="H608" s="69"/>
      <c r="I608" s="69"/>
    </row>
    <row r="609" spans="1:9" ht="12" customHeight="1">
      <c r="A609" s="71"/>
      <c r="B609" s="7" t="s">
        <v>295</v>
      </c>
      <c r="C609" s="168"/>
      <c r="D609" s="168"/>
      <c r="E609" s="168"/>
      <c r="F609" s="624"/>
      <c r="G609" s="188"/>
      <c r="H609" s="69"/>
      <c r="I609" s="69"/>
    </row>
    <row r="610" spans="1:9" ht="12" customHeight="1">
      <c r="A610" s="71"/>
      <c r="B610" s="86" t="s">
        <v>261</v>
      </c>
      <c r="C610" s="168">
        <v>1400</v>
      </c>
      <c r="D610" s="168">
        <v>1400</v>
      </c>
      <c r="E610" s="168">
        <v>1400</v>
      </c>
      <c r="F610" s="618">
        <f>SUM(E610/D610)</f>
        <v>1</v>
      </c>
      <c r="G610" s="188"/>
      <c r="H610" s="69"/>
      <c r="I610" s="69"/>
    </row>
    <row r="611" spans="1:9" ht="12" customHeight="1">
      <c r="A611" s="71"/>
      <c r="B611" s="10" t="s">
        <v>275</v>
      </c>
      <c r="C611" s="47"/>
      <c r="D611" s="47"/>
      <c r="E611" s="47"/>
      <c r="F611" s="624"/>
      <c r="G611" s="188"/>
      <c r="H611" s="69"/>
      <c r="I611" s="69"/>
    </row>
    <row r="612" spans="1:9" ht="12" customHeight="1">
      <c r="A612" s="71"/>
      <c r="B612" s="10" t="s">
        <v>70</v>
      </c>
      <c r="C612" s="47"/>
      <c r="D612" s="47"/>
      <c r="E612" s="47"/>
      <c r="F612" s="624"/>
      <c r="G612" s="194"/>
      <c r="H612" s="69"/>
      <c r="I612" s="69"/>
    </row>
    <row r="613" spans="1:9" ht="12" customHeight="1" thickBot="1">
      <c r="A613" s="71"/>
      <c r="B613" s="75" t="s">
        <v>262</v>
      </c>
      <c r="C613" s="48"/>
      <c r="D613" s="48"/>
      <c r="E613" s="48"/>
      <c r="F613" s="636"/>
      <c r="G613" s="30"/>
      <c r="H613" s="69"/>
      <c r="I613" s="69"/>
    </row>
    <row r="614" spans="1:9" ht="12" customHeight="1" thickBot="1">
      <c r="A614" s="53"/>
      <c r="B614" s="58" t="s">
        <v>254</v>
      </c>
      <c r="C614" s="83">
        <f>SUM(C608:C613)</f>
        <v>1400</v>
      </c>
      <c r="D614" s="83">
        <f>SUM(D608:D613)</f>
        <v>1400</v>
      </c>
      <c r="E614" s="83">
        <f>SUM(E608:E613)</f>
        <v>1400</v>
      </c>
      <c r="F614" s="625">
        <f>SUM(E614/D614)</f>
        <v>1</v>
      </c>
      <c r="G614" s="190"/>
      <c r="H614" s="69"/>
      <c r="I614" s="69"/>
    </row>
    <row r="615" spans="1:9" ht="12" customHeight="1">
      <c r="A615" s="15">
        <v>3358</v>
      </c>
      <c r="B615" s="99" t="s">
        <v>600</v>
      </c>
      <c r="C615" s="100"/>
      <c r="D615" s="100"/>
      <c r="E615" s="100"/>
      <c r="F615" s="635"/>
      <c r="G615" s="188"/>
      <c r="H615" s="69"/>
      <c r="I615" s="69"/>
    </row>
    <row r="616" spans="1:9" ht="12" customHeight="1">
      <c r="A616" s="71"/>
      <c r="B616" s="72" t="s">
        <v>55</v>
      </c>
      <c r="C616" s="168"/>
      <c r="D616" s="168"/>
      <c r="E616" s="168"/>
      <c r="F616" s="624"/>
      <c r="G616" s="188"/>
      <c r="H616" s="69"/>
      <c r="I616" s="69"/>
    </row>
    <row r="617" spans="1:9" ht="12" customHeight="1">
      <c r="A617" s="71"/>
      <c r="B617" s="7" t="s">
        <v>295</v>
      </c>
      <c r="C617" s="168"/>
      <c r="D617" s="168"/>
      <c r="E617" s="168"/>
      <c r="F617" s="624"/>
      <c r="G617" s="188"/>
      <c r="H617" s="69"/>
      <c r="I617" s="69"/>
    </row>
    <row r="618" spans="1:9" ht="12" customHeight="1">
      <c r="A618" s="71"/>
      <c r="B618" s="86" t="s">
        <v>261</v>
      </c>
      <c r="C618" s="168">
        <v>7000</v>
      </c>
      <c r="D618" s="168">
        <v>8969</v>
      </c>
      <c r="E618" s="168">
        <v>8969</v>
      </c>
      <c r="F618" s="618">
        <f>SUM(E618/D618)</f>
        <v>1</v>
      </c>
      <c r="G618" s="188"/>
      <c r="H618" s="69"/>
      <c r="I618" s="69"/>
    </row>
    <row r="619" spans="1:9" ht="12" customHeight="1">
      <c r="A619" s="71"/>
      <c r="B619" s="10" t="s">
        <v>275</v>
      </c>
      <c r="C619" s="47"/>
      <c r="D619" s="47"/>
      <c r="E619" s="47"/>
      <c r="F619" s="624"/>
      <c r="G619" s="188"/>
      <c r="H619" s="69"/>
      <c r="I619" s="69"/>
    </row>
    <row r="620" spans="1:9" ht="12" customHeight="1">
      <c r="A620" s="71"/>
      <c r="B620" s="10" t="s">
        <v>70</v>
      </c>
      <c r="C620" s="47"/>
      <c r="D620" s="47"/>
      <c r="E620" s="47"/>
      <c r="F620" s="624"/>
      <c r="G620" s="194"/>
      <c r="H620" s="69"/>
      <c r="I620" s="69"/>
    </row>
    <row r="621" spans="1:9" ht="12" customHeight="1" thickBot="1">
      <c r="A621" s="71"/>
      <c r="B621" s="75" t="s">
        <v>262</v>
      </c>
      <c r="C621" s="48"/>
      <c r="D621" s="48"/>
      <c r="E621" s="48"/>
      <c r="F621" s="636"/>
      <c r="G621" s="30"/>
      <c r="H621" s="69"/>
      <c r="I621" s="69"/>
    </row>
    <row r="622" spans="1:9" ht="12" customHeight="1" thickBot="1">
      <c r="A622" s="53"/>
      <c r="B622" s="58" t="s">
        <v>254</v>
      </c>
      <c r="C622" s="83">
        <f>SUM(C616:C621)</f>
        <v>7000</v>
      </c>
      <c r="D622" s="83">
        <f>SUM(D616:D621)</f>
        <v>8969</v>
      </c>
      <c r="E622" s="83">
        <f>SUM(E616:E621)</f>
        <v>8969</v>
      </c>
      <c r="F622" s="625">
        <f>SUM(E622/D622)</f>
        <v>1</v>
      </c>
      <c r="G622" s="190"/>
      <c r="H622" s="69"/>
      <c r="I622" s="69"/>
    </row>
    <row r="623" spans="1:9" ht="12" customHeight="1" thickBot="1">
      <c r="A623" s="70">
        <v>3400</v>
      </c>
      <c r="B623" s="58" t="s">
        <v>155</v>
      </c>
      <c r="C623" s="83">
        <f>SUM(C640+C648+C697)+C632+C656+C664+C672+C681+C689+C705+C713</f>
        <v>92100</v>
      </c>
      <c r="D623" s="83">
        <f>SUM(D640+D648+D697)+D632+D656+D664+D672+D681+D689+D705+D713</f>
        <v>98597</v>
      </c>
      <c r="E623" s="83">
        <f>SUM(E640+E648+E697)+E632+E656+E664+E672+E681+E689+E705+E713</f>
        <v>106829</v>
      </c>
      <c r="F623" s="625">
        <f>SUM(E623/D623)</f>
        <v>1.0834913841191922</v>
      </c>
      <c r="G623" s="190"/>
      <c r="H623" s="69"/>
      <c r="I623" s="69"/>
    </row>
    <row r="624" spans="1:9" ht="12" customHeight="1">
      <c r="A624" s="15">
        <v>3410</v>
      </c>
      <c r="B624" s="109" t="s">
        <v>156</v>
      </c>
      <c r="C624" s="90">
        <f>SUM(C632+C640+C648+C656+C664+C672)</f>
        <v>49100</v>
      </c>
      <c r="D624" s="90">
        <f>SUM(D632+D640+D648+D656+D664+D672)</f>
        <v>49100</v>
      </c>
      <c r="E624" s="90">
        <f>SUM(E632+E640+E648+E656+E664+E672)</f>
        <v>45600</v>
      </c>
      <c r="F624" s="635">
        <f>SUM(E624/D624)</f>
        <v>0.9287169042769857</v>
      </c>
      <c r="G624" s="4"/>
      <c r="H624" s="69"/>
      <c r="I624" s="69"/>
    </row>
    <row r="625" spans="1:9" ht="12" customHeight="1">
      <c r="A625" s="15">
        <v>3411</v>
      </c>
      <c r="B625" s="109" t="s">
        <v>115</v>
      </c>
      <c r="C625" s="90"/>
      <c r="D625" s="90"/>
      <c r="E625" s="90"/>
      <c r="F625" s="624"/>
      <c r="G625" s="188"/>
      <c r="H625" s="69"/>
      <c r="I625" s="69"/>
    </row>
    <row r="626" spans="1:9" ht="12" customHeight="1">
      <c r="A626" s="71"/>
      <c r="B626" s="72" t="s">
        <v>55</v>
      </c>
      <c r="C626" s="78"/>
      <c r="D626" s="78"/>
      <c r="E626" s="78"/>
      <c r="F626" s="624"/>
      <c r="G626" s="188"/>
      <c r="H626" s="69"/>
      <c r="I626" s="69"/>
    </row>
    <row r="627" spans="1:9" ht="12" customHeight="1">
      <c r="A627" s="71"/>
      <c r="B627" s="7" t="s">
        <v>295</v>
      </c>
      <c r="C627" s="78"/>
      <c r="D627" s="78"/>
      <c r="E627" s="78"/>
      <c r="F627" s="624"/>
      <c r="G627" s="188"/>
      <c r="H627" s="69"/>
      <c r="I627" s="69"/>
    </row>
    <row r="628" spans="1:9" ht="12" customHeight="1">
      <c r="A628" s="71"/>
      <c r="B628" s="86" t="s">
        <v>261</v>
      </c>
      <c r="C628" s="78"/>
      <c r="D628" s="78"/>
      <c r="E628" s="78"/>
      <c r="F628" s="624"/>
      <c r="G628" s="188"/>
      <c r="H628" s="69"/>
      <c r="I628" s="69"/>
    </row>
    <row r="629" spans="1:9" ht="12" customHeight="1">
      <c r="A629" s="71"/>
      <c r="B629" s="10" t="s">
        <v>275</v>
      </c>
      <c r="C629" s="270">
        <v>5000</v>
      </c>
      <c r="D629" s="270">
        <v>5000</v>
      </c>
      <c r="E629" s="270">
        <v>5000</v>
      </c>
      <c r="F629" s="624">
        <f>SUM(E629/D629)</f>
        <v>1</v>
      </c>
      <c r="G629" s="188"/>
      <c r="H629" s="69"/>
      <c r="I629" s="69"/>
    </row>
    <row r="630" spans="1:9" ht="12" customHeight="1">
      <c r="A630" s="71"/>
      <c r="B630" s="10" t="s">
        <v>70</v>
      </c>
      <c r="C630" s="78"/>
      <c r="D630" s="78"/>
      <c r="E630" s="78"/>
      <c r="F630" s="624"/>
      <c r="G630" s="188"/>
      <c r="H630" s="69"/>
      <c r="I630" s="69"/>
    </row>
    <row r="631" spans="1:9" ht="12" customHeight="1" thickBot="1">
      <c r="A631" s="71"/>
      <c r="B631" s="75" t="s">
        <v>262</v>
      </c>
      <c r="C631" s="78"/>
      <c r="D631" s="78"/>
      <c r="E631" s="78"/>
      <c r="F631" s="636"/>
      <c r="G631" s="219"/>
      <c r="H631" s="69"/>
      <c r="I631" s="69"/>
    </row>
    <row r="632" spans="1:9" ht="12" customHeight="1" thickBot="1">
      <c r="A632" s="53"/>
      <c r="B632" s="58" t="s">
        <v>254</v>
      </c>
      <c r="C632" s="83">
        <f>SUM(C626:C631)</f>
        <v>5000</v>
      </c>
      <c r="D632" s="83">
        <f>SUM(D626:D631)</f>
        <v>5000</v>
      </c>
      <c r="E632" s="83">
        <f>SUM(E626:E631)</f>
        <v>5000</v>
      </c>
      <c r="F632" s="625">
        <f>SUM(E632/D632)</f>
        <v>1</v>
      </c>
      <c r="G632" s="62"/>
      <c r="H632" s="69"/>
      <c r="I632" s="69"/>
    </row>
    <row r="633" spans="1:7" s="51" customFormat="1" ht="12" customHeight="1">
      <c r="A633" s="15">
        <v>3412</v>
      </c>
      <c r="B633" s="99" t="s">
        <v>130</v>
      </c>
      <c r="C633" s="100"/>
      <c r="D633" s="100"/>
      <c r="E633" s="100"/>
      <c r="F633" s="635"/>
      <c r="G633" s="31"/>
    </row>
    <row r="634" spans="1:9" ht="12" customHeight="1">
      <c r="A634" s="71"/>
      <c r="B634" s="72" t="s">
        <v>55</v>
      </c>
      <c r="C634" s="78"/>
      <c r="D634" s="78"/>
      <c r="E634" s="78">
        <v>133</v>
      </c>
      <c r="F634" s="624"/>
      <c r="G634" s="188"/>
      <c r="H634" s="69"/>
      <c r="I634" s="69"/>
    </row>
    <row r="635" spans="1:9" ht="12" customHeight="1">
      <c r="A635" s="71"/>
      <c r="B635" s="7" t="s">
        <v>295</v>
      </c>
      <c r="C635" s="78"/>
      <c r="D635" s="78"/>
      <c r="E635" s="78">
        <v>25</v>
      </c>
      <c r="F635" s="624"/>
      <c r="G635" s="188"/>
      <c r="H635" s="69"/>
      <c r="I635" s="69"/>
    </row>
    <row r="636" spans="1:9" ht="12" customHeight="1">
      <c r="A636" s="71"/>
      <c r="B636" s="86" t="s">
        <v>261</v>
      </c>
      <c r="C636" s="270">
        <v>3500</v>
      </c>
      <c r="D636" s="270">
        <v>3500</v>
      </c>
      <c r="E636" s="270">
        <v>3242</v>
      </c>
      <c r="F636" s="618">
        <f>SUM(E636/D636)</f>
        <v>0.9262857142857143</v>
      </c>
      <c r="G636" s="188"/>
      <c r="H636" s="69"/>
      <c r="I636" s="69"/>
    </row>
    <row r="637" spans="1:9" ht="12" customHeight="1">
      <c r="A637" s="71"/>
      <c r="B637" s="10" t="s">
        <v>275</v>
      </c>
      <c r="C637" s="78"/>
      <c r="D637" s="78"/>
      <c r="E637" s="78">
        <v>100</v>
      </c>
      <c r="F637" s="624"/>
      <c r="G637" s="194"/>
      <c r="H637" s="69"/>
      <c r="I637" s="69"/>
    </row>
    <row r="638" spans="1:9" ht="12" customHeight="1">
      <c r="A638" s="71"/>
      <c r="B638" s="10" t="s">
        <v>70</v>
      </c>
      <c r="C638" s="78"/>
      <c r="D638" s="78"/>
      <c r="E638" s="78"/>
      <c r="F638" s="624"/>
      <c r="G638" s="5"/>
      <c r="H638" s="69"/>
      <c r="I638" s="69"/>
    </row>
    <row r="639" spans="1:9" ht="12" customHeight="1" thickBot="1">
      <c r="A639" s="71"/>
      <c r="B639" s="75" t="s">
        <v>262</v>
      </c>
      <c r="C639" s="78"/>
      <c r="D639" s="78"/>
      <c r="E639" s="78"/>
      <c r="F639" s="636"/>
      <c r="G639" s="191"/>
      <c r="H639" s="69"/>
      <c r="I639" s="69"/>
    </row>
    <row r="640" spans="1:9" ht="12" customHeight="1" thickBot="1">
      <c r="A640" s="53"/>
      <c r="B640" s="58" t="s">
        <v>254</v>
      </c>
      <c r="C640" s="83">
        <f>SUM(C634:C639)</f>
        <v>3500</v>
      </c>
      <c r="D640" s="83">
        <f>SUM(D634:D639)</f>
        <v>3500</v>
      </c>
      <c r="E640" s="83">
        <f>SUM(E634:E639)</f>
        <v>3500</v>
      </c>
      <c r="F640" s="625">
        <f>SUM(E640/D640)</f>
        <v>1</v>
      </c>
      <c r="G640" s="126"/>
      <c r="H640" s="69"/>
      <c r="I640" s="69"/>
    </row>
    <row r="641" spans="1:9" ht="12" customHeight="1">
      <c r="A641" s="15">
        <v>3413</v>
      </c>
      <c r="B641" s="104" t="s">
        <v>131</v>
      </c>
      <c r="C641" s="90"/>
      <c r="D641" s="90"/>
      <c r="E641" s="90"/>
      <c r="F641" s="635"/>
      <c r="G641" s="31"/>
      <c r="H641" s="69"/>
      <c r="I641" s="69"/>
    </row>
    <row r="642" spans="1:9" ht="12" customHeight="1">
      <c r="A642" s="71"/>
      <c r="B642" s="72" t="s">
        <v>55</v>
      </c>
      <c r="C642" s="78"/>
      <c r="D642" s="78"/>
      <c r="E642" s="78">
        <v>600</v>
      </c>
      <c r="F642" s="624"/>
      <c r="G642" s="188"/>
      <c r="H642" s="69"/>
      <c r="I642" s="69"/>
    </row>
    <row r="643" spans="1:9" ht="12" customHeight="1">
      <c r="A643" s="71"/>
      <c r="B643" s="7" t="s">
        <v>295</v>
      </c>
      <c r="C643" s="78"/>
      <c r="D643" s="78"/>
      <c r="E643" s="78">
        <v>108</v>
      </c>
      <c r="F643" s="624"/>
      <c r="G643" s="188"/>
      <c r="H643" s="69"/>
      <c r="I643" s="69"/>
    </row>
    <row r="644" spans="1:9" ht="12" customHeight="1">
      <c r="A644" s="71"/>
      <c r="B644" s="86" t="s">
        <v>261</v>
      </c>
      <c r="C644" s="270">
        <v>11000</v>
      </c>
      <c r="D644" s="270">
        <v>11000</v>
      </c>
      <c r="E644" s="270">
        <v>10292</v>
      </c>
      <c r="F644" s="618">
        <f>SUM(E644/D644)</f>
        <v>0.9356363636363636</v>
      </c>
      <c r="G644" s="188"/>
      <c r="H644" s="69"/>
      <c r="I644" s="69"/>
    </row>
    <row r="645" spans="1:9" ht="12" customHeight="1">
      <c r="A645" s="71"/>
      <c r="B645" s="10" t="s">
        <v>275</v>
      </c>
      <c r="C645" s="78"/>
      <c r="D645" s="78"/>
      <c r="E645" s="78"/>
      <c r="F645" s="624"/>
      <c r="G645" s="188"/>
      <c r="H645" s="69"/>
      <c r="I645" s="69"/>
    </row>
    <row r="646" spans="1:9" ht="12" customHeight="1">
      <c r="A646" s="71"/>
      <c r="B646" s="10" t="s">
        <v>70</v>
      </c>
      <c r="C646" s="78"/>
      <c r="D646" s="78"/>
      <c r="E646" s="78"/>
      <c r="F646" s="624"/>
      <c r="G646" s="194"/>
      <c r="H646" s="69"/>
      <c r="I646" s="69"/>
    </row>
    <row r="647" spans="1:9" ht="12" customHeight="1" thickBot="1">
      <c r="A647" s="71"/>
      <c r="B647" s="75" t="s">
        <v>262</v>
      </c>
      <c r="C647" s="78"/>
      <c r="D647" s="78"/>
      <c r="E647" s="78"/>
      <c r="F647" s="636"/>
      <c r="G647" s="30"/>
      <c r="H647" s="69"/>
      <c r="I647" s="69"/>
    </row>
    <row r="648" spans="1:9" ht="12" customHeight="1" thickBot="1">
      <c r="A648" s="53"/>
      <c r="B648" s="58" t="s">
        <v>254</v>
      </c>
      <c r="C648" s="83">
        <f>SUM(C642:C647)</f>
        <v>11000</v>
      </c>
      <c r="D648" s="83">
        <f>SUM(D642:D647)</f>
        <v>11000</v>
      </c>
      <c r="E648" s="83">
        <f>SUM(E642:E647)</f>
        <v>11000</v>
      </c>
      <c r="F648" s="625">
        <f>SUM(E648/D648)</f>
        <v>1</v>
      </c>
      <c r="G648" s="126"/>
      <c r="H648" s="69"/>
      <c r="I648" s="69"/>
    </row>
    <row r="649" spans="1:9" ht="12" customHeight="1">
      <c r="A649" s="15">
        <v>3414</v>
      </c>
      <c r="B649" s="104" t="s">
        <v>191</v>
      </c>
      <c r="C649" s="90"/>
      <c r="D649" s="90"/>
      <c r="E649" s="90"/>
      <c r="F649" s="635"/>
      <c r="G649" s="31"/>
      <c r="H649" s="69"/>
      <c r="I649" s="69"/>
    </row>
    <row r="650" spans="1:9" ht="12" customHeight="1">
      <c r="A650" s="71"/>
      <c r="B650" s="72" t="s">
        <v>55</v>
      </c>
      <c r="C650" s="78"/>
      <c r="D650" s="78"/>
      <c r="E650" s="78"/>
      <c r="F650" s="624"/>
      <c r="G650" s="188"/>
      <c r="H650" s="69"/>
      <c r="I650" s="69"/>
    </row>
    <row r="651" spans="1:9" ht="12" customHeight="1">
      <c r="A651" s="71"/>
      <c r="B651" s="7" t="s">
        <v>295</v>
      </c>
      <c r="C651" s="78"/>
      <c r="D651" s="78"/>
      <c r="E651" s="78"/>
      <c r="F651" s="624"/>
      <c r="G651" s="188"/>
      <c r="H651" s="69"/>
      <c r="I651" s="69"/>
    </row>
    <row r="652" spans="1:9" ht="12" customHeight="1">
      <c r="A652" s="71"/>
      <c r="B652" s="86" t="s">
        <v>261</v>
      </c>
      <c r="C652" s="78"/>
      <c r="D652" s="78"/>
      <c r="E652" s="78"/>
      <c r="F652" s="624"/>
      <c r="G652" s="188"/>
      <c r="H652" s="69"/>
      <c r="I652" s="69"/>
    </row>
    <row r="653" spans="1:9" ht="12" customHeight="1">
      <c r="A653" s="71"/>
      <c r="B653" s="10" t="s">
        <v>275</v>
      </c>
      <c r="C653" s="270">
        <v>7000</v>
      </c>
      <c r="D653" s="270">
        <v>7000</v>
      </c>
      <c r="E653" s="270">
        <v>3500</v>
      </c>
      <c r="F653" s="618">
        <f>SUM(E653/D653)</f>
        <v>0.5</v>
      </c>
      <c r="G653" s="188"/>
      <c r="H653" s="69"/>
      <c r="I653" s="69"/>
    </row>
    <row r="654" spans="1:9" ht="12" customHeight="1">
      <c r="A654" s="71"/>
      <c r="B654" s="10" t="s">
        <v>70</v>
      </c>
      <c r="C654" s="78"/>
      <c r="D654" s="78"/>
      <c r="E654" s="78"/>
      <c r="F654" s="624"/>
      <c r="G654" s="194"/>
      <c r="H654" s="69"/>
      <c r="I654" s="69"/>
    </row>
    <row r="655" spans="1:9" ht="12" customHeight="1" thickBot="1">
      <c r="A655" s="71"/>
      <c r="B655" s="75" t="s">
        <v>262</v>
      </c>
      <c r="C655" s="78"/>
      <c r="D655" s="78"/>
      <c r="E655" s="78"/>
      <c r="F655" s="636"/>
      <c r="G655" s="30"/>
      <c r="H655" s="69"/>
      <c r="I655" s="69"/>
    </row>
    <row r="656" spans="1:9" ht="12" customHeight="1" thickBot="1">
      <c r="A656" s="53"/>
      <c r="B656" s="58" t="s">
        <v>254</v>
      </c>
      <c r="C656" s="83">
        <f>SUM(C650:C655)</f>
        <v>7000</v>
      </c>
      <c r="D656" s="83">
        <f>SUM(D650:D655)</f>
        <v>7000</v>
      </c>
      <c r="E656" s="83">
        <f>SUM(E650:E655)</f>
        <v>3500</v>
      </c>
      <c r="F656" s="625">
        <f>SUM(E656/D656)</f>
        <v>0.5</v>
      </c>
      <c r="G656" s="126"/>
      <c r="H656" s="69"/>
      <c r="I656" s="69"/>
    </row>
    <row r="657" spans="1:9" ht="12" customHeight="1">
      <c r="A657" s="15">
        <v>3415</v>
      </c>
      <c r="B657" s="104" t="s">
        <v>226</v>
      </c>
      <c r="C657" s="90"/>
      <c r="D657" s="90"/>
      <c r="E657" s="90"/>
      <c r="F657" s="635"/>
      <c r="G657" s="31" t="s">
        <v>223</v>
      </c>
      <c r="H657" s="69"/>
      <c r="I657" s="69"/>
    </row>
    <row r="658" spans="1:9" ht="12" customHeight="1">
      <c r="A658" s="71"/>
      <c r="B658" s="72" t="s">
        <v>55</v>
      </c>
      <c r="C658" s="78"/>
      <c r="D658" s="78"/>
      <c r="E658" s="78"/>
      <c r="F658" s="624"/>
      <c r="G658" s="188"/>
      <c r="H658" s="69"/>
      <c r="I658" s="69"/>
    </row>
    <row r="659" spans="1:9" ht="12" customHeight="1">
      <c r="A659" s="71"/>
      <c r="B659" s="7" t="s">
        <v>295</v>
      </c>
      <c r="C659" s="78"/>
      <c r="D659" s="78"/>
      <c r="E659" s="78"/>
      <c r="F659" s="624"/>
      <c r="G659" s="188"/>
      <c r="H659" s="69"/>
      <c r="I659" s="69"/>
    </row>
    <row r="660" spans="1:9" ht="12" customHeight="1">
      <c r="A660" s="71"/>
      <c r="B660" s="86" t="s">
        <v>261</v>
      </c>
      <c r="C660" s="78"/>
      <c r="D660" s="78"/>
      <c r="E660" s="78"/>
      <c r="F660" s="624"/>
      <c r="G660" s="188"/>
      <c r="H660" s="69"/>
      <c r="I660" s="69"/>
    </row>
    <row r="661" spans="1:9" ht="12" customHeight="1">
      <c r="A661" s="71"/>
      <c r="B661" s="10" t="s">
        <v>275</v>
      </c>
      <c r="C661" s="78">
        <v>2600</v>
      </c>
      <c r="D661" s="78">
        <v>2600</v>
      </c>
      <c r="E661" s="78">
        <v>2600</v>
      </c>
      <c r="F661" s="618">
        <f>SUM(E661/D661)</f>
        <v>1</v>
      </c>
      <c r="G661" s="188"/>
      <c r="H661" s="69"/>
      <c r="I661" s="69"/>
    </row>
    <row r="662" spans="1:9" ht="12" customHeight="1">
      <c r="A662" s="71"/>
      <c r="B662" s="10" t="s">
        <v>70</v>
      </c>
      <c r="C662" s="78"/>
      <c r="D662" s="78"/>
      <c r="E662" s="78"/>
      <c r="F662" s="624"/>
      <c r="G662" s="194"/>
      <c r="H662" s="69"/>
      <c r="I662" s="69"/>
    </row>
    <row r="663" spans="1:9" ht="12" customHeight="1" thickBot="1">
      <c r="A663" s="71"/>
      <c r="B663" s="75" t="s">
        <v>262</v>
      </c>
      <c r="C663" s="78"/>
      <c r="D663" s="78"/>
      <c r="E663" s="78"/>
      <c r="F663" s="636"/>
      <c r="G663" s="30"/>
      <c r="H663" s="69"/>
      <c r="I663" s="69"/>
    </row>
    <row r="664" spans="1:9" ht="12" customHeight="1" thickBot="1">
      <c r="A664" s="53"/>
      <c r="B664" s="58" t="s">
        <v>254</v>
      </c>
      <c r="C664" s="83">
        <f>SUM(C658:C663)</f>
        <v>2600</v>
      </c>
      <c r="D664" s="83">
        <f>SUM(D658:D663)</f>
        <v>2600</v>
      </c>
      <c r="E664" s="83">
        <f>SUM(E658:E663)</f>
        <v>2600</v>
      </c>
      <c r="F664" s="625">
        <f>SUM(E664/D664)</f>
        <v>1</v>
      </c>
      <c r="G664" s="126"/>
      <c r="H664" s="69"/>
      <c r="I664" s="69"/>
    </row>
    <row r="665" spans="1:9" ht="12" customHeight="1">
      <c r="A665" s="15">
        <v>3416</v>
      </c>
      <c r="B665" s="104" t="s">
        <v>200</v>
      </c>
      <c r="C665" s="90"/>
      <c r="D665" s="90"/>
      <c r="E665" s="90"/>
      <c r="F665" s="635"/>
      <c r="G665" s="31" t="s">
        <v>223</v>
      </c>
      <c r="H665" s="69"/>
      <c r="I665" s="69"/>
    </row>
    <row r="666" spans="1:9" ht="12" customHeight="1">
      <c r="A666" s="71"/>
      <c r="B666" s="72" t="s">
        <v>55</v>
      </c>
      <c r="C666" s="78"/>
      <c r="D666" s="78"/>
      <c r="E666" s="78"/>
      <c r="F666" s="624"/>
      <c r="G666" s="188"/>
      <c r="H666" s="69"/>
      <c r="I666" s="69"/>
    </row>
    <row r="667" spans="1:9" ht="12" customHeight="1">
      <c r="A667" s="71"/>
      <c r="B667" s="7" t="s">
        <v>295</v>
      </c>
      <c r="C667" s="78"/>
      <c r="D667" s="78"/>
      <c r="E667" s="78"/>
      <c r="F667" s="624"/>
      <c r="G667" s="188"/>
      <c r="H667" s="69"/>
      <c r="I667" s="69"/>
    </row>
    <row r="668" spans="1:9" ht="12" customHeight="1">
      <c r="A668" s="71"/>
      <c r="B668" s="86" t="s">
        <v>261</v>
      </c>
      <c r="C668" s="78"/>
      <c r="D668" s="78"/>
      <c r="E668" s="78"/>
      <c r="F668" s="624"/>
      <c r="G668" s="188"/>
      <c r="H668" s="69"/>
      <c r="I668" s="69"/>
    </row>
    <row r="669" spans="1:9" ht="12" customHeight="1">
      <c r="A669" s="71"/>
      <c r="B669" s="10" t="s">
        <v>275</v>
      </c>
      <c r="C669" s="78">
        <v>20000</v>
      </c>
      <c r="D669" s="78">
        <v>20000</v>
      </c>
      <c r="E669" s="78">
        <v>20000</v>
      </c>
      <c r="F669" s="618">
        <f>SUM(E669/D669)</f>
        <v>1</v>
      </c>
      <c r="G669" s="188"/>
      <c r="H669" s="69"/>
      <c r="I669" s="69"/>
    </row>
    <row r="670" spans="1:9" ht="12" customHeight="1">
      <c r="A670" s="71"/>
      <c r="B670" s="10" t="s">
        <v>70</v>
      </c>
      <c r="C670" s="78"/>
      <c r="D670" s="78"/>
      <c r="E670" s="78"/>
      <c r="F670" s="624"/>
      <c r="G670" s="194"/>
      <c r="H670" s="69"/>
      <c r="I670" s="69"/>
    </row>
    <row r="671" spans="1:9" ht="12" customHeight="1" thickBot="1">
      <c r="A671" s="71"/>
      <c r="B671" s="75" t="s">
        <v>262</v>
      </c>
      <c r="C671" s="78"/>
      <c r="D671" s="78"/>
      <c r="E671" s="78"/>
      <c r="F671" s="636"/>
      <c r="G671" s="30"/>
      <c r="H671" s="69"/>
      <c r="I671" s="69"/>
    </row>
    <row r="672" spans="1:9" ht="12" customHeight="1" thickBot="1">
      <c r="A672" s="53"/>
      <c r="B672" s="58" t="s">
        <v>254</v>
      </c>
      <c r="C672" s="83">
        <f>SUM(C666:C671)</f>
        <v>20000</v>
      </c>
      <c r="D672" s="83">
        <f>SUM(D666:D671)</f>
        <v>20000</v>
      </c>
      <c r="E672" s="83">
        <f>SUM(E666:E671)</f>
        <v>20000</v>
      </c>
      <c r="F672" s="625">
        <f>SUM(E672/D672)</f>
        <v>1</v>
      </c>
      <c r="G672" s="126"/>
      <c r="H672" s="69"/>
      <c r="I672" s="69"/>
    </row>
    <row r="673" spans="1:9" ht="12" customHeight="1">
      <c r="A673" s="15">
        <v>3420</v>
      </c>
      <c r="B673" s="109" t="s">
        <v>157</v>
      </c>
      <c r="C673" s="90">
        <f>SUM(C681+C689+C697+C705+C713)</f>
        <v>43000</v>
      </c>
      <c r="D673" s="90">
        <f>SUM(D681+D689+D697+D705+D713)</f>
        <v>49497</v>
      </c>
      <c r="E673" s="90">
        <f>SUM(E681+E689+E697+E705+E713)</f>
        <v>61229</v>
      </c>
      <c r="F673" s="635">
        <f>SUM(E673/D673)</f>
        <v>1.2370244661292604</v>
      </c>
      <c r="G673" s="31"/>
      <c r="H673" s="69"/>
      <c r="I673" s="69"/>
    </row>
    <row r="674" spans="1:9" ht="12" customHeight="1">
      <c r="A674" s="15">
        <v>3421</v>
      </c>
      <c r="B674" s="104" t="s">
        <v>85</v>
      </c>
      <c r="C674" s="90"/>
      <c r="D674" s="90"/>
      <c r="E674" s="90"/>
      <c r="F674" s="624"/>
      <c r="G674" s="4" t="s">
        <v>223</v>
      </c>
      <c r="H674" s="69"/>
      <c r="I674" s="69"/>
    </row>
    <row r="675" spans="1:9" ht="12" customHeight="1">
      <c r="A675" s="71"/>
      <c r="B675" s="72" t="s">
        <v>55</v>
      </c>
      <c r="C675" s="78"/>
      <c r="D675" s="78"/>
      <c r="E675" s="78"/>
      <c r="F675" s="624"/>
      <c r="G675" s="5"/>
      <c r="H675" s="69"/>
      <c r="I675" s="69"/>
    </row>
    <row r="676" spans="1:9" ht="12" customHeight="1">
      <c r="A676" s="71"/>
      <c r="B676" s="7" t="s">
        <v>295</v>
      </c>
      <c r="C676" s="78"/>
      <c r="D676" s="78"/>
      <c r="E676" s="78"/>
      <c r="F676" s="624"/>
      <c r="G676" s="5"/>
      <c r="H676" s="69"/>
      <c r="I676" s="69"/>
    </row>
    <row r="677" spans="1:9" ht="12" customHeight="1">
      <c r="A677" s="71"/>
      <c r="B677" s="86" t="s">
        <v>261</v>
      </c>
      <c r="C677" s="78"/>
      <c r="D677" s="78"/>
      <c r="E677" s="78"/>
      <c r="F677" s="624"/>
      <c r="G677" s="5"/>
      <c r="H677" s="69"/>
      <c r="I677" s="69"/>
    </row>
    <row r="678" spans="1:9" ht="12" customHeight="1">
      <c r="A678" s="71"/>
      <c r="B678" s="10" t="s">
        <v>275</v>
      </c>
      <c r="C678" s="78">
        <v>18462</v>
      </c>
      <c r="D678" s="78">
        <v>18462</v>
      </c>
      <c r="E678" s="78">
        <v>18462</v>
      </c>
      <c r="F678" s="618">
        <f>SUM(E678/D678)</f>
        <v>1</v>
      </c>
      <c r="G678" s="2"/>
      <c r="H678" s="69"/>
      <c r="I678" s="69"/>
    </row>
    <row r="679" spans="1:9" ht="12" customHeight="1">
      <c r="A679" s="71"/>
      <c r="B679" s="10" t="s">
        <v>70</v>
      </c>
      <c r="C679" s="78"/>
      <c r="D679" s="78"/>
      <c r="E679" s="78"/>
      <c r="F679" s="624"/>
      <c r="G679" s="5"/>
      <c r="H679" s="69"/>
      <c r="I679" s="69"/>
    </row>
    <row r="680" spans="1:9" ht="12" customHeight="1" thickBot="1">
      <c r="A680" s="71"/>
      <c r="B680" s="75" t="s">
        <v>262</v>
      </c>
      <c r="C680" s="78"/>
      <c r="D680" s="78"/>
      <c r="E680" s="78"/>
      <c r="F680" s="636"/>
      <c r="G680" s="30"/>
      <c r="H680" s="69"/>
      <c r="I680" s="69"/>
    </row>
    <row r="681" spans="1:9" ht="12" customHeight="1" thickBot="1">
      <c r="A681" s="53"/>
      <c r="B681" s="58" t="s">
        <v>254</v>
      </c>
      <c r="C681" s="83">
        <f>SUM(C675:C680)</f>
        <v>18462</v>
      </c>
      <c r="D681" s="83">
        <f>SUM(D675:D680)</f>
        <v>18462</v>
      </c>
      <c r="E681" s="83">
        <f>SUM(E675:E680)</f>
        <v>18462</v>
      </c>
      <c r="F681" s="625">
        <f>SUM(E681/D681)</f>
        <v>1</v>
      </c>
      <c r="G681" s="190"/>
      <c r="H681" s="69"/>
      <c r="I681" s="69"/>
    </row>
    <row r="682" spans="1:9" ht="12" customHeight="1">
      <c r="A682" s="15">
        <v>3422</v>
      </c>
      <c r="B682" s="104" t="s">
        <v>133</v>
      </c>
      <c r="C682" s="90"/>
      <c r="D682" s="90"/>
      <c r="E682" s="90"/>
      <c r="F682" s="635"/>
      <c r="G682" s="4"/>
      <c r="H682" s="69"/>
      <c r="I682" s="69"/>
    </row>
    <row r="683" spans="1:9" ht="12" customHeight="1">
      <c r="A683" s="71"/>
      <c r="B683" s="72" t="s">
        <v>55</v>
      </c>
      <c r="C683" s="78"/>
      <c r="D683" s="78"/>
      <c r="E683" s="78">
        <v>6000</v>
      </c>
      <c r="F683" s="624"/>
      <c r="G683" s="5"/>
      <c r="H683" s="69"/>
      <c r="I683" s="69"/>
    </row>
    <row r="684" spans="1:9" ht="12" customHeight="1">
      <c r="A684" s="71"/>
      <c r="B684" s="7" t="s">
        <v>295</v>
      </c>
      <c r="C684" s="78"/>
      <c r="D684" s="78"/>
      <c r="E684" s="78">
        <v>1630</v>
      </c>
      <c r="F684" s="624"/>
      <c r="G684" s="5"/>
      <c r="H684" s="69"/>
      <c r="I684" s="69"/>
    </row>
    <row r="685" spans="1:9" ht="12" customHeight="1">
      <c r="A685" s="71"/>
      <c r="B685" s="86" t="s">
        <v>261</v>
      </c>
      <c r="C685" s="78">
        <v>8000</v>
      </c>
      <c r="D685" s="78">
        <v>14497</v>
      </c>
      <c r="E685" s="78">
        <v>18599</v>
      </c>
      <c r="F685" s="618">
        <f>SUM(E685/D685)</f>
        <v>1.282955094157412</v>
      </c>
      <c r="G685" s="5"/>
      <c r="H685" s="69"/>
      <c r="I685" s="69"/>
    </row>
    <row r="686" spans="1:9" ht="12" customHeight="1">
      <c r="A686" s="71"/>
      <c r="B686" s="10" t="s">
        <v>275</v>
      </c>
      <c r="C686" s="78"/>
      <c r="D686" s="78"/>
      <c r="E686" s="78"/>
      <c r="F686" s="624"/>
      <c r="G686" s="2"/>
      <c r="H686" s="69"/>
      <c r="I686" s="69"/>
    </row>
    <row r="687" spans="1:9" ht="12" customHeight="1">
      <c r="A687" s="71"/>
      <c r="B687" s="10" t="s">
        <v>70</v>
      </c>
      <c r="C687" s="78"/>
      <c r="D687" s="78"/>
      <c r="E687" s="78"/>
      <c r="F687" s="624"/>
      <c r="G687" s="5"/>
      <c r="H687" s="69"/>
      <c r="I687" s="69"/>
    </row>
    <row r="688" spans="1:9" ht="12" customHeight="1" thickBot="1">
      <c r="A688" s="71"/>
      <c r="B688" s="75" t="s">
        <v>262</v>
      </c>
      <c r="C688" s="78"/>
      <c r="D688" s="78"/>
      <c r="E688" s="78"/>
      <c r="F688" s="636"/>
      <c r="G688" s="30"/>
      <c r="H688" s="69"/>
      <c r="I688" s="69"/>
    </row>
    <row r="689" spans="1:9" ht="12" customHeight="1" thickBot="1">
      <c r="A689" s="53"/>
      <c r="B689" s="58" t="s">
        <v>254</v>
      </c>
      <c r="C689" s="83">
        <f>SUM(C683:C688)</f>
        <v>8000</v>
      </c>
      <c r="D689" s="83">
        <f>SUM(D683:D688)</f>
        <v>14497</v>
      </c>
      <c r="E689" s="83">
        <f>SUM(E683:E688)</f>
        <v>26229</v>
      </c>
      <c r="F689" s="625">
        <f>SUM(E689/D689)</f>
        <v>1.809270883631096</v>
      </c>
      <c r="G689" s="190"/>
      <c r="H689" s="69"/>
      <c r="I689" s="69"/>
    </row>
    <row r="690" spans="1:9" ht="12" customHeight="1">
      <c r="A690" s="15">
        <v>3423</v>
      </c>
      <c r="B690" s="104" t="s">
        <v>132</v>
      </c>
      <c r="C690" s="90"/>
      <c r="D690" s="90"/>
      <c r="E690" s="90"/>
      <c r="F690" s="635"/>
      <c r="G690" s="188"/>
      <c r="H690" s="69"/>
      <c r="I690" s="69"/>
    </row>
    <row r="691" spans="1:9" ht="12" customHeight="1">
      <c r="A691" s="71"/>
      <c r="B691" s="72" t="s">
        <v>55</v>
      </c>
      <c r="C691" s="78"/>
      <c r="D691" s="78"/>
      <c r="E691" s="78">
        <v>72</v>
      </c>
      <c r="F691" s="624"/>
      <c r="G691" s="188"/>
      <c r="H691" s="69"/>
      <c r="I691" s="69"/>
    </row>
    <row r="692" spans="1:9" ht="12" customHeight="1">
      <c r="A692" s="71"/>
      <c r="B692" s="7" t="s">
        <v>295</v>
      </c>
      <c r="C692" s="78"/>
      <c r="D692" s="78"/>
      <c r="E692" s="78">
        <v>14</v>
      </c>
      <c r="F692" s="624"/>
      <c r="G692" s="188"/>
      <c r="H692" s="69"/>
      <c r="I692" s="69"/>
    </row>
    <row r="693" spans="1:9" ht="12" customHeight="1">
      <c r="A693" s="71"/>
      <c r="B693" s="86" t="s">
        <v>261</v>
      </c>
      <c r="C693" s="78">
        <v>8000</v>
      </c>
      <c r="D693" s="78">
        <v>6000</v>
      </c>
      <c r="E693" s="78">
        <v>5914</v>
      </c>
      <c r="F693" s="618">
        <f>SUM(E693/D693)</f>
        <v>0.9856666666666667</v>
      </c>
      <c r="G693" s="188"/>
      <c r="H693" s="69"/>
      <c r="I693" s="69"/>
    </row>
    <row r="694" spans="1:9" ht="12" customHeight="1">
      <c r="A694" s="71"/>
      <c r="B694" s="10" t="s">
        <v>275</v>
      </c>
      <c r="C694" s="78">
        <v>2000</v>
      </c>
      <c r="D694" s="78">
        <v>4000</v>
      </c>
      <c r="E694" s="78">
        <v>4000</v>
      </c>
      <c r="F694" s="618">
        <f>SUM(E694/D694)</f>
        <v>1</v>
      </c>
      <c r="G694" s="188"/>
      <c r="H694" s="69"/>
      <c r="I694" s="69"/>
    </row>
    <row r="695" spans="1:9" ht="12" customHeight="1">
      <c r="A695" s="71"/>
      <c r="B695" s="10" t="s">
        <v>70</v>
      </c>
      <c r="C695" s="78"/>
      <c r="D695" s="78"/>
      <c r="E695" s="78"/>
      <c r="F695" s="624"/>
      <c r="G695" s="194"/>
      <c r="H695" s="69"/>
      <c r="I695" s="69"/>
    </row>
    <row r="696" spans="1:9" ht="12" customHeight="1" thickBot="1">
      <c r="A696" s="71"/>
      <c r="B696" s="75" t="s">
        <v>262</v>
      </c>
      <c r="C696" s="78"/>
      <c r="D696" s="78"/>
      <c r="E696" s="78"/>
      <c r="F696" s="636"/>
      <c r="G696" s="30"/>
      <c r="H696" s="69"/>
      <c r="I696" s="69"/>
    </row>
    <row r="697" spans="1:9" ht="12.75" customHeight="1" thickBot="1">
      <c r="A697" s="53"/>
      <c r="B697" s="58" t="s">
        <v>254</v>
      </c>
      <c r="C697" s="83">
        <f>SUM(C691:C696)</f>
        <v>10000</v>
      </c>
      <c r="D697" s="83">
        <f>SUM(D691:D696)</f>
        <v>10000</v>
      </c>
      <c r="E697" s="83">
        <f>SUM(E691:E696)</f>
        <v>10000</v>
      </c>
      <c r="F697" s="625">
        <f>SUM(E697/D697)</f>
        <v>1</v>
      </c>
      <c r="G697" s="190"/>
      <c r="H697" s="69"/>
      <c r="I697" s="69"/>
    </row>
    <row r="698" spans="1:9" ht="12.75" customHeight="1">
      <c r="A698" s="15">
        <v>3424</v>
      </c>
      <c r="B698" s="104" t="s">
        <v>289</v>
      </c>
      <c r="C698" s="90"/>
      <c r="D698" s="90"/>
      <c r="E698" s="90"/>
      <c r="F698" s="635"/>
      <c r="G698" s="188"/>
      <c r="H698" s="69"/>
      <c r="I698" s="69"/>
    </row>
    <row r="699" spans="1:9" ht="12.75" customHeight="1">
      <c r="A699" s="71"/>
      <c r="B699" s="72" t="s">
        <v>55</v>
      </c>
      <c r="C699" s="78"/>
      <c r="D699" s="78"/>
      <c r="E699" s="78"/>
      <c r="F699" s="624"/>
      <c r="G699" s="188"/>
      <c r="H699" s="69"/>
      <c r="I699" s="69"/>
    </row>
    <row r="700" spans="1:9" ht="12.75" customHeight="1">
      <c r="A700" s="71"/>
      <c r="B700" s="7" t="s">
        <v>295</v>
      </c>
      <c r="C700" s="78"/>
      <c r="D700" s="78"/>
      <c r="E700" s="78"/>
      <c r="F700" s="624"/>
      <c r="G700" s="188"/>
      <c r="H700" s="69"/>
      <c r="I700" s="69"/>
    </row>
    <row r="701" spans="1:9" ht="12.75" customHeight="1">
      <c r="A701" s="71"/>
      <c r="B701" s="86" t="s">
        <v>261</v>
      </c>
      <c r="C701" s="78">
        <v>4000</v>
      </c>
      <c r="D701" s="78">
        <v>4000</v>
      </c>
      <c r="E701" s="78">
        <v>4000</v>
      </c>
      <c r="F701" s="618">
        <f>SUM(E701/D701)</f>
        <v>1</v>
      </c>
      <c r="G701" s="188"/>
      <c r="H701" s="69"/>
      <c r="I701" s="69"/>
    </row>
    <row r="702" spans="1:9" ht="12.75" customHeight="1">
      <c r="A702" s="71"/>
      <c r="B702" s="10" t="s">
        <v>275</v>
      </c>
      <c r="C702" s="78"/>
      <c r="D702" s="78"/>
      <c r="E702" s="78"/>
      <c r="F702" s="624"/>
      <c r="G702" s="188"/>
      <c r="H702" s="69"/>
      <c r="I702" s="69"/>
    </row>
    <row r="703" spans="1:9" ht="12.75" customHeight="1">
      <c r="A703" s="71"/>
      <c r="B703" s="10" t="s">
        <v>70</v>
      </c>
      <c r="C703" s="78"/>
      <c r="D703" s="78"/>
      <c r="E703" s="78"/>
      <c r="F703" s="624"/>
      <c r="G703" s="194"/>
      <c r="H703" s="69"/>
      <c r="I703" s="69"/>
    </row>
    <row r="704" spans="1:9" ht="12.75" customHeight="1" thickBot="1">
      <c r="A704" s="71"/>
      <c r="B704" s="75" t="s">
        <v>262</v>
      </c>
      <c r="C704" s="78"/>
      <c r="D704" s="78"/>
      <c r="E704" s="78"/>
      <c r="F704" s="636"/>
      <c r="G704" s="30"/>
      <c r="H704" s="69"/>
      <c r="I704" s="69"/>
    </row>
    <row r="705" spans="1:9" ht="12.75" customHeight="1" thickBot="1">
      <c r="A705" s="53"/>
      <c r="B705" s="58" t="s">
        <v>254</v>
      </c>
      <c r="C705" s="83">
        <f>SUM(C699:C704)</f>
        <v>4000</v>
      </c>
      <c r="D705" s="83">
        <f>SUM(D699:D704)</f>
        <v>4000</v>
      </c>
      <c r="E705" s="83">
        <f>SUM(E699:E704)</f>
        <v>4000</v>
      </c>
      <c r="F705" s="625">
        <f>SUM(E705/D705)</f>
        <v>1</v>
      </c>
      <c r="G705" s="190"/>
      <c r="H705" s="69"/>
      <c r="I705" s="69"/>
    </row>
    <row r="706" spans="1:9" ht="12.75" customHeight="1">
      <c r="A706" s="15">
        <v>3425</v>
      </c>
      <c r="B706" s="104" t="s">
        <v>624</v>
      </c>
      <c r="C706" s="90"/>
      <c r="D706" s="90"/>
      <c r="E706" s="90"/>
      <c r="F706" s="635"/>
      <c r="G706" s="188"/>
      <c r="H706" s="69"/>
      <c r="I706" s="69"/>
    </row>
    <row r="707" spans="1:9" ht="12.75" customHeight="1">
      <c r="A707" s="71"/>
      <c r="B707" s="72" t="s">
        <v>55</v>
      </c>
      <c r="C707" s="78"/>
      <c r="D707" s="78"/>
      <c r="E707" s="78"/>
      <c r="F707" s="624"/>
      <c r="G707" s="188"/>
      <c r="H707" s="69"/>
      <c r="I707" s="69"/>
    </row>
    <row r="708" spans="1:9" ht="12.75" customHeight="1">
      <c r="A708" s="71"/>
      <c r="B708" s="7" t="s">
        <v>295</v>
      </c>
      <c r="C708" s="78"/>
      <c r="D708" s="78"/>
      <c r="E708" s="78"/>
      <c r="F708" s="624"/>
      <c r="G708" s="188"/>
      <c r="H708" s="69"/>
      <c r="I708" s="69"/>
    </row>
    <row r="709" spans="1:9" ht="12.75" customHeight="1">
      <c r="A709" s="71"/>
      <c r="B709" s="86" t="s">
        <v>261</v>
      </c>
      <c r="C709" s="78">
        <v>2538</v>
      </c>
      <c r="D709" s="78">
        <v>2538</v>
      </c>
      <c r="E709" s="78">
        <v>2538</v>
      </c>
      <c r="F709" s="618">
        <f>SUM(E709/D709)</f>
        <v>1</v>
      </c>
      <c r="G709" s="188"/>
      <c r="H709" s="69"/>
      <c r="I709" s="69"/>
    </row>
    <row r="710" spans="1:9" ht="12.75" customHeight="1">
      <c r="A710" s="71"/>
      <c r="B710" s="10" t="s">
        <v>275</v>
      </c>
      <c r="C710" s="78"/>
      <c r="D710" s="78"/>
      <c r="E710" s="78"/>
      <c r="F710" s="624"/>
      <c r="G710" s="188"/>
      <c r="H710" s="69"/>
      <c r="I710" s="69"/>
    </row>
    <row r="711" spans="1:9" ht="12.75" customHeight="1">
      <c r="A711" s="71"/>
      <c r="B711" s="10" t="s">
        <v>70</v>
      </c>
      <c r="C711" s="78"/>
      <c r="D711" s="78"/>
      <c r="E711" s="78"/>
      <c r="F711" s="624"/>
      <c r="G711" s="194"/>
      <c r="H711" s="69"/>
      <c r="I711" s="69"/>
    </row>
    <row r="712" spans="1:9" ht="12.75" customHeight="1" thickBot="1">
      <c r="A712" s="71"/>
      <c r="B712" s="75" t="s">
        <v>262</v>
      </c>
      <c r="C712" s="78"/>
      <c r="D712" s="78"/>
      <c r="E712" s="78"/>
      <c r="F712" s="636"/>
      <c r="G712" s="30"/>
      <c r="H712" s="69"/>
      <c r="I712" s="69"/>
    </row>
    <row r="713" spans="1:9" ht="12.75" customHeight="1" thickBot="1">
      <c r="A713" s="53"/>
      <c r="B713" s="58" t="s">
        <v>254</v>
      </c>
      <c r="C713" s="83">
        <f>SUM(C707:C712)</f>
        <v>2538</v>
      </c>
      <c r="D713" s="83">
        <f>SUM(D707:D712)</f>
        <v>2538</v>
      </c>
      <c r="E713" s="83">
        <f>SUM(E707:E712)</f>
        <v>2538</v>
      </c>
      <c r="F713" s="625">
        <f>SUM(E713/D713)</f>
        <v>1</v>
      </c>
      <c r="G713" s="190"/>
      <c r="H713" s="69"/>
      <c r="I713" s="69"/>
    </row>
    <row r="714" spans="1:9" ht="12" customHeight="1">
      <c r="A714" s="87">
        <v>3900</v>
      </c>
      <c r="B714" s="104" t="s">
        <v>136</v>
      </c>
      <c r="C714" s="90"/>
      <c r="D714" s="90"/>
      <c r="E714" s="90"/>
      <c r="F714" s="635"/>
      <c r="G714" s="4"/>
      <c r="H714" s="69"/>
      <c r="I714" s="69"/>
    </row>
    <row r="715" spans="1:9" ht="12" customHeight="1">
      <c r="A715" s="87"/>
      <c r="B715" s="213" t="s">
        <v>21</v>
      </c>
      <c r="C715" s="90"/>
      <c r="D715" s="90"/>
      <c r="E715" s="90"/>
      <c r="F715" s="624"/>
      <c r="G715" s="4"/>
      <c r="H715" s="69"/>
      <c r="I715" s="69"/>
    </row>
    <row r="716" spans="1:9" ht="12" customHeight="1">
      <c r="A716" s="85"/>
      <c r="B716" s="72" t="s">
        <v>55</v>
      </c>
      <c r="C716" s="78">
        <f>SUM(C11+C20+C29+C38+C58+C67+C75+C83+C100+C108+C116+C124+C141+C149+C157+C165+C182+C190+C198+C206+C214+C222+C238+C306+C314+C323+C332+C341+C359+C368+C377+C386+C404+C413+C440+C458+C467+C476+C494+C502+C510+C518+C526+C534+C542+C550+C558+C566+C575+C583+C592+C626+C634+C642+C650+C658+C666+C675+C683+C691+C48+C600)</f>
        <v>35172</v>
      </c>
      <c r="D716" s="78">
        <f>SUM(D11+D20+D29+D38+D58+D67+D75+D83+D100+D108+D116+D124+D141+D149+D157+D165+D182+D190+D198+D206+D214+D222+D238+D306+D314+D323+D332+D341+D359+D368+D377+D386+D404+D413+D440+D458+D467+D476+D494+D502+D510+D518+D526+D534+D542+D550+D558+D566+D575+D583+D592+D626+D634+D642+D650+D658+D666+D675+D683+D691+D48+D600+D174+D296)</f>
        <v>37670</v>
      </c>
      <c r="E716" s="78">
        <f>SUM(E11+E20+E29+E38+E58+E67+E75+E83+E100+E108+E116+E124+E141+E149+E157+E165+E182+E190+E198+E206+E214+E222+E238+E306+E314+E323+E332+E341+E359+E368+E377+E386+E404+E413+E440+E458+E467+E476+E494+E502+E510+E518+E526+E534+E542+E550+E558+E566+E575+E583+E592+E626+E634+E642+E650+E658+E666+E675+E683+E691+E48+E600+E174+E296)</f>
        <v>45671</v>
      </c>
      <c r="F716" s="618">
        <f aca="true" t="shared" si="0" ref="F716:F722">SUM(E716/D716)</f>
        <v>1.21239713299708</v>
      </c>
      <c r="G716" s="5"/>
      <c r="H716" s="69"/>
      <c r="I716" s="69"/>
    </row>
    <row r="717" spans="1:9" ht="12" customHeight="1">
      <c r="A717" s="85"/>
      <c r="B717" s="10" t="s">
        <v>43</v>
      </c>
      <c r="C717" s="78">
        <f>SUM(C12+C21+C30+C39+C59+C68+C76+C84+C101+C109+C117+C125+C142+C150+C158+C166+C183+C191+C199+C207+C215+C223+C239+C307+C315+C324+C333+C342+C360+C369+C378+C387+C405+C414+C441+C459+C468+C477+C495+C503+C511+C519+C527+C535+C543+C551+C559+C567+C576+C584+C593+C627+C635+C643+C651+C659+C667+C676+C684+C692+C49+C601)</f>
        <v>14220</v>
      </c>
      <c r="D717" s="78">
        <f>SUM(D12+D21+D30+D39+D59+D68+D76+D84+D101+D109+D117+D125+D142+D150+D158+D166+D183+D191+D199+D207+D215+D223+D239+D307+D315+D324+D333+D342+D360+D369+D378+D387+D405+D414+D441+D459+D468+D477+D495+D503+D511+D519+D527+D535+D543+D551+D559+D567+D576+D584+D593+D627+D635+D643+D651+D659+D667+D676+D684+D692+D49+D601+D175+D297)</f>
        <v>10205</v>
      </c>
      <c r="E717" s="78">
        <f>SUM(E12+E21+E30+E39+E59+E68+E76+E84+E101+E109+E117+E125+E142+E150+E158+E166+E183+E191+E199+E207+E215+E223+E239+E307+E315+E324+E333+E342+E360+E369+E378+E387+E405+E414+E441+E459+E468+E477+E495+E503+E511+E519+E527+E535+E543+E551+E559+E567+E576+E584+E593+E627+E635+E643+E651+E659+E667+E684+E692+E49+E601+E175+E297)</f>
        <v>13762</v>
      </c>
      <c r="F717" s="618">
        <f t="shared" si="0"/>
        <v>1.3485546300832925</v>
      </c>
      <c r="G717" s="5"/>
      <c r="H717" s="69"/>
      <c r="I717" s="69"/>
    </row>
    <row r="718" spans="1:9" ht="12" customHeight="1">
      <c r="A718" s="85"/>
      <c r="B718" s="10" t="s">
        <v>287</v>
      </c>
      <c r="C718" s="78">
        <f>SUM(C13+C22+C31+C40+C60+C69+C77+C85+C102+C110+C118+C126+C143+C151+C159+C167+C184+C192+C200+C208+C216+C224+C240+C308+C316+C325+C334+C343+C361+C370+C379+C388+C406+C415+C442+C460+C469+C478+C496+C504+C512+C520+C528+C536+C544+C552+C560+C568+C577+C585+C594+C628+C636+C644+C652+C660+C668+C677+C685+C693+C290+C298+C249+C257+C701+C93+C50+C232+C265+C273+C281+C176+C610+C618+C709)</f>
        <v>3226145</v>
      </c>
      <c r="D718" s="78">
        <f>SUM(D13+D22+D31+D40+D60+D69+D77+D85+D102+D110+D118+D126+D143+D151+D159+D167+D184+D192+D200+D208+D216+D224+D240+D308+D316+D325+D334+D343+D361+D370+D379+D388+D406+D415+D442+D460+D469+D478+D496+D504+D512+D520+D528+D536+D544+D552+D560+D568+D577+D585+D594+D628+D636+D644+D652+D660+D668+D677+D685+D693+D290+D298+D249+D257+D701+D93+D50+D232+D265+D273+D281+D176+D610+D618+D709)</f>
        <v>3391738</v>
      </c>
      <c r="E718" s="78">
        <f>SUM(E13+E22+E31+E40+E60+E69+E77+E85+E102+E110+E118+E126+E143+E151+E159+E167+E184+E192+E200+E208+E216+E224+E240+E308+E316+E325+E334+E343+E361+E370+E379+E388+E406+E415+E442+E460+E469+E478+E496+E504+E512+E520+E528+E536+E544+E552+E560+E568+E577+E585+E594+E628+E636+E644+E652+E660+E668+E677+E685+E693+E290+E298+E249+E257+E701+E93+E50+E232+E265+E273+E281+E176+E610+E618+E709+E451+E433+E424+E352+E134+E487)</f>
        <v>3343452</v>
      </c>
      <c r="F718" s="618">
        <f t="shared" si="0"/>
        <v>0.9857636409416057</v>
      </c>
      <c r="G718" s="2"/>
      <c r="H718" s="69"/>
      <c r="I718" s="69"/>
    </row>
    <row r="719" spans="1:9" ht="12" customHeight="1">
      <c r="A719" s="85"/>
      <c r="B719" s="10" t="s">
        <v>275</v>
      </c>
      <c r="C719" s="78">
        <f>SUM(C14+C23+C32+C41+C61+C70+C78+C86+C103+C111+C119+C127+C144+C152+C160+C168+C185+C193+C201+C209+C217+C225+C241+C309+C317+C326+C335+C344+C362+C371+C380+C389+C407+C416+C443+C461+C470+C479+C497+C505+C513+C521+C529+C537+C545+C553+C561+C569+C578+C586+C595+C629+C637+C645+C653+C661+C669+C678+C686+C694)</f>
        <v>170362</v>
      </c>
      <c r="D719" s="78">
        <f>SUM(D14+D23+D32+D41+D61+D70+D78+D86+D103+D111+D119+D127+D144+D152+D160+D168+D185+D193+D201+D209+D217+D225+D241+D309+D317+D326+D335+D344+D362+D371+D380+D389+D407+D416+D443+D461+D470+D479+D497+D505+D513+D521+D529+D537+D545+D553+D561+D569+D578+D586+D595+D629+D637+D645+D653+D661+D669+D678+D686+D694)</f>
        <v>145177</v>
      </c>
      <c r="E719" s="78">
        <f>SUM(E14+E23+E32+E41+E61+E70+E78+E86+E103+E111+E119+E127+E144+E152+E160+E168+E185+E193+E201+E209+E217+E225+E241+E309+E317+E326+E335+E344+E362+E371+E380+E389+E407+E416+E443+E461+E470+E479+E497+E505+E513+E521+E529+E537+E545+E553+E561+E569+E578+E586+E595+E629+E637+E645+E653+E661+E669+E678+E686+E694)</f>
        <v>94647</v>
      </c>
      <c r="F719" s="618">
        <f t="shared" si="0"/>
        <v>0.6519421120425412</v>
      </c>
      <c r="G719" s="5"/>
      <c r="H719" s="69"/>
      <c r="I719" s="69"/>
    </row>
    <row r="720" spans="1:9" ht="12" customHeight="1">
      <c r="A720" s="85"/>
      <c r="B720" s="7" t="s">
        <v>70</v>
      </c>
      <c r="C720" s="73">
        <f>SUM(C15+C24+C33+C43+C62+C71+C79+C87+C104+C112+C120+C128+C145+C153+C161+C169+C186+C194+C202+C210+C218+C226+C242+C310+C318+C327+C336+C345+C363+C372+C381+C390+C408+C417+C444+C462+C471+C480+C498+C506+C514+C522+C530+C538+C546+C554+C562+C571+C579+C588+C596+C630+C638+C646+C654+C662+C670+C679+C687+C695)</f>
        <v>3500</v>
      </c>
      <c r="D720" s="73">
        <f>SUM(D15+D24+D33+D43+D62+D71+D79+D87+D104+D112+D120+D128+D145+D153+D161+D169+D186+D194+D202+D210+D218+D226+D242+D310+D318+D327+D336+D345+D363+D372+D381+D390+D408+D417+D444+D462+D471+D480+D498+D506+D514+D522+D530+D538+D546+D554+D562+D571+D579+D588+D596+D630+D638+D646+D654+D662+D670+D679+D687+D695)</f>
        <v>3500</v>
      </c>
      <c r="E720" s="73">
        <f>SUM(E15+E24+E33+E43+E62+E71+E79+E87+E104+E112+E120+E128+E145+E153+E161+E169+E186+E194+E202+E210+E218+E226+E242+E310+E318+E327+E336+E345+E363+E372+E381+E390+E408+E417+E444+E462+E471+E480+E498+E506+E514+E522+E530+E538+E546+E554+E562+E571+E579+E588+E596+E630+E638+E646+E654+E662+E670+E679+E687+E695+E178)</f>
        <v>3498</v>
      </c>
      <c r="F720" s="618">
        <f t="shared" si="0"/>
        <v>0.9994285714285714</v>
      </c>
      <c r="G720" s="5"/>
      <c r="H720" s="69"/>
      <c r="I720" s="69"/>
    </row>
    <row r="721" spans="1:9" ht="12" customHeight="1" thickBot="1">
      <c r="A721" s="85"/>
      <c r="B721" s="569" t="s">
        <v>553</v>
      </c>
      <c r="C721" s="113">
        <f>SUM(C319+C328+C337+C346+C364+C373+C382+C391+C409+C418+C445+C463+C472+C481)</f>
        <v>172860</v>
      </c>
      <c r="D721" s="113">
        <f>SUM(D319+D328+D337+D346+D364+D373+D382+D391+D409+D418+D445+D463+D472+D481+D355+D400+D427+D454+D436)</f>
        <v>286143</v>
      </c>
      <c r="E721" s="113">
        <f>SUM(E319+E328+E337+E346+E364+E373+E382+E391+E409+E418+E445+E463+E472+E481+E355+E400+E427+E454+E436+E587+E42+E570)</f>
        <v>439073</v>
      </c>
      <c r="F721" s="622">
        <f t="shared" si="0"/>
        <v>1.5344530531936829</v>
      </c>
      <c r="G721" s="30"/>
      <c r="H721" s="69"/>
      <c r="I721" s="69"/>
    </row>
    <row r="722" spans="1:9" ht="12" customHeight="1" thickBot="1">
      <c r="A722" s="85"/>
      <c r="B722" s="167" t="s">
        <v>22</v>
      </c>
      <c r="C722" s="301">
        <f>SUM(C716:C721)</f>
        <v>3622259</v>
      </c>
      <c r="D722" s="301">
        <f>SUM(D716:D721)</f>
        <v>3874433</v>
      </c>
      <c r="E722" s="301">
        <f>SUM(E716:E721)</f>
        <v>3940103</v>
      </c>
      <c r="F722" s="625">
        <f t="shared" si="0"/>
        <v>1.0169495768800234</v>
      </c>
      <c r="G722" s="30"/>
      <c r="H722" s="69"/>
      <c r="I722" s="69"/>
    </row>
    <row r="723" spans="1:9" ht="12" customHeight="1">
      <c r="A723" s="85"/>
      <c r="B723" s="275" t="s">
        <v>23</v>
      </c>
      <c r="C723" s="78"/>
      <c r="D723" s="78"/>
      <c r="E723" s="78"/>
      <c r="F723" s="635"/>
      <c r="G723" s="4"/>
      <c r="H723" s="69"/>
      <c r="I723" s="69"/>
    </row>
    <row r="724" spans="1:9" ht="12" customHeight="1">
      <c r="A724" s="85"/>
      <c r="B724" s="10" t="s">
        <v>24</v>
      </c>
      <c r="C724" s="78"/>
      <c r="D724" s="78"/>
      <c r="E724" s="78">
        <f>SUM(E195+E301)</f>
        <v>1300</v>
      </c>
      <c r="F724" s="624"/>
      <c r="G724" s="5"/>
      <c r="H724" s="69"/>
      <c r="I724" s="69"/>
    </row>
    <row r="725" spans="1:9" ht="12" customHeight="1">
      <c r="A725" s="85"/>
      <c r="B725" s="10" t="s">
        <v>25</v>
      </c>
      <c r="C725" s="73"/>
      <c r="D725" s="73"/>
      <c r="E725" s="73">
        <f>SUM(E187+E302+E276)</f>
        <v>76250</v>
      </c>
      <c r="F725" s="624"/>
      <c r="G725" s="5"/>
      <c r="H725" s="69"/>
      <c r="I725" s="69"/>
    </row>
    <row r="726" spans="1:9" ht="12" customHeight="1" thickBot="1">
      <c r="A726" s="85"/>
      <c r="B726" s="283" t="s">
        <v>26</v>
      </c>
      <c r="C726" s="177">
        <f>SUM(C65)</f>
        <v>500000</v>
      </c>
      <c r="D726" s="177">
        <f>SUM(D65)</f>
        <v>500000</v>
      </c>
      <c r="E726" s="177">
        <f>SUM(E63)</f>
        <v>498232</v>
      </c>
      <c r="F726" s="622">
        <f>SUM(E726/D726)</f>
        <v>0.996464</v>
      </c>
      <c r="G726" s="30"/>
      <c r="H726" s="69"/>
      <c r="I726" s="69"/>
    </row>
    <row r="727" spans="1:9" ht="12" customHeight="1" thickBot="1">
      <c r="A727" s="85"/>
      <c r="B727" s="167" t="s">
        <v>28</v>
      </c>
      <c r="C727" s="301">
        <f>SUM(C724:C726)</f>
        <v>500000</v>
      </c>
      <c r="D727" s="301">
        <f>SUM(D724:D726)</f>
        <v>500000</v>
      </c>
      <c r="E727" s="301">
        <f>SUM(E724:E726)</f>
        <v>575782</v>
      </c>
      <c r="F727" s="638">
        <f>SUM(E727/D727)</f>
        <v>1.151564</v>
      </c>
      <c r="G727" s="30"/>
      <c r="H727" s="69"/>
      <c r="I727" s="69"/>
    </row>
    <row r="728" spans="1:9" ht="12" customHeight="1" thickBot="1">
      <c r="A728" s="85"/>
      <c r="B728" s="236" t="s">
        <v>189</v>
      </c>
      <c r="C728" s="113"/>
      <c r="D728" s="113"/>
      <c r="E728" s="113"/>
      <c r="F728" s="625"/>
      <c r="G728" s="30"/>
      <c r="H728" s="69"/>
      <c r="I728" s="69"/>
    </row>
    <row r="729" spans="1:9" ht="12" customHeight="1" thickBot="1">
      <c r="A729" s="81"/>
      <c r="B729" s="58" t="s">
        <v>254</v>
      </c>
      <c r="C729" s="83">
        <f>SUM(C727+C722)</f>
        <v>4122259</v>
      </c>
      <c r="D729" s="83">
        <f>SUM(D727+D722)</f>
        <v>4374433</v>
      </c>
      <c r="E729" s="83">
        <f>SUM(E727+E722)</f>
        <v>4515885</v>
      </c>
      <c r="F729" s="625">
        <f>SUM(E729/D729)</f>
        <v>1.0323360764697962</v>
      </c>
      <c r="G729" s="190"/>
      <c r="H729" s="69"/>
      <c r="I729" s="69"/>
    </row>
    <row r="730" ht="12.75">
      <c r="G730"/>
    </row>
    <row r="731" ht="12.75">
      <c r="G731"/>
    </row>
    <row r="732" ht="12.75">
      <c r="G732"/>
    </row>
    <row r="733" ht="12.75">
      <c r="G733"/>
    </row>
    <row r="734" ht="12.75">
      <c r="G734"/>
    </row>
    <row r="735" ht="12.75">
      <c r="G735"/>
    </row>
    <row r="736" ht="12.75">
      <c r="G736"/>
    </row>
    <row r="737" ht="12.75">
      <c r="G737"/>
    </row>
    <row r="738" ht="12.75">
      <c r="G738"/>
    </row>
    <row r="739" ht="12.75">
      <c r="G739"/>
    </row>
    <row r="740" ht="12.75">
      <c r="G740"/>
    </row>
    <row r="741" ht="12.75">
      <c r="G741"/>
    </row>
    <row r="742" ht="12.75">
      <c r="G742"/>
    </row>
    <row r="743" ht="12.75">
      <c r="G743"/>
    </row>
    <row r="744" ht="12.75">
      <c r="G744"/>
    </row>
    <row r="745" ht="12.75">
      <c r="G745"/>
    </row>
    <row r="746" ht="12.75">
      <c r="G746"/>
    </row>
    <row r="747" ht="12.75">
      <c r="G747"/>
    </row>
    <row r="748" ht="12.75">
      <c r="G748"/>
    </row>
    <row r="749" ht="12.75">
      <c r="G749"/>
    </row>
    <row r="750" ht="12.75">
      <c r="G750"/>
    </row>
    <row r="751" ht="12.75">
      <c r="G751"/>
    </row>
    <row r="752" ht="12.75">
      <c r="G752"/>
    </row>
    <row r="753" ht="12.75">
      <c r="G753"/>
    </row>
    <row r="754" ht="12.75">
      <c r="G754"/>
    </row>
    <row r="755" ht="12.75">
      <c r="G755"/>
    </row>
    <row r="756" ht="12.75">
      <c r="G756"/>
    </row>
    <row r="757" ht="12.75">
      <c r="G757"/>
    </row>
    <row r="758" ht="12.75">
      <c r="G758"/>
    </row>
    <row r="759" ht="12.75">
      <c r="G759"/>
    </row>
  </sheetData>
  <sheetProtection/>
  <mergeCells count="5">
    <mergeCell ref="F5:F7"/>
    <mergeCell ref="A2:G2"/>
    <mergeCell ref="A1:G1"/>
    <mergeCell ref="D5:D7"/>
    <mergeCell ref="E5:E7"/>
  </mergeCells>
  <printOptions horizontalCentered="1"/>
  <pageMargins left="0" right="0" top="0.3937007874015748" bottom="0.3937007874015748" header="0.1968503937007874" footer="0.1968503937007874"/>
  <pageSetup firstPageNumber="32" useFirstPageNumber="1" horizontalDpi="600" verticalDpi="600" orientation="landscape" paperSize="9" scale="78" r:id="rId1"/>
  <headerFooter alignWithMargins="0">
    <oddFooter>&amp;C&amp;P. oldal</oddFooter>
  </headerFooter>
  <rowBreaks count="14" manualBreakCount="14">
    <brk id="54" max="255" man="1"/>
    <brk id="106" max="255" man="1"/>
    <brk id="155" max="255" man="1"/>
    <brk id="204" max="255" man="1"/>
    <brk id="253" max="255" man="1"/>
    <brk id="303" max="255" man="1"/>
    <brk id="348" max="255" man="1"/>
    <brk id="393" max="255" man="1"/>
    <brk id="438" max="255" man="1"/>
    <brk id="483" max="255" man="1"/>
    <brk id="532" max="255" man="1"/>
    <brk id="581" max="255" man="1"/>
    <brk id="632" max="255" man="1"/>
    <brk id="68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14"/>
  <sheetViews>
    <sheetView showZeros="0" zoomScalePageLayoutView="0" workbookViewId="0" topLeftCell="A22">
      <selection activeCell="E82" sqref="E82"/>
    </sheetView>
  </sheetViews>
  <sheetFormatPr defaultColWidth="9.00390625" defaultRowHeight="12.75" customHeight="1"/>
  <cols>
    <col min="1" max="1" width="5.75390625" style="68" customWidth="1"/>
    <col min="2" max="2" width="66.125" style="69" customWidth="1"/>
    <col min="3" max="4" width="12.125" style="114" customWidth="1"/>
    <col min="5" max="5" width="11.125" style="114" customWidth="1"/>
    <col min="6" max="6" width="9.75390625" style="114" customWidth="1"/>
    <col min="7" max="7" width="56.75390625" style="69" customWidth="1"/>
    <col min="8" max="16384" width="9.125" style="69" customWidth="1"/>
  </cols>
  <sheetData>
    <row r="1" spans="1:8" s="21" customFormat="1" ht="12.75" customHeight="1">
      <c r="A1" s="775" t="s">
        <v>142</v>
      </c>
      <c r="B1" s="772"/>
      <c r="C1" s="772"/>
      <c r="D1" s="772"/>
      <c r="E1" s="772"/>
      <c r="F1" s="772"/>
      <c r="G1" s="772"/>
      <c r="H1" s="212"/>
    </row>
    <row r="2" spans="1:8" s="21" customFormat="1" ht="12.75" customHeight="1">
      <c r="A2" s="771" t="s">
        <v>391</v>
      </c>
      <c r="B2" s="772"/>
      <c r="C2" s="772"/>
      <c r="D2" s="772"/>
      <c r="E2" s="772"/>
      <c r="F2" s="772"/>
      <c r="G2" s="772"/>
      <c r="H2" s="151"/>
    </row>
    <row r="3" spans="1:7" s="21" customFormat="1" ht="12.75" customHeight="1">
      <c r="A3" s="151"/>
      <c r="B3" s="151"/>
      <c r="C3" s="774"/>
      <c r="D3" s="774"/>
      <c r="E3" s="774"/>
      <c r="F3" s="774"/>
      <c r="G3" s="767"/>
    </row>
    <row r="4" spans="3:7" ht="10.5" customHeight="1">
      <c r="C4" s="153"/>
      <c r="D4" s="153"/>
      <c r="E4" s="153"/>
      <c r="F4" s="153"/>
      <c r="G4" s="205" t="s">
        <v>218</v>
      </c>
    </row>
    <row r="5" spans="1:7" ht="12.75" customHeight="1">
      <c r="A5" s="52"/>
      <c r="B5" s="129"/>
      <c r="C5" s="207" t="s">
        <v>86</v>
      </c>
      <c r="D5" s="754" t="s">
        <v>668</v>
      </c>
      <c r="E5" s="754" t="s">
        <v>705</v>
      </c>
      <c r="F5" s="754" t="s">
        <v>714</v>
      </c>
      <c r="G5" s="187"/>
    </row>
    <row r="6" spans="1:7" ht="12" customHeight="1">
      <c r="A6" s="87" t="s">
        <v>256</v>
      </c>
      <c r="B6" s="130" t="s">
        <v>137</v>
      </c>
      <c r="C6" s="15" t="s">
        <v>628</v>
      </c>
      <c r="D6" s="750"/>
      <c r="E6" s="750"/>
      <c r="F6" s="750"/>
      <c r="G6" s="3" t="s">
        <v>139</v>
      </c>
    </row>
    <row r="7" spans="1:7" ht="12.75" customHeight="1" thickBot="1">
      <c r="A7" s="240"/>
      <c r="B7" s="131"/>
      <c r="C7" s="15" t="s">
        <v>629</v>
      </c>
      <c r="D7" s="751"/>
      <c r="E7" s="751"/>
      <c r="F7" s="744"/>
      <c r="G7" s="53" t="s">
        <v>140</v>
      </c>
    </row>
    <row r="8" spans="1:7" ht="12.75" customHeight="1">
      <c r="A8" s="95" t="s">
        <v>173</v>
      </c>
      <c r="B8" s="132" t="s">
        <v>174</v>
      </c>
      <c r="C8" s="206" t="s">
        <v>175</v>
      </c>
      <c r="D8" s="206" t="s">
        <v>176</v>
      </c>
      <c r="E8" s="206" t="s">
        <v>177</v>
      </c>
      <c r="F8" s="206" t="s">
        <v>328</v>
      </c>
      <c r="G8" s="201" t="s">
        <v>671</v>
      </c>
    </row>
    <row r="9" spans="1:7" ht="16.5" customHeight="1">
      <c r="A9" s="22"/>
      <c r="B9" s="368" t="s">
        <v>392</v>
      </c>
      <c r="C9" s="5"/>
      <c r="D9" s="5"/>
      <c r="E9" s="5"/>
      <c r="F9" s="5"/>
      <c r="G9" s="216"/>
    </row>
    <row r="10" spans="1:7" ht="12">
      <c r="A10" s="87"/>
      <c r="B10" s="133" t="s">
        <v>63</v>
      </c>
      <c r="C10" s="84"/>
      <c r="D10" s="84"/>
      <c r="E10" s="84"/>
      <c r="F10" s="105"/>
      <c r="G10" s="59"/>
    </row>
    <row r="11" spans="1:7" ht="12">
      <c r="A11" s="71">
        <v>4011</v>
      </c>
      <c r="B11" s="134" t="s">
        <v>220</v>
      </c>
      <c r="C11" s="79">
        <v>91473</v>
      </c>
      <c r="D11" s="631">
        <v>92780</v>
      </c>
      <c r="E11" s="631">
        <v>92780</v>
      </c>
      <c r="F11" s="626">
        <f>SUM(E11/D11)</f>
        <v>1</v>
      </c>
      <c r="G11" s="632"/>
    </row>
    <row r="12" spans="1:7" ht="12">
      <c r="A12" s="71"/>
      <c r="B12" s="691" t="s">
        <v>687</v>
      </c>
      <c r="C12" s="79"/>
      <c r="D12" s="692"/>
      <c r="E12" s="692"/>
      <c r="F12" s="626"/>
      <c r="G12" s="632"/>
    </row>
    <row r="13" spans="1:7" ht="12">
      <c r="A13" s="71"/>
      <c r="B13" s="691" t="s">
        <v>688</v>
      </c>
      <c r="C13" s="79"/>
      <c r="D13" s="693"/>
      <c r="E13" s="693"/>
      <c r="F13" s="626"/>
      <c r="G13" s="632"/>
    </row>
    <row r="14" spans="1:7" ht="12">
      <c r="A14" s="71">
        <v>4012</v>
      </c>
      <c r="B14" s="134" t="s">
        <v>153</v>
      </c>
      <c r="C14" s="79"/>
      <c r="D14" s="79"/>
      <c r="E14" s="79"/>
      <c r="F14" s="626"/>
      <c r="G14" s="59"/>
    </row>
    <row r="15" spans="1:7" s="65" customFormat="1" ht="12">
      <c r="A15" s="22">
        <v>4010</v>
      </c>
      <c r="B15" s="23" t="s">
        <v>204</v>
      </c>
      <c r="C15" s="136">
        <f>SUM(C11:C14)</f>
        <v>91473</v>
      </c>
      <c r="D15" s="136">
        <f>SUM(D11:D14)</f>
        <v>92780</v>
      </c>
      <c r="E15" s="136">
        <f>SUM(E11:E14)</f>
        <v>92780</v>
      </c>
      <c r="F15" s="624">
        <f aca="true" t="shared" si="0" ref="F15:F94">SUM(E15/D15)</f>
        <v>1</v>
      </c>
      <c r="G15" s="202"/>
    </row>
    <row r="16" spans="1:7" s="65" customFormat="1" ht="12">
      <c r="A16" s="15"/>
      <c r="B16" s="80" t="s">
        <v>14</v>
      </c>
      <c r="C16" s="224"/>
      <c r="D16" s="224"/>
      <c r="E16" s="224"/>
      <c r="F16" s="626"/>
      <c r="G16" s="66"/>
    </row>
    <row r="17" spans="1:7" s="65" customFormat="1" ht="12">
      <c r="A17" s="85">
        <v>4021</v>
      </c>
      <c r="B17" s="221" t="s">
        <v>87</v>
      </c>
      <c r="C17" s="222">
        <v>10000</v>
      </c>
      <c r="D17" s="222">
        <v>10000</v>
      </c>
      <c r="E17" s="222">
        <v>10000</v>
      </c>
      <c r="F17" s="626">
        <f t="shared" si="0"/>
        <v>1</v>
      </c>
      <c r="G17" s="66"/>
    </row>
    <row r="18" spans="1:7" s="65" customFormat="1" ht="12">
      <c r="A18" s="22">
        <v>4020</v>
      </c>
      <c r="B18" s="241" t="s">
        <v>204</v>
      </c>
      <c r="C18" s="136">
        <f>SUM(C17:C17)</f>
        <v>10000</v>
      </c>
      <c r="D18" s="136">
        <f>SUM(D17:D17)</f>
        <v>10000</v>
      </c>
      <c r="E18" s="136">
        <f>SUM(E17:E17)</f>
        <v>10000</v>
      </c>
      <c r="F18" s="618">
        <f t="shared" si="0"/>
        <v>1</v>
      </c>
      <c r="G18" s="107"/>
    </row>
    <row r="19" spans="1:7" s="65" customFormat="1" ht="12">
      <c r="A19" s="15"/>
      <c r="B19" s="26" t="s">
        <v>82</v>
      </c>
      <c r="C19" s="160"/>
      <c r="D19" s="160"/>
      <c r="E19" s="160"/>
      <c r="F19" s="626"/>
      <c r="G19" s="71"/>
    </row>
    <row r="20" spans="1:7" s="65" customFormat="1" ht="12.75">
      <c r="A20" s="71">
        <v>4033</v>
      </c>
      <c r="B20" s="134" t="s">
        <v>265</v>
      </c>
      <c r="C20" s="160">
        <v>5000</v>
      </c>
      <c r="D20" s="160">
        <v>17700</v>
      </c>
      <c r="E20" s="160">
        <v>17700</v>
      </c>
      <c r="F20" s="626">
        <f t="shared" si="0"/>
        <v>1</v>
      </c>
      <c r="G20" s="124" t="s">
        <v>167</v>
      </c>
    </row>
    <row r="21" spans="1:7" s="65" customFormat="1" ht="12.75">
      <c r="A21" s="71">
        <v>4034</v>
      </c>
      <c r="B21" s="134" t="s">
        <v>288</v>
      </c>
      <c r="C21" s="160">
        <v>40000</v>
      </c>
      <c r="D21" s="160">
        <v>35000</v>
      </c>
      <c r="E21" s="160">
        <v>38000</v>
      </c>
      <c r="F21" s="626">
        <f t="shared" si="0"/>
        <v>1.0857142857142856</v>
      </c>
      <c r="G21" s="124"/>
    </row>
    <row r="22" spans="1:7" s="65" customFormat="1" ht="12">
      <c r="A22" s="22">
        <v>4030</v>
      </c>
      <c r="B22" s="23" t="s">
        <v>204</v>
      </c>
      <c r="C22" s="47">
        <f>SUM(C20:C21)</f>
        <v>45000</v>
      </c>
      <c r="D22" s="47">
        <f>SUM(D20:D21)</f>
        <v>52700</v>
      </c>
      <c r="E22" s="47">
        <f>SUM(E20:E21)</f>
        <v>55700</v>
      </c>
      <c r="F22" s="624">
        <f t="shared" si="0"/>
        <v>1.0569259962049335</v>
      </c>
      <c r="G22" s="203"/>
    </row>
    <row r="23" spans="1:7" s="65" customFormat="1" ht="12.75">
      <c r="A23" s="15"/>
      <c r="B23" s="242" t="s">
        <v>74</v>
      </c>
      <c r="C23" s="184"/>
      <c r="D23" s="184"/>
      <c r="E23" s="184"/>
      <c r="F23" s="626"/>
      <c r="G23" s="66"/>
    </row>
    <row r="24" spans="1:7" s="65" customFormat="1" ht="12">
      <c r="A24" s="163">
        <v>4111</v>
      </c>
      <c r="B24" s="243" t="s">
        <v>92</v>
      </c>
      <c r="C24" s="160">
        <v>578494</v>
      </c>
      <c r="D24" s="160">
        <v>578494</v>
      </c>
      <c r="E24" s="160">
        <v>581035</v>
      </c>
      <c r="F24" s="626">
        <f t="shared" si="0"/>
        <v>1.0043924396795818</v>
      </c>
      <c r="G24" s="66"/>
    </row>
    <row r="25" spans="1:7" s="65" customFormat="1" ht="12">
      <c r="A25" s="163">
        <v>4112</v>
      </c>
      <c r="B25" s="243" t="s">
        <v>88</v>
      </c>
      <c r="C25" s="160">
        <v>202000</v>
      </c>
      <c r="D25" s="160">
        <v>202000</v>
      </c>
      <c r="E25" s="160">
        <v>202000</v>
      </c>
      <c r="F25" s="626">
        <f t="shared" si="0"/>
        <v>1</v>
      </c>
      <c r="G25" s="66"/>
    </row>
    <row r="26" spans="1:7" s="65" customFormat="1" ht="12">
      <c r="A26" s="163">
        <v>4113</v>
      </c>
      <c r="B26" s="243" t="s">
        <v>89</v>
      </c>
      <c r="C26" s="160">
        <v>75900</v>
      </c>
      <c r="D26" s="160">
        <v>75900</v>
      </c>
      <c r="E26" s="160">
        <v>75900</v>
      </c>
      <c r="F26" s="626">
        <f t="shared" si="0"/>
        <v>1</v>
      </c>
      <c r="G26" s="66"/>
    </row>
    <row r="27" spans="1:7" s="65" customFormat="1" ht="12">
      <c r="A27" s="163">
        <v>4114</v>
      </c>
      <c r="B27" s="243" t="s">
        <v>90</v>
      </c>
      <c r="C27" s="160">
        <v>131897</v>
      </c>
      <c r="D27" s="160">
        <v>133772</v>
      </c>
      <c r="E27" s="160">
        <v>133772</v>
      </c>
      <c r="F27" s="626">
        <f t="shared" si="0"/>
        <v>1</v>
      </c>
      <c r="G27" s="66"/>
    </row>
    <row r="28" spans="1:7" s="65" customFormat="1" ht="12">
      <c r="A28" s="163"/>
      <c r="B28" s="691" t="s">
        <v>689</v>
      </c>
      <c r="C28" s="160"/>
      <c r="D28" s="160"/>
      <c r="E28" s="160"/>
      <c r="F28" s="626"/>
      <c r="G28" s="66"/>
    </row>
    <row r="29" spans="1:7" s="65" customFormat="1" ht="12">
      <c r="A29" s="163"/>
      <c r="B29" s="691" t="s">
        <v>688</v>
      </c>
      <c r="C29" s="160"/>
      <c r="D29" s="160"/>
      <c r="E29" s="160"/>
      <c r="F29" s="626"/>
      <c r="G29" s="66"/>
    </row>
    <row r="30" spans="1:7" s="65" customFormat="1" ht="12">
      <c r="A30" s="163">
        <v>4115</v>
      </c>
      <c r="B30" s="243" t="s">
        <v>91</v>
      </c>
      <c r="C30" s="160">
        <v>248920</v>
      </c>
      <c r="D30" s="160">
        <v>248920</v>
      </c>
      <c r="E30" s="160">
        <v>198920</v>
      </c>
      <c r="F30" s="626">
        <f t="shared" si="0"/>
        <v>0.7991322513257272</v>
      </c>
      <c r="G30" s="66"/>
    </row>
    <row r="31" spans="1:7" s="65" customFormat="1" ht="12">
      <c r="A31" s="163">
        <v>4116</v>
      </c>
      <c r="B31" s="243" t="s">
        <v>389</v>
      </c>
      <c r="C31" s="160">
        <v>94500</v>
      </c>
      <c r="D31" s="160">
        <v>94500</v>
      </c>
      <c r="E31" s="160">
        <v>82500</v>
      </c>
      <c r="F31" s="626">
        <f t="shared" si="0"/>
        <v>0.873015873015873</v>
      </c>
      <c r="G31" s="66"/>
    </row>
    <row r="32" spans="1:7" s="65" customFormat="1" ht="12">
      <c r="A32" s="163">
        <v>4117</v>
      </c>
      <c r="B32" s="243" t="s">
        <v>648</v>
      </c>
      <c r="C32" s="160"/>
      <c r="D32" s="160">
        <v>10995</v>
      </c>
      <c r="E32" s="160">
        <v>10995</v>
      </c>
      <c r="F32" s="626">
        <f t="shared" si="0"/>
        <v>1</v>
      </c>
      <c r="G32" s="66"/>
    </row>
    <row r="33" spans="1:7" s="65" customFormat="1" ht="12">
      <c r="A33" s="163"/>
      <c r="B33" s="612" t="s">
        <v>619</v>
      </c>
      <c r="C33" s="160"/>
      <c r="D33" s="160"/>
      <c r="E33" s="160"/>
      <c r="F33" s="626"/>
      <c r="G33" s="66"/>
    </row>
    <row r="34" spans="1:7" s="51" customFormat="1" ht="12">
      <c r="A34" s="71">
        <v>4121</v>
      </c>
      <c r="B34" s="208" t="s">
        <v>93</v>
      </c>
      <c r="C34" s="79">
        <v>50000</v>
      </c>
      <c r="D34" s="79">
        <v>54494</v>
      </c>
      <c r="E34" s="79">
        <v>69694</v>
      </c>
      <c r="F34" s="626">
        <f t="shared" si="0"/>
        <v>1.2789297904356443</v>
      </c>
      <c r="G34" s="59"/>
    </row>
    <row r="35" spans="1:7" s="51" customFormat="1" ht="12">
      <c r="A35" s="71"/>
      <c r="B35" s="691" t="s">
        <v>689</v>
      </c>
      <c r="C35" s="79"/>
      <c r="D35" s="79"/>
      <c r="E35" s="79"/>
      <c r="F35" s="626"/>
      <c r="G35" s="59"/>
    </row>
    <row r="36" spans="1:7" s="51" customFormat="1" ht="12">
      <c r="A36" s="71"/>
      <c r="B36" s="691" t="s">
        <v>688</v>
      </c>
      <c r="C36" s="79"/>
      <c r="D36" s="79"/>
      <c r="E36" s="79"/>
      <c r="F36" s="626"/>
      <c r="G36" s="59"/>
    </row>
    <row r="37" spans="1:7" s="51" customFormat="1" ht="12">
      <c r="A37" s="71">
        <v>4122</v>
      </c>
      <c r="B37" s="152" t="s">
        <v>236</v>
      </c>
      <c r="C37" s="160">
        <v>70000</v>
      </c>
      <c r="D37" s="160">
        <v>71036</v>
      </c>
      <c r="E37" s="160">
        <v>71036</v>
      </c>
      <c r="F37" s="626">
        <f t="shared" si="0"/>
        <v>1</v>
      </c>
      <c r="G37" s="59"/>
    </row>
    <row r="38" spans="1:7" s="51" customFormat="1" ht="12">
      <c r="A38" s="71"/>
      <c r="B38" s="691" t="s">
        <v>689</v>
      </c>
      <c r="C38" s="160"/>
      <c r="D38" s="160"/>
      <c r="E38" s="160"/>
      <c r="F38" s="626"/>
      <c r="G38" s="59"/>
    </row>
    <row r="39" spans="1:7" s="51" customFormat="1" ht="12">
      <c r="A39" s="71"/>
      <c r="B39" s="691" t="s">
        <v>690</v>
      </c>
      <c r="C39" s="160"/>
      <c r="D39" s="160"/>
      <c r="E39" s="160"/>
      <c r="F39" s="626"/>
      <c r="G39" s="59"/>
    </row>
    <row r="40" spans="1:7" s="51" customFormat="1" ht="12">
      <c r="A40" s="71"/>
      <c r="B40" s="691" t="s">
        <v>688</v>
      </c>
      <c r="C40" s="160"/>
      <c r="D40" s="160"/>
      <c r="E40" s="160"/>
      <c r="F40" s="626"/>
      <c r="G40" s="59"/>
    </row>
    <row r="41" spans="1:7" s="51" customFormat="1" ht="12">
      <c r="A41" s="76"/>
      <c r="B41" s="694" t="s">
        <v>143</v>
      </c>
      <c r="C41" s="286">
        <f>SUM(C24:C37)</f>
        <v>1451711</v>
      </c>
      <c r="D41" s="286">
        <f>SUM(D24:D37)</f>
        <v>1470111</v>
      </c>
      <c r="E41" s="286">
        <f>SUM(E24:E37)</f>
        <v>1425852</v>
      </c>
      <c r="F41" s="635">
        <f t="shared" si="0"/>
        <v>0.9698941100365891</v>
      </c>
      <c r="G41" s="72"/>
    </row>
    <row r="42" spans="1:7" s="51" customFormat="1" ht="12">
      <c r="A42" s="71">
        <v>4131</v>
      </c>
      <c r="B42" s="208" t="s">
        <v>268</v>
      </c>
      <c r="C42" s="160">
        <v>45000</v>
      </c>
      <c r="D42" s="160">
        <v>35000</v>
      </c>
      <c r="E42" s="160">
        <v>50000</v>
      </c>
      <c r="F42" s="626">
        <f t="shared" si="0"/>
        <v>1.4285714285714286</v>
      </c>
      <c r="G42" s="59"/>
    </row>
    <row r="43" spans="1:7" s="51" customFormat="1" ht="12" customHeight="1">
      <c r="A43" s="71">
        <v>4132</v>
      </c>
      <c r="B43" s="208" t="s">
        <v>78</v>
      </c>
      <c r="C43" s="160">
        <v>30000</v>
      </c>
      <c r="D43" s="160">
        <v>31176</v>
      </c>
      <c r="E43" s="160">
        <v>31176</v>
      </c>
      <c r="F43" s="626">
        <f t="shared" si="0"/>
        <v>1</v>
      </c>
      <c r="G43" s="59"/>
    </row>
    <row r="44" spans="1:7" s="51" customFormat="1" ht="12.75" customHeight="1">
      <c r="A44" s="71">
        <v>4133</v>
      </c>
      <c r="B44" s="208" t="s">
        <v>269</v>
      </c>
      <c r="C44" s="160">
        <v>150000</v>
      </c>
      <c r="D44" s="160">
        <v>177923</v>
      </c>
      <c r="E44" s="160">
        <v>177923</v>
      </c>
      <c r="F44" s="626">
        <f t="shared" si="0"/>
        <v>1</v>
      </c>
      <c r="G44" s="59"/>
    </row>
    <row r="45" spans="1:7" s="51" customFormat="1" ht="12.75" customHeight="1">
      <c r="A45" s="71"/>
      <c r="B45" s="691" t="s">
        <v>689</v>
      </c>
      <c r="C45" s="160"/>
      <c r="D45" s="160"/>
      <c r="E45" s="160"/>
      <c r="F45" s="626"/>
      <c r="G45" s="59"/>
    </row>
    <row r="46" spans="1:7" s="51" customFormat="1" ht="12.75" customHeight="1">
      <c r="A46" s="71"/>
      <c r="B46" s="691" t="s">
        <v>688</v>
      </c>
      <c r="C46" s="160"/>
      <c r="D46" s="160"/>
      <c r="E46" s="160"/>
      <c r="F46" s="626"/>
      <c r="G46" s="59"/>
    </row>
    <row r="47" spans="1:7" s="51" customFormat="1" ht="12.75">
      <c r="A47" s="71">
        <v>4134</v>
      </c>
      <c r="B47" s="208" t="s">
        <v>151</v>
      </c>
      <c r="C47" s="160">
        <v>150000</v>
      </c>
      <c r="D47" s="160">
        <v>150000</v>
      </c>
      <c r="E47" s="160">
        <v>150000</v>
      </c>
      <c r="F47" s="626">
        <f t="shared" si="0"/>
        <v>1</v>
      </c>
      <c r="G47" s="124" t="s">
        <v>167</v>
      </c>
    </row>
    <row r="48" spans="1:7" s="51" customFormat="1" ht="12">
      <c r="A48" s="71">
        <v>4135</v>
      </c>
      <c r="B48" s="208" t="s">
        <v>270</v>
      </c>
      <c r="C48" s="160">
        <v>95000</v>
      </c>
      <c r="D48" s="160">
        <v>95000</v>
      </c>
      <c r="E48" s="160">
        <v>157000</v>
      </c>
      <c r="F48" s="626">
        <f t="shared" si="0"/>
        <v>1.6526315789473685</v>
      </c>
      <c r="G48" s="71" t="s">
        <v>170</v>
      </c>
    </row>
    <row r="49" spans="1:7" s="51" customFormat="1" ht="12">
      <c r="A49" s="76">
        <v>4136</v>
      </c>
      <c r="B49" s="244" t="s">
        <v>662</v>
      </c>
      <c r="C49" s="171"/>
      <c r="D49" s="171">
        <v>8817</v>
      </c>
      <c r="E49" s="171">
        <v>8817</v>
      </c>
      <c r="F49" s="628">
        <f t="shared" si="0"/>
        <v>1</v>
      </c>
      <c r="G49" s="76"/>
    </row>
    <row r="50" spans="1:7" s="51" customFormat="1" ht="12">
      <c r="A50" s="71">
        <v>4137</v>
      </c>
      <c r="B50" s="208" t="s">
        <v>622</v>
      </c>
      <c r="C50" s="160">
        <v>149771</v>
      </c>
      <c r="D50" s="160">
        <v>149771</v>
      </c>
      <c r="E50" s="160">
        <v>199795</v>
      </c>
      <c r="F50" s="626">
        <f t="shared" si="0"/>
        <v>1.334003244953963</v>
      </c>
      <c r="G50" s="71">
        <v>18116</v>
      </c>
    </row>
    <row r="51" spans="1:7" s="51" customFormat="1" ht="12">
      <c r="A51" s="22">
        <v>4100</v>
      </c>
      <c r="B51" s="23" t="s">
        <v>204</v>
      </c>
      <c r="C51" s="47">
        <f>SUM(C41:C50)</f>
        <v>2071482</v>
      </c>
      <c r="D51" s="47">
        <f>SUM(D41:D50)</f>
        <v>2117798</v>
      </c>
      <c r="E51" s="47">
        <f>SUM(E41:E50)</f>
        <v>2200563</v>
      </c>
      <c r="F51" s="624">
        <f t="shared" si="0"/>
        <v>1.0390806866377247</v>
      </c>
      <c r="G51" s="216"/>
    </row>
    <row r="52" spans="1:7" s="51" customFormat="1" ht="12">
      <c r="A52" s="52"/>
      <c r="B52" s="24" t="s">
        <v>84</v>
      </c>
      <c r="C52" s="160"/>
      <c r="D52" s="160"/>
      <c r="E52" s="160"/>
      <c r="F52" s="626"/>
      <c r="G52" s="59"/>
    </row>
    <row r="53" spans="1:7" s="51" customFormat="1" ht="12">
      <c r="A53" s="163">
        <v>4211</v>
      </c>
      <c r="B53" s="223" t="s">
        <v>94</v>
      </c>
      <c r="C53" s="160">
        <v>700</v>
      </c>
      <c r="D53" s="160">
        <v>2565</v>
      </c>
      <c r="E53" s="160">
        <v>2253</v>
      </c>
      <c r="F53" s="626">
        <f t="shared" si="0"/>
        <v>0.8783625730994152</v>
      </c>
      <c r="G53" s="59"/>
    </row>
    <row r="54" spans="1:7" s="51" customFormat="1" ht="12">
      <c r="A54" s="163">
        <v>4213</v>
      </c>
      <c r="B54" s="223" t="s">
        <v>96</v>
      </c>
      <c r="C54" s="160">
        <v>5500</v>
      </c>
      <c r="D54" s="160">
        <v>5400</v>
      </c>
      <c r="E54" s="160">
        <v>5495</v>
      </c>
      <c r="F54" s="626">
        <f t="shared" si="0"/>
        <v>1.0175925925925926</v>
      </c>
      <c r="G54" s="59"/>
    </row>
    <row r="55" spans="1:7" s="51" customFormat="1" ht="12">
      <c r="A55" s="163">
        <v>4215</v>
      </c>
      <c r="B55" s="223" t="s">
        <v>649</v>
      </c>
      <c r="C55" s="160"/>
      <c r="D55" s="160">
        <v>485</v>
      </c>
      <c r="E55" s="160">
        <v>485</v>
      </c>
      <c r="F55" s="626">
        <f t="shared" si="0"/>
        <v>1</v>
      </c>
      <c r="G55" s="59"/>
    </row>
    <row r="56" spans="1:7" s="51" customFormat="1" ht="12">
      <c r="A56" s="163">
        <v>4219</v>
      </c>
      <c r="B56" s="223" t="s">
        <v>97</v>
      </c>
      <c r="C56" s="160">
        <v>7500</v>
      </c>
      <c r="D56" s="160">
        <v>7615</v>
      </c>
      <c r="E56" s="160">
        <v>8988</v>
      </c>
      <c r="F56" s="626">
        <f t="shared" si="0"/>
        <v>1.1803020354563363</v>
      </c>
      <c r="G56" s="59"/>
    </row>
    <row r="57" spans="1:7" s="51" customFormat="1" ht="12">
      <c r="A57" s="163">
        <v>4221</v>
      </c>
      <c r="B57" s="223" t="s">
        <v>95</v>
      </c>
      <c r="C57" s="160">
        <v>950</v>
      </c>
      <c r="D57" s="160">
        <v>2876</v>
      </c>
      <c r="E57" s="160">
        <v>3162</v>
      </c>
      <c r="F57" s="626">
        <f t="shared" si="0"/>
        <v>1.099443671766342</v>
      </c>
      <c r="G57" s="59"/>
    </row>
    <row r="58" spans="1:7" s="51" customFormat="1" ht="12">
      <c r="A58" s="163">
        <v>4223</v>
      </c>
      <c r="B58" s="223" t="s">
        <v>101</v>
      </c>
      <c r="C58" s="160">
        <v>240</v>
      </c>
      <c r="D58" s="160">
        <v>210</v>
      </c>
      <c r="E58" s="160">
        <v>254</v>
      </c>
      <c r="F58" s="626">
        <f t="shared" si="0"/>
        <v>1.2095238095238094</v>
      </c>
      <c r="G58" s="59"/>
    </row>
    <row r="59" spans="1:7" s="51" customFormat="1" ht="12">
      <c r="A59" s="163">
        <v>4225</v>
      </c>
      <c r="B59" s="223" t="s">
        <v>102</v>
      </c>
      <c r="C59" s="160">
        <v>450</v>
      </c>
      <c r="D59" s="160">
        <v>1989</v>
      </c>
      <c r="E59" s="160">
        <v>2513</v>
      </c>
      <c r="F59" s="626">
        <f t="shared" si="0"/>
        <v>1.2634489693313222</v>
      </c>
      <c r="G59" s="59"/>
    </row>
    <row r="60" spans="1:7" s="51" customFormat="1" ht="12">
      <c r="A60" s="163">
        <v>4227</v>
      </c>
      <c r="B60" s="223" t="s">
        <v>103</v>
      </c>
      <c r="C60" s="160">
        <v>3800</v>
      </c>
      <c r="D60" s="160">
        <v>3674</v>
      </c>
      <c r="E60" s="160">
        <v>3736</v>
      </c>
      <c r="F60" s="626">
        <f t="shared" si="0"/>
        <v>1.0168753402286337</v>
      </c>
      <c r="G60" s="59"/>
    </row>
    <row r="61" spans="1:7" s="51" customFormat="1" ht="12">
      <c r="A61" s="163">
        <v>4231</v>
      </c>
      <c r="B61" s="223" t="s">
        <v>104</v>
      </c>
      <c r="C61" s="160">
        <v>13790</v>
      </c>
      <c r="D61" s="160">
        <v>15920</v>
      </c>
      <c r="E61" s="160">
        <v>16355</v>
      </c>
      <c r="F61" s="626">
        <f t="shared" si="0"/>
        <v>1.027324120603015</v>
      </c>
      <c r="G61" s="59"/>
    </row>
    <row r="62" spans="1:7" s="51" customFormat="1" ht="12">
      <c r="A62" s="163">
        <v>4233</v>
      </c>
      <c r="B62" s="223" t="s">
        <v>105</v>
      </c>
      <c r="C62" s="160"/>
      <c r="D62" s="160">
        <v>5957</v>
      </c>
      <c r="E62" s="160">
        <v>5957</v>
      </c>
      <c r="F62" s="626">
        <f t="shared" si="0"/>
        <v>1</v>
      </c>
      <c r="G62" s="59"/>
    </row>
    <row r="63" spans="1:7" s="51" customFormat="1" ht="12">
      <c r="A63" s="163"/>
      <c r="B63" s="691" t="s">
        <v>689</v>
      </c>
      <c r="C63" s="160"/>
      <c r="D63" s="160"/>
      <c r="E63" s="160"/>
      <c r="F63" s="626"/>
      <c r="G63" s="59"/>
    </row>
    <row r="64" spans="1:7" s="51" customFormat="1" ht="12">
      <c r="A64" s="163"/>
      <c r="B64" s="691" t="s">
        <v>688</v>
      </c>
      <c r="C64" s="160"/>
      <c r="D64" s="160"/>
      <c r="E64" s="160"/>
      <c r="F64" s="626"/>
      <c r="G64" s="59"/>
    </row>
    <row r="65" spans="1:7" s="51" customFormat="1" ht="12">
      <c r="A65" s="163">
        <v>4237</v>
      </c>
      <c r="B65" s="223" t="s">
        <v>108</v>
      </c>
      <c r="C65" s="160">
        <v>6300</v>
      </c>
      <c r="D65" s="160">
        <v>6388</v>
      </c>
      <c r="E65" s="160">
        <v>6388</v>
      </c>
      <c r="F65" s="626">
        <f t="shared" si="0"/>
        <v>1</v>
      </c>
      <c r="G65" s="59"/>
    </row>
    <row r="66" spans="1:7" s="51" customFormat="1" ht="12">
      <c r="A66" s="163">
        <v>4238</v>
      </c>
      <c r="B66" s="223" t="s">
        <v>663</v>
      </c>
      <c r="C66" s="160"/>
      <c r="D66" s="160">
        <v>53340</v>
      </c>
      <c r="E66" s="160">
        <v>54031</v>
      </c>
      <c r="F66" s="626">
        <f t="shared" si="0"/>
        <v>1.012954630671166</v>
      </c>
      <c r="G66" s="59"/>
    </row>
    <row r="67" spans="1:7" s="51" customFormat="1" ht="12">
      <c r="A67" s="163">
        <v>4239</v>
      </c>
      <c r="B67" s="223" t="s">
        <v>106</v>
      </c>
      <c r="C67" s="160">
        <v>6300</v>
      </c>
      <c r="D67" s="160">
        <v>5578</v>
      </c>
      <c r="E67" s="160">
        <v>6350</v>
      </c>
      <c r="F67" s="626">
        <f t="shared" si="0"/>
        <v>1.1384008605234852</v>
      </c>
      <c r="G67" s="59"/>
    </row>
    <row r="68" spans="1:7" s="51" customFormat="1" ht="12">
      <c r="A68" s="163"/>
      <c r="B68" s="691" t="s">
        <v>691</v>
      </c>
      <c r="C68" s="160"/>
      <c r="D68" s="160"/>
      <c r="E68" s="160"/>
      <c r="F68" s="626"/>
      <c r="G68" s="59"/>
    </row>
    <row r="69" spans="1:7" s="51" customFormat="1" ht="12">
      <c r="A69" s="163">
        <v>4241</v>
      </c>
      <c r="B69" s="223" t="s">
        <v>107</v>
      </c>
      <c r="C69" s="160">
        <v>2300</v>
      </c>
      <c r="D69" s="160">
        <v>2470</v>
      </c>
      <c r="E69" s="160">
        <v>1844</v>
      </c>
      <c r="F69" s="626">
        <f t="shared" si="0"/>
        <v>0.7465587044534413</v>
      </c>
      <c r="G69" s="59"/>
    </row>
    <row r="70" spans="1:7" s="51" customFormat="1" ht="12">
      <c r="A70" s="163">
        <v>4243</v>
      </c>
      <c r="B70" s="223" t="s">
        <v>109</v>
      </c>
      <c r="C70" s="160">
        <v>5500</v>
      </c>
      <c r="D70" s="160">
        <v>5517</v>
      </c>
      <c r="E70" s="160">
        <v>5517</v>
      </c>
      <c r="F70" s="626">
        <f t="shared" si="0"/>
        <v>1</v>
      </c>
      <c r="G70" s="59"/>
    </row>
    <row r="71" spans="1:7" s="51" customFormat="1" ht="12">
      <c r="A71" s="163">
        <v>4251</v>
      </c>
      <c r="B71" s="223" t="s">
        <v>110</v>
      </c>
      <c r="C71" s="160">
        <v>1550</v>
      </c>
      <c r="D71" s="160">
        <v>730</v>
      </c>
      <c r="E71" s="160">
        <v>730</v>
      </c>
      <c r="F71" s="626">
        <f t="shared" si="0"/>
        <v>1</v>
      </c>
      <c r="G71" s="59"/>
    </row>
    <row r="72" spans="1:7" s="51" customFormat="1" ht="12">
      <c r="A72" s="163">
        <v>4253</v>
      </c>
      <c r="B72" s="223" t="s">
        <v>111</v>
      </c>
      <c r="C72" s="160">
        <v>12700</v>
      </c>
      <c r="D72" s="160">
        <v>12700</v>
      </c>
      <c r="E72" s="160">
        <v>12700</v>
      </c>
      <c r="F72" s="626">
        <f t="shared" si="0"/>
        <v>1</v>
      </c>
      <c r="G72" s="59"/>
    </row>
    <row r="73" spans="1:7" s="51" customFormat="1" ht="12">
      <c r="A73" s="163">
        <v>4255</v>
      </c>
      <c r="B73" s="223" t="s">
        <v>112</v>
      </c>
      <c r="C73" s="160">
        <v>1800</v>
      </c>
      <c r="D73" s="160">
        <v>275</v>
      </c>
      <c r="E73" s="160">
        <v>7275</v>
      </c>
      <c r="F73" s="626">
        <f t="shared" si="0"/>
        <v>26.454545454545453</v>
      </c>
      <c r="G73" s="59"/>
    </row>
    <row r="74" spans="1:7" s="51" customFormat="1" ht="12">
      <c r="A74" s="163"/>
      <c r="B74" s="691" t="s">
        <v>691</v>
      </c>
      <c r="C74" s="160"/>
      <c r="D74" s="160"/>
      <c r="E74" s="160"/>
      <c r="F74" s="626"/>
      <c r="G74" s="59"/>
    </row>
    <row r="75" spans="1:7" s="51" customFormat="1" ht="12">
      <c r="A75" s="163">
        <v>4261</v>
      </c>
      <c r="B75" s="223" t="s">
        <v>113</v>
      </c>
      <c r="C75" s="160">
        <v>4800</v>
      </c>
      <c r="D75" s="160">
        <v>3513</v>
      </c>
      <c r="E75" s="160">
        <v>4017</v>
      </c>
      <c r="F75" s="626">
        <f t="shared" si="0"/>
        <v>1.143467122117848</v>
      </c>
      <c r="G75" s="59"/>
    </row>
    <row r="76" spans="1:7" s="51" customFormat="1" ht="12">
      <c r="A76" s="642"/>
      <c r="B76" s="691" t="s">
        <v>691</v>
      </c>
      <c r="C76" s="160"/>
      <c r="D76" s="160"/>
      <c r="E76" s="160"/>
      <c r="F76" s="626"/>
      <c r="G76" s="59"/>
    </row>
    <row r="77" spans="1:7" s="51" customFormat="1" ht="12">
      <c r="A77" s="642">
        <v>4262</v>
      </c>
      <c r="B77" s="643" t="s">
        <v>645</v>
      </c>
      <c r="C77" s="160"/>
      <c r="D77" s="160">
        <v>25810</v>
      </c>
      <c r="E77" s="160"/>
      <c r="F77" s="626">
        <f t="shared" si="0"/>
        <v>0</v>
      </c>
      <c r="G77" s="59"/>
    </row>
    <row r="78" spans="1:7" s="51" customFormat="1" ht="12">
      <c r="A78" s="642">
        <v>4271</v>
      </c>
      <c r="B78" s="643" t="s">
        <v>650</v>
      </c>
      <c r="C78" s="160"/>
      <c r="D78" s="160">
        <v>11</v>
      </c>
      <c r="E78" s="160">
        <v>11</v>
      </c>
      <c r="F78" s="626">
        <f t="shared" si="0"/>
        <v>1</v>
      </c>
      <c r="G78" s="59"/>
    </row>
    <row r="79" spans="1:7" s="51" customFormat="1" ht="12">
      <c r="A79" s="642">
        <v>4281</v>
      </c>
      <c r="B79" s="643" t="s">
        <v>692</v>
      </c>
      <c r="C79" s="160"/>
      <c r="D79" s="160">
        <v>10937</v>
      </c>
      <c r="E79" s="160">
        <v>10937</v>
      </c>
      <c r="F79" s="626">
        <f t="shared" si="0"/>
        <v>1</v>
      </c>
      <c r="G79" s="59"/>
    </row>
    <row r="80" spans="1:7" s="51" customFormat="1" ht="12">
      <c r="A80" s="640">
        <v>4285</v>
      </c>
      <c r="B80" s="641" t="s">
        <v>642</v>
      </c>
      <c r="C80" s="171"/>
      <c r="D80" s="171">
        <v>9080</v>
      </c>
      <c r="E80" s="171">
        <v>9701</v>
      </c>
      <c r="F80" s="628">
        <f t="shared" si="0"/>
        <v>1.0683920704845815</v>
      </c>
      <c r="G80" s="72"/>
    </row>
    <row r="81" spans="1:7" s="51" customFormat="1" ht="12">
      <c r="A81" s="640">
        <v>4286</v>
      </c>
      <c r="B81" s="641" t="s">
        <v>704</v>
      </c>
      <c r="C81" s="171"/>
      <c r="D81" s="171"/>
      <c r="E81" s="171">
        <v>2800</v>
      </c>
      <c r="F81" s="626"/>
      <c r="G81" s="72"/>
    </row>
    <row r="82" spans="1:7" s="51" customFormat="1" ht="12">
      <c r="A82" s="239">
        <v>4200</v>
      </c>
      <c r="B82" s="204" t="s">
        <v>204</v>
      </c>
      <c r="C82" s="90">
        <f>SUM(C53:C75)</f>
        <v>74180</v>
      </c>
      <c r="D82" s="90">
        <f>SUM(D53:D80)</f>
        <v>183040</v>
      </c>
      <c r="E82" s="90">
        <f>SUM(E53:E81)</f>
        <v>171499</v>
      </c>
      <c r="F82" s="624">
        <f t="shared" si="0"/>
        <v>0.936948208041958</v>
      </c>
      <c r="G82" s="245"/>
    </row>
    <row r="83" spans="1:7" s="65" customFormat="1" ht="12">
      <c r="A83" s="15"/>
      <c r="B83" s="24" t="s">
        <v>61</v>
      </c>
      <c r="C83" s="160"/>
      <c r="D83" s="160"/>
      <c r="E83" s="160"/>
      <c r="F83" s="626"/>
      <c r="G83" s="66"/>
    </row>
    <row r="84" spans="1:7" s="51" customFormat="1" ht="12">
      <c r="A84" s="71">
        <v>4310</v>
      </c>
      <c r="B84" s="134" t="s">
        <v>199</v>
      </c>
      <c r="C84" s="160">
        <v>20000</v>
      </c>
      <c r="D84" s="160">
        <v>30000</v>
      </c>
      <c r="E84" s="160">
        <v>32500</v>
      </c>
      <c r="F84" s="626">
        <f t="shared" si="0"/>
        <v>1.0833333333333333</v>
      </c>
      <c r="G84" s="59"/>
    </row>
    <row r="85" spans="1:7" s="51" customFormat="1" ht="12">
      <c r="A85" s="71">
        <v>4321</v>
      </c>
      <c r="B85" s="134" t="s">
        <v>603</v>
      </c>
      <c r="C85" s="160">
        <v>6600</v>
      </c>
      <c r="D85" s="160">
        <v>12308</v>
      </c>
      <c r="E85" s="160">
        <v>11796</v>
      </c>
      <c r="F85" s="626">
        <f t="shared" si="0"/>
        <v>0.9584010399740006</v>
      </c>
      <c r="G85" s="59"/>
    </row>
    <row r="86" spans="1:7" s="51" customFormat="1" ht="12">
      <c r="A86" s="71">
        <v>4322</v>
      </c>
      <c r="B86" s="134" t="s">
        <v>604</v>
      </c>
      <c r="C86" s="160">
        <v>19900</v>
      </c>
      <c r="D86" s="160">
        <v>23188</v>
      </c>
      <c r="E86" s="160">
        <v>22043</v>
      </c>
      <c r="F86" s="626">
        <f t="shared" si="0"/>
        <v>0.9506210108676901</v>
      </c>
      <c r="G86" s="59"/>
    </row>
    <row r="87" spans="1:7" s="51" customFormat="1" ht="12">
      <c r="A87" s="71">
        <v>4340</v>
      </c>
      <c r="B87" s="134" t="s">
        <v>693</v>
      </c>
      <c r="C87" s="160">
        <v>16649</v>
      </c>
      <c r="D87" s="160">
        <v>26737</v>
      </c>
      <c r="E87" s="160">
        <v>26737</v>
      </c>
      <c r="F87" s="626">
        <f t="shared" si="0"/>
        <v>1</v>
      </c>
      <c r="G87" s="59"/>
    </row>
    <row r="88" spans="1:7" s="65" customFormat="1" ht="12">
      <c r="A88" s="216">
        <v>4300</v>
      </c>
      <c r="B88" s="23" t="s">
        <v>204</v>
      </c>
      <c r="C88" s="172">
        <f>SUM(C84:C87)</f>
        <v>63149</v>
      </c>
      <c r="D88" s="172">
        <f>SUM(D84:D87)</f>
        <v>92233</v>
      </c>
      <c r="E88" s="172">
        <f>SUM(E84:E87)</f>
        <v>93076</v>
      </c>
      <c r="F88" s="624">
        <f t="shared" si="0"/>
        <v>1.0091398956989364</v>
      </c>
      <c r="G88" s="107"/>
    </row>
    <row r="89" spans="1:7" s="65" customFormat="1" ht="12">
      <c r="A89" s="216"/>
      <c r="B89" s="24" t="s">
        <v>651</v>
      </c>
      <c r="C89" s="172"/>
      <c r="D89" s="172"/>
      <c r="E89" s="172"/>
      <c r="F89" s="618"/>
      <c r="G89" s="107"/>
    </row>
    <row r="90" spans="1:7" s="65" customFormat="1" ht="12">
      <c r="A90" s="695">
        <v>4412</v>
      </c>
      <c r="B90" s="696" t="s">
        <v>652</v>
      </c>
      <c r="C90" s="174"/>
      <c r="D90" s="593">
        <v>26675</v>
      </c>
      <c r="E90" s="593">
        <v>27410</v>
      </c>
      <c r="F90" s="687">
        <f t="shared" si="0"/>
        <v>1.0275538894095595</v>
      </c>
      <c r="G90" s="129"/>
    </row>
    <row r="91" spans="1:7" s="65" customFormat="1" ht="12">
      <c r="A91" s="163"/>
      <c r="B91" s="691" t="s">
        <v>694</v>
      </c>
      <c r="C91" s="246"/>
      <c r="D91" s="160"/>
      <c r="E91" s="160"/>
      <c r="F91" s="626"/>
      <c r="G91" s="66"/>
    </row>
    <row r="92" spans="1:7" s="65" customFormat="1" ht="12">
      <c r="A92" s="163"/>
      <c r="B92" s="691" t="s">
        <v>695</v>
      </c>
      <c r="C92" s="246"/>
      <c r="D92" s="160"/>
      <c r="E92" s="160"/>
      <c r="F92" s="626"/>
      <c r="G92" s="66"/>
    </row>
    <row r="93" spans="1:7" s="65" customFormat="1" ht="12">
      <c r="A93" s="247"/>
      <c r="B93" s="697" t="s">
        <v>696</v>
      </c>
      <c r="C93" s="173"/>
      <c r="D93" s="171"/>
      <c r="E93" s="171"/>
      <c r="F93" s="628"/>
      <c r="G93" s="77"/>
    </row>
    <row r="94" spans="1:7" s="65" customFormat="1" ht="12">
      <c r="A94" s="216">
        <v>4300</v>
      </c>
      <c r="B94" s="23" t="s">
        <v>204</v>
      </c>
      <c r="C94" s="172"/>
      <c r="D94" s="172">
        <f>SUM(D90)</f>
        <v>26675</v>
      </c>
      <c r="E94" s="172">
        <f>SUM(E90)</f>
        <v>27410</v>
      </c>
      <c r="F94" s="624">
        <f t="shared" si="0"/>
        <v>1.0275538894095595</v>
      </c>
      <c r="G94" s="107"/>
    </row>
    <row r="95" spans="1:7" s="65" customFormat="1" ht="12.75">
      <c r="A95" s="22"/>
      <c r="B95" s="367" t="s">
        <v>393</v>
      </c>
      <c r="C95" s="5"/>
      <c r="D95" s="5"/>
      <c r="E95" s="5"/>
      <c r="F95" s="618"/>
      <c r="G95" s="216"/>
    </row>
    <row r="96" spans="1:7" s="65" customFormat="1" ht="12">
      <c r="A96" s="366"/>
      <c r="B96" s="26" t="s">
        <v>82</v>
      </c>
      <c r="C96" s="246"/>
      <c r="D96" s="246"/>
      <c r="E96" s="246"/>
      <c r="F96" s="626"/>
      <c r="G96" s="66"/>
    </row>
    <row r="97" spans="1:7" s="65" customFormat="1" ht="12">
      <c r="A97" s="71">
        <v>4501</v>
      </c>
      <c r="B97" s="134" t="s">
        <v>198</v>
      </c>
      <c r="C97" s="160">
        <v>135000</v>
      </c>
      <c r="D97" s="160">
        <v>114000</v>
      </c>
      <c r="E97" s="160">
        <v>114000</v>
      </c>
      <c r="F97" s="626">
        <f aca="true" t="shared" si="1" ref="F97:F113">SUM(E97/D97)</f>
        <v>1</v>
      </c>
      <c r="G97" s="71"/>
    </row>
    <row r="98" spans="1:7" s="65" customFormat="1" ht="12">
      <c r="A98" s="71">
        <v>4502</v>
      </c>
      <c r="B98" s="134" t="s">
        <v>664</v>
      </c>
      <c r="C98" s="160"/>
      <c r="D98" s="160">
        <v>42000</v>
      </c>
      <c r="E98" s="160">
        <v>42000</v>
      </c>
      <c r="F98" s="626">
        <f t="shared" si="1"/>
        <v>1</v>
      </c>
      <c r="G98" s="71"/>
    </row>
    <row r="99" spans="1:7" s="65" customFormat="1" ht="12">
      <c r="A99" s="23">
        <v>4500</v>
      </c>
      <c r="B99" s="23" t="s">
        <v>204</v>
      </c>
      <c r="C99" s="172">
        <f>SUM(C97)</f>
        <v>135000</v>
      </c>
      <c r="D99" s="172">
        <f>SUM(D97:D98)</f>
        <v>156000</v>
      </c>
      <c r="E99" s="172">
        <f>SUM(E97:E98)</f>
        <v>156000</v>
      </c>
      <c r="F99" s="624">
        <f t="shared" si="1"/>
        <v>1</v>
      </c>
      <c r="G99" s="107"/>
    </row>
    <row r="100" spans="1:7" s="65" customFormat="1" ht="12">
      <c r="A100" s="82"/>
      <c r="B100" s="274" t="s">
        <v>21</v>
      </c>
      <c r="C100" s="84"/>
      <c r="D100" s="84"/>
      <c r="E100" s="84"/>
      <c r="F100" s="626"/>
      <c r="G100" s="66"/>
    </row>
    <row r="101" spans="1:7" s="65" customFormat="1" ht="12">
      <c r="A101" s="82"/>
      <c r="B101" s="160" t="s">
        <v>437</v>
      </c>
      <c r="C101" s="84"/>
      <c r="D101" s="84"/>
      <c r="E101" s="298">
        <f>SUM(E91)</f>
        <v>0</v>
      </c>
      <c r="F101" s="626"/>
      <c r="G101" s="66"/>
    </row>
    <row r="102" spans="1:7" s="65" customFormat="1" ht="12">
      <c r="A102" s="82"/>
      <c r="B102" s="160" t="s">
        <v>697</v>
      </c>
      <c r="C102" s="84"/>
      <c r="D102" s="84"/>
      <c r="E102" s="298">
        <f>SUM(E92)</f>
        <v>0</v>
      </c>
      <c r="F102" s="626"/>
      <c r="G102" s="66"/>
    </row>
    <row r="103" spans="1:7" s="51" customFormat="1" ht="12">
      <c r="A103" s="82"/>
      <c r="B103" s="36" t="s">
        <v>287</v>
      </c>
      <c r="C103" s="298">
        <f>SUM(C48)</f>
        <v>95000</v>
      </c>
      <c r="D103" s="298">
        <f>SUM(D48+D79)</f>
        <v>105937</v>
      </c>
      <c r="E103" s="298">
        <f>SUM(E48+E79)</f>
        <v>167937</v>
      </c>
      <c r="F103" s="626">
        <f t="shared" si="1"/>
        <v>1.5852534997215326</v>
      </c>
      <c r="G103" s="59"/>
    </row>
    <row r="104" spans="1:7" ht="12" customHeight="1">
      <c r="A104" s="85"/>
      <c r="B104" s="36" t="s">
        <v>275</v>
      </c>
      <c r="C104" s="184"/>
      <c r="D104" s="184"/>
      <c r="E104" s="184"/>
      <c r="F104" s="626"/>
      <c r="G104" s="59"/>
    </row>
    <row r="105" spans="1:7" ht="12" customHeight="1">
      <c r="A105" s="85"/>
      <c r="B105" s="246" t="s">
        <v>22</v>
      </c>
      <c r="C105" s="246">
        <f>SUM(C103:C104)</f>
        <v>95000</v>
      </c>
      <c r="D105" s="246">
        <f>SUM(D103:D104)</f>
        <v>105937</v>
      </c>
      <c r="E105" s="246">
        <f>SUM(E103:E104)</f>
        <v>167937</v>
      </c>
      <c r="F105" s="627">
        <f t="shared" si="1"/>
        <v>1.5852534997215326</v>
      </c>
      <c r="G105" s="59"/>
    </row>
    <row r="106" spans="1:7" ht="12" customHeight="1">
      <c r="A106" s="85"/>
      <c r="B106" s="277" t="s">
        <v>23</v>
      </c>
      <c r="C106" s="184"/>
      <c r="D106" s="184"/>
      <c r="E106" s="184"/>
      <c r="F106" s="626"/>
      <c r="G106" s="59"/>
    </row>
    <row r="107" spans="1:7" ht="12">
      <c r="A107" s="85"/>
      <c r="B107" s="36" t="s">
        <v>24</v>
      </c>
      <c r="C107" s="160">
        <f>SUM(C15+C18+C22+C51+C82+C88)-C103-C104+C99-C20-C47-C43</f>
        <v>2210284</v>
      </c>
      <c r="D107" s="160">
        <f>SUM(D15+D18+D22+D51+D82+D88+D94)-D103-D104+D99-D20-D47-D43</f>
        <v>2426413</v>
      </c>
      <c r="E107" s="160">
        <f>SUM(E15+E18+E22+E51+E82+E88+E94)-E103-E104+E99-E20-E47-E43</f>
        <v>2440215</v>
      </c>
      <c r="F107" s="626">
        <f t="shared" si="1"/>
        <v>1.0056882319704024</v>
      </c>
      <c r="G107" s="59"/>
    </row>
    <row r="108" spans="1:7" ht="12">
      <c r="A108" s="85"/>
      <c r="B108" s="159" t="s">
        <v>47</v>
      </c>
      <c r="C108" s="159">
        <v>333350</v>
      </c>
      <c r="D108" s="159">
        <v>333350</v>
      </c>
      <c r="E108" s="159">
        <v>333350</v>
      </c>
      <c r="F108" s="675">
        <f t="shared" si="1"/>
        <v>1</v>
      </c>
      <c r="G108" s="59"/>
    </row>
    <row r="109" spans="1:7" ht="12">
      <c r="A109" s="85"/>
      <c r="B109" s="36" t="s">
        <v>25</v>
      </c>
      <c r="C109" s="159"/>
      <c r="D109" s="159"/>
      <c r="E109" s="159"/>
      <c r="F109" s="626"/>
      <c r="G109" s="59"/>
    </row>
    <row r="110" spans="1:7" ht="12">
      <c r="A110" s="85"/>
      <c r="B110" s="36" t="s">
        <v>26</v>
      </c>
      <c r="C110" s="160">
        <f>SUM(C20+C47)</f>
        <v>155000</v>
      </c>
      <c r="D110" s="160">
        <f>SUM(D20+D47)</f>
        <v>167700</v>
      </c>
      <c r="E110" s="160">
        <f>SUM(E20+E47)</f>
        <v>167700</v>
      </c>
      <c r="F110" s="626">
        <f t="shared" si="1"/>
        <v>1</v>
      </c>
      <c r="G110" s="59"/>
    </row>
    <row r="111" spans="1:7" ht="12">
      <c r="A111" s="85"/>
      <c r="B111" s="246" t="s">
        <v>28</v>
      </c>
      <c r="C111" s="246">
        <f>SUM(C107:C110)-C108</f>
        <v>2365284</v>
      </c>
      <c r="D111" s="246">
        <f>SUM(D107:D110)-D108</f>
        <v>2594113</v>
      </c>
      <c r="E111" s="246">
        <f>SUM(E107:E110)-E108</f>
        <v>2607915</v>
      </c>
      <c r="F111" s="627">
        <f t="shared" si="1"/>
        <v>1.0053205083972827</v>
      </c>
      <c r="G111" s="59"/>
    </row>
    <row r="112" spans="1:7" ht="12">
      <c r="A112" s="144"/>
      <c r="B112" s="245" t="s">
        <v>48</v>
      </c>
      <c r="C112" s="173">
        <f>SUM(C43)</f>
        <v>30000</v>
      </c>
      <c r="D112" s="173">
        <f>SUM(D43)</f>
        <v>31176</v>
      </c>
      <c r="E112" s="173">
        <f>SUM(E43)</f>
        <v>31176</v>
      </c>
      <c r="F112" s="626">
        <f t="shared" si="1"/>
        <v>1</v>
      </c>
      <c r="G112" s="72"/>
    </row>
    <row r="113" spans="1:7" ht="12" customHeight="1">
      <c r="A113" s="144"/>
      <c r="B113" s="245" t="s">
        <v>45</v>
      </c>
      <c r="C113" s="173">
        <f>SUM(C105+C111+C112)</f>
        <v>2490284</v>
      </c>
      <c r="D113" s="173">
        <f>SUM(D105+D111+D112)</f>
        <v>2731226</v>
      </c>
      <c r="E113" s="173">
        <f>SUM(E105+E111+E112)</f>
        <v>2807028</v>
      </c>
      <c r="F113" s="624">
        <f t="shared" si="1"/>
        <v>1.0277538365554517</v>
      </c>
      <c r="G113" s="72"/>
    </row>
    <row r="114" spans="1:6" ht="12">
      <c r="A114" s="50"/>
      <c r="C114" s="110"/>
      <c r="D114" s="110"/>
      <c r="E114" s="110"/>
      <c r="F114" s="110"/>
    </row>
    <row r="115" ht="12"/>
  </sheetData>
  <sheetProtection/>
  <mergeCells count="6">
    <mergeCell ref="C3:G3"/>
    <mergeCell ref="F5:F7"/>
    <mergeCell ref="A2:G2"/>
    <mergeCell ref="A1:G1"/>
    <mergeCell ref="D5:D7"/>
    <mergeCell ref="E5:E7"/>
  </mergeCells>
  <printOptions horizontalCentered="1"/>
  <pageMargins left="0" right="0" top="0.5905511811023623" bottom="0.5905511811023623" header="0.11811023622047245" footer="0"/>
  <pageSetup firstPageNumber="49" useFirstPageNumber="1" horizontalDpi="600" verticalDpi="600" orientation="landscape" paperSize="9" scale="85" r:id="rId1"/>
  <headerFooter alignWithMargins="0">
    <oddFooter>&amp;C&amp;P. oldal</oddFooter>
  </headerFooter>
  <rowBreaks count="2" manualBreakCount="2">
    <brk id="49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romhanyi.ildiko</cp:lastModifiedBy>
  <cp:lastPrinted>2012-08-31T10:47:45Z</cp:lastPrinted>
  <dcterms:created xsi:type="dcterms:W3CDTF">2004-02-02T11:10:51Z</dcterms:created>
  <dcterms:modified xsi:type="dcterms:W3CDTF">2012-08-31T12:38:36Z</dcterms:modified>
  <cp:category/>
  <cp:version/>
  <cp:contentType/>
  <cp:contentStatus/>
</cp:coreProperties>
</file>