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75" windowWidth="11340" windowHeight="3615" tabRatio="663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<sst xmlns="http://schemas.openxmlformats.org/spreadsheetml/2006/main" count="3326" uniqueCount="1239">
  <si>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</si>
  <si>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</si>
  <si>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</si>
  <si>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</si>
  <si>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</si>
  <si>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</si>
  <si>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</si>
  <si>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</si>
  <si>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</si>
  <si>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</si>
  <si>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</si>
  <si>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</si>
  <si>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</si>
  <si>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</si>
  <si>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</si>
  <si>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</si>
  <si>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>Orvosi rendelők felújítása</t>
  </si>
  <si>
    <t>2015. évi beruházási, fejlesztési kiadások</t>
  </si>
  <si>
    <t>2015. évi felújítások</t>
  </si>
  <si>
    <t xml:space="preserve">Az önkormányzat  költségvetésében szereplő támogatások 2015. évi kiadásai </t>
  </si>
  <si>
    <t xml:space="preserve">Az önkormányzat  költségvetésében szereplő 2015. évi kiadások </t>
  </si>
  <si>
    <t>Közterület-felügyelet  2015. év</t>
  </si>
  <si>
    <t>A Polgármesteri Hivatal kiadásai 2015.</t>
  </si>
  <si>
    <t>Költségvetési szervek 2015. évi költségvetése</t>
  </si>
  <si>
    <t>Az önkormányzat költségvetésében szereplő 2015. évi tartalékok</t>
  </si>
  <si>
    <t xml:space="preserve">    Pedagógus továbbkézés program</t>
  </si>
  <si>
    <t>Pszichiátriai betegek nappali ellátása Moravcsik Alapítvány</t>
  </si>
  <si>
    <t>Egészségügyi és szociális kerületi kiadvány</t>
  </si>
  <si>
    <t>Kerületi egészségügyi koncepció kidolgozása</t>
  </si>
  <si>
    <t>Az önkormányzat 2015. évi bevételei</t>
  </si>
  <si>
    <t>Az önkormányzat 2015. évi kiadásai</t>
  </si>
  <si>
    <t>Tűzfalfestési pályázat</t>
  </si>
  <si>
    <t>Kapott előlegek</t>
  </si>
  <si>
    <t>Adott előlegek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</si>
  <si>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</si>
  <si>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</si>
  <si>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</si>
  <si>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</si>
  <si>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</si>
  <si>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</si>
  <si>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</si>
  <si>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</si>
  <si>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</si>
  <si>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</si>
  <si>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</si>
  <si>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</si>
  <si>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</si>
  <si>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</si>
  <si>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</si>
  <si>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</si>
  <si>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</si>
  <si>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</si>
  <si>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</si>
  <si>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</si>
  <si>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</si>
  <si>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</si>
  <si>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</si>
  <si>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</si>
  <si>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</si>
  <si>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</si>
  <si>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</si>
  <si>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</si>
  <si>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</si>
  <si>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</si>
  <si>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</si>
  <si>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</si>
  <si>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Balázs Béla u. 5.</t>
  </si>
  <si>
    <t>Markusovszky park</t>
  </si>
  <si>
    <t>Balázs B. u. 25.</t>
  </si>
  <si>
    <t>További kötelezettségek</t>
  </si>
  <si>
    <t>Irodaszer beszerzés</t>
  </si>
  <si>
    <t>Hivatali telefon szolgáltatás</t>
  </si>
  <si>
    <t>Mobil flotta szerződés</t>
  </si>
  <si>
    <t>Takarítás</t>
  </si>
  <si>
    <t>Nyomtatvány beszerzés</t>
  </si>
  <si>
    <t>Kémény-felújítási munkák</t>
  </si>
  <si>
    <t>Őrzési feladatok</t>
  </si>
  <si>
    <t>Budai Traktoros Futball Klub</t>
  </si>
  <si>
    <t>Ferencvárosi Szabadidő SE</t>
  </si>
  <si>
    <t>FTC Icehokey Utánpótlás</t>
  </si>
  <si>
    <t>FTC kajak-kenú Utánpótlás</t>
  </si>
  <si>
    <t>FTC Női torna Kft.</t>
  </si>
  <si>
    <t>Roma Kulturális és Sport Közh.</t>
  </si>
  <si>
    <t>Sajtófőnöki és komm.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</si>
  <si>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</si>
  <si>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</si>
  <si>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</si>
  <si>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</si>
  <si>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</si>
  <si>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</si>
  <si>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</si>
  <si>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KMOP-5.1.1/B-12-K-201-0003 Szociális városrehabilitáció Ferencvárosban JAT I. ütem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</si>
  <si>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</si>
  <si>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</si>
  <si>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</si>
  <si>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</si>
  <si>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</si>
  <si>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</si>
  <si>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</si>
  <si>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</si>
  <si>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</si>
  <si>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</si>
  <si>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</si>
  <si>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</si>
  <si>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</si>
  <si>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</si>
  <si>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</si>
  <si>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</si>
  <si>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</si>
  <si>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</si>
  <si>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</si>
  <si>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</si>
  <si>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</si>
  <si>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</si>
  <si>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</si>
  <si>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</si>
  <si>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</si>
  <si>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</si>
  <si>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</si>
  <si>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</si>
  <si>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</si>
  <si>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</si>
  <si>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</si>
  <si>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</si>
  <si>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</si>
  <si>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</si>
  <si>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</si>
  <si>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</si>
  <si>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</si>
  <si>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</si>
  <si>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</si>
  <si>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</si>
  <si>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</si>
  <si>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</si>
  <si>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</si>
  <si>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</si>
  <si>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</si>
  <si>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</si>
  <si>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</si>
  <si>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</si>
  <si>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</si>
  <si>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</si>
  <si>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</si>
  <si>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</si>
  <si>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</si>
  <si>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</si>
  <si>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</si>
  <si>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</si>
  <si>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</si>
  <si>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</si>
  <si>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</si>
  <si>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</si>
  <si>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</si>
  <si>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</si>
  <si>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</si>
  <si>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</si>
  <si>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</si>
  <si>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</si>
  <si>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</si>
  <si>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</si>
  <si>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</si>
  <si>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</si>
  <si>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</si>
  <si>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</si>
  <si>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</si>
  <si>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</si>
  <si>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</si>
  <si>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</si>
  <si>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Önkormányzatok működési támogatása</t>
  </si>
  <si>
    <t>Közhatalmi bevételek</t>
  </si>
  <si>
    <t>Saját bevétel</t>
  </si>
  <si>
    <t>Támogatás Áht-n belülről</t>
  </si>
  <si>
    <t>Átvett pénzeszköz</t>
  </si>
  <si>
    <t>Előző évi pénzm.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</si>
  <si>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</si>
  <si>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</si>
  <si>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</si>
  <si>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</si>
  <si>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</si>
  <si>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</si>
  <si>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kez., fejl. és üzemeltetése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</si>
  <si>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</si>
  <si>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</si>
  <si>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</si>
  <si>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</si>
  <si>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</si>
  <si>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</si>
  <si>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</si>
  <si>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</si>
  <si>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</si>
  <si>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</si>
  <si>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</si>
  <si>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</si>
  <si>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</si>
  <si>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</si>
  <si>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</si>
  <si>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4118 Lakóház felújítás Balázs Béla u. 32/A-B</t>
  </si>
  <si>
    <t xml:space="preserve">             4119 Balázs B. u. 25. felújítás</t>
  </si>
  <si>
    <t xml:space="preserve">             4120 Lakóház felújítás Balázs Béla u. 11.</t>
  </si>
  <si>
    <t xml:space="preserve">             4121 Felújításokkal kapcsolatos tervezések</t>
  </si>
  <si>
    <t xml:space="preserve">             4123 JAT</t>
  </si>
  <si>
    <t xml:space="preserve">             4135 Ingatlanokkal kapcs. Bontási feladatok</t>
  </si>
  <si>
    <t xml:space="preserve">            5038 Közterületek komplex megújítása pályázat - "Nehru"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</si>
  <si>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</si>
  <si>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</si>
  <si>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</si>
  <si>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</si>
  <si>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</si>
  <si>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</si>
  <si>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</si>
  <si>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3302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</si>
  <si>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</si>
  <si>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</si>
  <si>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</si>
  <si>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</si>
  <si>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</si>
  <si>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</si>
  <si>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</si>
  <si>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</si>
  <si>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</si>
  <si>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</si>
  <si>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</si>
  <si>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</si>
  <si>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</si>
  <si>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</si>
  <si>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</si>
  <si>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</si>
  <si>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</si>
  <si>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</si>
  <si>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</si>
  <si>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</si>
  <si>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</si>
  <si>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</si>
  <si>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</si>
  <si>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</si>
  <si>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</si>
  <si>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</si>
  <si>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</si>
  <si>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</si>
  <si>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</si>
  <si>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</si>
  <si>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</si>
  <si>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</si>
  <si>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</si>
  <si>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</si>
  <si>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</si>
  <si>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</si>
  <si>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</si>
  <si>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</si>
  <si>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</si>
  <si>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</si>
  <si>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</si>
  <si>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</si>
  <si>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</si>
  <si>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</si>
  <si>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</si>
  <si>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</si>
  <si>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</si>
  <si>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</si>
  <si>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</si>
  <si>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</si>
  <si>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</si>
  <si>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</si>
  <si>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</si>
  <si>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</si>
  <si>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4310 Egészségügyi intézmények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</si>
  <si>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</si>
  <si>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</si>
  <si>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</si>
  <si>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</si>
  <si>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</si>
  <si>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KEN feladatok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</si>
  <si>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</si>
  <si>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</si>
  <si>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</si>
  <si>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</si>
  <si>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</si>
  <si>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</si>
  <si>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>Közreműködés a helyi közbiztonság biztosításában</t>
  </si>
  <si>
    <t xml:space="preserve">      3204 Térfigyelő kamerák üzemeltetése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</si>
  <si>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</si>
  <si>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</si>
  <si>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</si>
  <si>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</si>
  <si>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</si>
  <si>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</si>
  <si>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</si>
  <si>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</si>
  <si>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</si>
  <si>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3208 Ügyvédi díjak</t>
  </si>
  <si>
    <t>3223 Pályázat előkészítés, lebonyolítás</t>
  </si>
  <si>
    <t>3427 Kommunikációs szolgáltatások</t>
  </si>
  <si>
    <t>3925 FEV IX. Zrt. támogatása</t>
  </si>
  <si>
    <t>1801 Kamatkiadás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</si>
  <si>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</si>
  <si>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</si>
  <si>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</si>
  <si>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</si>
  <si>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</si>
  <si>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</si>
  <si>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</si>
  <si>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</si>
  <si>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</si>
  <si>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</si>
  <si>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</si>
  <si>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</si>
  <si>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</si>
  <si>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Felhalmozási bevételek</t>
  </si>
  <si>
    <t>Kölcsön visszatérülés</t>
  </si>
  <si>
    <t xml:space="preserve">Működési célú </t>
  </si>
  <si>
    <t>Felhalmozási célú</t>
  </si>
  <si>
    <t>Működési célú</t>
  </si>
  <si>
    <t>Munkáltatói kölcsön</t>
  </si>
  <si>
    <t>FMK pinceszínház, TV üzemeltetés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</si>
  <si>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</si>
  <si>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</si>
  <si>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</si>
  <si>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</si>
  <si>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</si>
  <si>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Védőoltás támogatás</t>
  </si>
  <si>
    <t>Idősügyi koncepció</t>
  </si>
  <si>
    <t>Közfoglalkoztatottak pályázat támogatásának önrésze</t>
  </si>
  <si>
    <t>Egyházak támogatása</t>
  </si>
  <si>
    <t>Társadalmi szervezetek támogatása</t>
  </si>
  <si>
    <t>FESZOFE kiemelkedően közhasznú Non-Profit KFT</t>
  </si>
  <si>
    <t>IX.kerületi Szakrendelő Kft</t>
  </si>
  <si>
    <t>FTC támogatás</t>
  </si>
  <si>
    <t>Nem önkormányzati tulajdonú lakóépületek veszélyelh.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</si>
  <si>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</si>
  <si>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</si>
  <si>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</si>
  <si>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</si>
  <si>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</si>
  <si>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</si>
  <si>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</si>
  <si>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</si>
  <si>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</si>
  <si>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</si>
  <si>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</si>
  <si>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</si>
  <si>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</si>
  <si>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</si>
  <si>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</si>
  <si>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</si>
  <si>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</si>
  <si>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</si>
  <si>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</si>
  <si>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</si>
  <si>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</si>
  <si>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</si>
  <si>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</si>
  <si>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</si>
  <si>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</si>
  <si>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</si>
  <si>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</si>
  <si>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</si>
  <si>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</si>
  <si>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</si>
  <si>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</si>
  <si>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</si>
  <si>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</si>
  <si>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</si>
  <si>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Beruházási kiadások</t>
  </si>
  <si>
    <t>18. Felújítási kiadások</t>
  </si>
  <si>
    <t>20. Egyéb felhalmozási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</si>
  <si>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</si>
  <si>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</si>
  <si>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</si>
  <si>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</si>
  <si>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2016. év várható terv szám</t>
  </si>
  <si>
    <t>2017. év várható terv szám</t>
  </si>
  <si>
    <t>Helyi adóból származó bevétel (építményadó, telekadó, idegenforgalmi adó, iparűzési adó)</t>
  </si>
  <si>
    <t>Lakóház felújítás Balázs B. u. 32 a-b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</si>
  <si>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</si>
  <si>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</si>
  <si>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</si>
  <si>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</si>
  <si>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</si>
  <si>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Kezességvállalással kapcsolatos megtérülés</t>
  </si>
  <si>
    <t>Adósságot keletkeztető ügyletből eredő fizetési kötelezettség</t>
  </si>
  <si>
    <t>2024.</t>
  </si>
  <si>
    <t>Márton u. 5/a</t>
  </si>
  <si>
    <t xml:space="preserve">           3061 Köztutak üzemeltetés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</si>
  <si>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</si>
  <si>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</si>
  <si>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</si>
  <si>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</si>
  <si>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</si>
  <si>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</si>
  <si>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</si>
  <si>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</si>
  <si>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</si>
  <si>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</si>
  <si>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</si>
  <si>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</si>
  <si>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>Tűzoltó u. 33./a</t>
  </si>
  <si>
    <t>Index        4./3.</t>
  </si>
  <si>
    <t xml:space="preserve">      3414 Óvodai sport tevékenység támogatása</t>
  </si>
  <si>
    <t>2015. év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</si>
  <si>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</si>
  <si>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</si>
  <si>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</si>
  <si>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</si>
  <si>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>Pedagógus továbbképzés</t>
  </si>
  <si>
    <t xml:space="preserve">Egyéb közhatalmi bevételek </t>
  </si>
  <si>
    <t>Az Európai uniós forrásokkal támogatott fejlesztések tervezett 2015. évi adatairól</t>
  </si>
  <si>
    <t>2015. évi közvetett támogatások</t>
  </si>
  <si>
    <t>2015. év eredeti költségvetés</t>
  </si>
  <si>
    <t>2018. év várható terv szám</t>
  </si>
  <si>
    <t xml:space="preserve">      3349 Moravcsik Alapítvány</t>
  </si>
  <si>
    <t xml:space="preserve">     3362 Esélyegyenlőségi feladatok</t>
  </si>
  <si>
    <t xml:space="preserve">             4114 Tűzoltó u. 33./A</t>
  </si>
  <si>
    <t>Vitukis korsós nőszobor</t>
  </si>
  <si>
    <t xml:space="preserve"> 2015. évi előirányzat felhasználási ütemterv</t>
  </si>
  <si>
    <t>Casco és kötelező biztosítások</t>
  </si>
  <si>
    <t>Hivatali szállítás</t>
  </si>
  <si>
    <t>Tisztítószer beszerzés</t>
  </si>
  <si>
    <t>ADSL előfizetés</t>
  </si>
  <si>
    <t>CT-ECOSTAT üzemeltetői tám.</t>
  </si>
  <si>
    <t>Kiméra üzemeltetése</t>
  </si>
  <si>
    <t>Számítástechnikai kelléganyag</t>
  </si>
  <si>
    <t>Számítástechnikai alkatrészek</t>
  </si>
  <si>
    <t>Új Út Szociális Egyesület</t>
  </si>
  <si>
    <t>A 4.sz. melléklet 4114, 4117, 4118, 4119, 4135 sz. költségvetési sorai (lakóházfelújítások) a táblázatban nettó értékkel szerepelnek.</t>
  </si>
  <si>
    <t>Városfejlesztési, Városgazdálkodási és Környezetvédelmi Bizottság</t>
  </si>
  <si>
    <t>Akadálymentesítési támogatás</t>
  </si>
  <si>
    <t>Felújítások, beruházások nettó értékben</t>
  </si>
  <si>
    <t>Kulturális tevékenység pályázati támogatása</t>
  </si>
  <si>
    <t>HPV védőoltás</t>
  </si>
  <si>
    <t>Ferencvárosi Helytörténeti Egyesület</t>
  </si>
  <si>
    <t xml:space="preserve">Irányító szervi támogatásként folyosított támogatás </t>
  </si>
  <si>
    <t>Irányítószervi támogatásként folyósított támogatás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</si>
  <si>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</si>
  <si>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</si>
  <si>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</si>
  <si>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</si>
  <si>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</si>
  <si>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</si>
  <si>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</si>
  <si>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</si>
  <si>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</si>
  <si>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</si>
  <si>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</si>
  <si>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</si>
  <si>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</si>
  <si>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086020</t>
  </si>
  <si>
    <t>Helyi, térségi közösségi tér biztosítása,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</si>
  <si>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</si>
  <si>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</si>
  <si>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</si>
  <si>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</si>
  <si>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</si>
  <si>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</si>
  <si>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</si>
  <si>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Romák társadalmi integrációját elősegíatő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</si>
  <si>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</si>
  <si>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</si>
  <si>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</si>
  <si>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</si>
  <si>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</si>
  <si>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</si>
  <si>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FESZOFE Non-profit Kft.</t>
  </si>
  <si>
    <t>074054</t>
  </si>
  <si>
    <t>Komplex egészségfejlesztő, prevenciós programok</t>
  </si>
  <si>
    <t>072210</t>
  </si>
  <si>
    <t>Járóbetegek gyógyító szakellátása</t>
  </si>
  <si>
    <t>101150</t>
  </si>
  <si>
    <t>Betegséggel kapcsolatos pénzbeli ellátások, támogatások</t>
  </si>
  <si>
    <t>105010</t>
  </si>
  <si>
    <t>Munkanélküli aktív korúak 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</si>
  <si>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</si>
  <si>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</si>
  <si>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</si>
  <si>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</si>
  <si>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</si>
  <si>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</si>
  <si>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</si>
  <si>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</si>
  <si>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</si>
  <si>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</si>
  <si>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</si>
  <si>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</si>
  <si>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</si>
  <si>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</si>
  <si>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</si>
  <si>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107054</t>
  </si>
  <si>
    <t>Családsegítés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</si>
  <si>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</si>
  <si>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</si>
  <si>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</si>
  <si>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</si>
  <si>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</si>
  <si>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</si>
  <si>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</si>
  <si>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</si>
  <si>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</si>
  <si>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Közfoglalkoztatottak pályázat támogatás önrész, kapcs. Kiadások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</si>
  <si>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</si>
  <si>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</si>
  <si>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</si>
  <si>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</si>
  <si>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</si>
  <si>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</si>
  <si>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</si>
  <si>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</si>
  <si>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</si>
  <si>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</si>
  <si>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</si>
  <si>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Pályázat kiemelt sportrendezvények megrendezésére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</si>
  <si>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</si>
  <si>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</si>
  <si>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</si>
  <si>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</si>
  <si>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</si>
  <si>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</si>
  <si>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Ferencvárosi újság</t>
  </si>
  <si>
    <t>Kommunikációs szolgáltatás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</si>
  <si>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</si>
  <si>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</si>
  <si>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</si>
  <si>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</si>
  <si>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</si>
  <si>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</si>
  <si>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</si>
  <si>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</si>
  <si>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</si>
  <si>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</si>
  <si>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</si>
  <si>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</si>
  <si>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</si>
  <si>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FEV IX. Zrt. Támogatása</t>
  </si>
  <si>
    <t>Templom felújítás pályázat</t>
  </si>
  <si>
    <t>041233</t>
  </si>
  <si>
    <t>Hosszabb időtartamú közfoglalkoztatás</t>
  </si>
  <si>
    <t>Katasztrófa védelemhez kapcsolódó "M" készlet</t>
  </si>
  <si>
    <t>FESZOFE kiemelkedően közhasznú Non-profit Kft. Működése</t>
  </si>
  <si>
    <t>Akadálymentesítési támogatása</t>
  </si>
  <si>
    <t>084031</t>
  </si>
  <si>
    <t>Civil szervezetek működési támogatása</t>
  </si>
  <si>
    <t xml:space="preserve">Horváth Nemzetiségi Önkormányzat </t>
  </si>
  <si>
    <t>Balázs Béla u. 25. felújítás</t>
  </si>
  <si>
    <t>Szociális városrehabilitáció Ferencvárosban JAT I. ütem</t>
  </si>
  <si>
    <t>"Vitukis" korsós nőszobor vásárlása</t>
  </si>
  <si>
    <t>Közterületek komplex megújítása pályázat - Nehru projekt"</t>
  </si>
  <si>
    <t>900070</t>
  </si>
  <si>
    <t>Fejezeti és általános tartalékok elszámolása</t>
  </si>
  <si>
    <t>Általános tartalék</t>
  </si>
  <si>
    <t>Pedagógus továbbkézés program</t>
  </si>
  <si>
    <t>031030</t>
  </si>
  <si>
    <t>Közterület rendjének fenntartása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</si>
  <si>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</si>
  <si>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</si>
  <si>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</si>
  <si>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</si>
  <si>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</si>
  <si>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</si>
  <si>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</si>
  <si>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</si>
  <si>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</si>
  <si>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</si>
  <si>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104030</t>
  </si>
  <si>
    <t>Gyermekek napközbeni ellátása</t>
  </si>
  <si>
    <t>Ferencvárosi Egyesített Bölcsőde</t>
  </si>
  <si>
    <t>102030</t>
  </si>
  <si>
    <t>Idősek, demens betegek nappali ellátása</t>
  </si>
  <si>
    <t>Kamatkiadás</t>
  </si>
  <si>
    <t>Fizetendő Általános forgalmi adó</t>
  </si>
  <si>
    <t>Hosszú lejáratú hitel törlesztése</t>
  </si>
  <si>
    <t>011220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</si>
  <si>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</si>
  <si>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</si>
  <si>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</si>
  <si>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</si>
  <si>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</si>
  <si>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</si>
  <si>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</si>
  <si>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</si>
  <si>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</si>
  <si>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</si>
  <si>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Közterületfelügyeleti bírság bevétel</t>
  </si>
  <si>
    <t>Gépkocsi elszállítás</t>
  </si>
  <si>
    <t>Kerékbilincs levétele</t>
  </si>
  <si>
    <t>Közterületfoglalási díj</t>
  </si>
  <si>
    <t>Parkolási díj, ügyviteli költség</t>
  </si>
  <si>
    <t>Adó, vám és jövedéki igazgatás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</si>
  <si>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</si>
  <si>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</si>
  <si>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</si>
  <si>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</si>
  <si>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</si>
  <si>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</si>
  <si>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</si>
  <si>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</si>
  <si>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</si>
  <si>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Önkormányzati segély, rendkívüli támogatás</t>
  </si>
  <si>
    <t>Jövedelempótló rendszeres támogatás</t>
  </si>
  <si>
    <t>Közüzemi díj és közös költség támogatása</t>
  </si>
  <si>
    <t>Adósságkezelési szolgáltatás</t>
  </si>
  <si>
    <t>Közgyógytámogatás</t>
  </si>
  <si>
    <t>ESZS és KEN Bizottság</t>
  </si>
  <si>
    <t>Lakások és helyiségek, ingatlan vásárlása</t>
  </si>
  <si>
    <t>17. sz. melléklet</t>
  </si>
  <si>
    <t>Bevételek felosztása KOFOG szerint</t>
  </si>
  <si>
    <t>JAT II. előkészítési költségek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</si>
  <si>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</si>
  <si>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</si>
  <si>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</si>
  <si>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>JAT II. előkészítés költségei</t>
  </si>
  <si>
    <t>Lakások és helyiségek, ingatlanok vásárlása</t>
  </si>
  <si>
    <t>Közműdíj és közös költség támogatás</t>
  </si>
  <si>
    <t>Közgyógyellátás támogatás</t>
  </si>
  <si>
    <t xml:space="preserve">                 ebből: őrzés</t>
  </si>
  <si>
    <t>Lakás és helyiségfelújítás</t>
  </si>
  <si>
    <t>Felújításokkal kapcsolatos tervezések</t>
  </si>
  <si>
    <t>Iskolai jogosítvány megszerzés támogatása</t>
  </si>
  <si>
    <t xml:space="preserve">             5021 Lakás és helyiség, ingatlan vásárlás</t>
  </si>
  <si>
    <t xml:space="preserve">             4124 JAT II. előkészítési munkák</t>
  </si>
  <si>
    <t xml:space="preserve">                             térfelügyelet</t>
  </si>
  <si>
    <t>018010</t>
  </si>
  <si>
    <t>Önkormányzatok elszámolása a központi költségvetéssel</t>
  </si>
  <si>
    <t>Vagyonkezelés és városfejl. Kapcs. ÁFA</t>
  </si>
  <si>
    <t>Parkolási feladatokkal kapcsolato sÁFa</t>
  </si>
  <si>
    <t>Önkormányzat kamat</t>
  </si>
  <si>
    <t>KMOP-5.1.1/B-12-K-201-0003 Szociális városrehab.Ferencvárosban JAT</t>
  </si>
  <si>
    <t>Közterületek komplex megújítása pályázat - "Nehru projekt"</t>
  </si>
  <si>
    <t>Fővárosi lakás-felújítási pályázat</t>
  </si>
  <si>
    <t>Önkormányzat földterület, telek értékesítése</t>
  </si>
  <si>
    <t>Önkormányzati lakások értékesítése</t>
  </si>
  <si>
    <t>Helyiség értékesítés</t>
  </si>
  <si>
    <t>Felhalmozási célú visszatérítendő tám.</t>
  </si>
  <si>
    <t>018030</t>
  </si>
  <si>
    <t>Támogatási célú finanszírozású műveletek</t>
  </si>
  <si>
    <t>Költségvetési maradvány</t>
  </si>
  <si>
    <t>Kamatbevétel</t>
  </si>
  <si>
    <t>096015</t>
  </si>
  <si>
    <t>Gyermekétkeztetés köznevelési intézményben</t>
  </si>
  <si>
    <t>Általános forgalmi adó visszatérülések</t>
  </si>
  <si>
    <t>Igazgatászolgáltatási díj</t>
  </si>
  <si>
    <t>2015. évi Polgármesteri Hivatal és Intézményi engedélyezett létszámadatok</t>
  </si>
  <si>
    <t>091250</t>
  </si>
  <si>
    <t>Alapfokú művészeti oktatás</t>
  </si>
  <si>
    <t>FIÜK</t>
  </si>
  <si>
    <t>Gyermekétkeztetés</t>
  </si>
  <si>
    <t>092260</t>
  </si>
  <si>
    <t>Gimnázium működtetése</t>
  </si>
  <si>
    <t>092120</t>
  </si>
  <si>
    <t>5.-8. évfolyam nevelés, működtetés</t>
  </si>
  <si>
    <t>091220</t>
  </si>
  <si>
    <t>1.-4. évfolyam nevelés, működtetés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</si>
  <si>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</si>
  <si>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</si>
  <si>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</si>
  <si>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</si>
  <si>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</si>
  <si>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</si>
  <si>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</si>
  <si>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</si>
  <si>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</si>
  <si>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</si>
  <si>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</si>
  <si>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</si>
  <si>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</si>
  <si>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</si>
  <si>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</si>
  <si>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</si>
  <si>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102022</t>
  </si>
  <si>
    <t>Idősek átmeneti ellátása</t>
  </si>
  <si>
    <t>104012</t>
  </si>
  <si>
    <t>Gyermekek átmeneti otthona</t>
  </si>
  <si>
    <t>104042</t>
  </si>
  <si>
    <t>Gyermekjóléti Központ</t>
  </si>
  <si>
    <t>107052</t>
  </si>
  <si>
    <t>Házi segítségnyújtás</t>
  </si>
  <si>
    <t>107051</t>
  </si>
  <si>
    <t>Étkeztetés</t>
  </si>
  <si>
    <t>096025</t>
  </si>
  <si>
    <t>Munkahelyi étkeztetés köznevelési intézményben</t>
  </si>
  <si>
    <t>Csudafa Óvoda (Kríziskezelő szolgáltatás)</t>
  </si>
  <si>
    <t>107053</t>
  </si>
  <si>
    <t>2015. évi előirányzat 4/2015.</t>
  </si>
  <si>
    <t>2015. évi előirányzat  4/2015.</t>
  </si>
  <si>
    <t xml:space="preserve">2015. évi előirányzat 4/2015. </t>
  </si>
  <si>
    <t>Horvát Nemzetiségi Önkormányzat</t>
  </si>
  <si>
    <t>Rendkívüli gyermekvédelmi támogatás</t>
  </si>
  <si>
    <t>Börzsöny utcai rendelő</t>
  </si>
  <si>
    <t>Egyéb közhatalmi bevétel</t>
  </si>
  <si>
    <t>Gépjárműelszállítás</t>
  </si>
  <si>
    <t>Közhatalmi bevétel összesen</t>
  </si>
  <si>
    <t>FESZOFE Nonprofit Kft Eseti megrendelések VI Iroda</t>
  </si>
  <si>
    <t>Lakás és helyiség felújítás VI Iroda</t>
  </si>
  <si>
    <t xml:space="preserve">   Beruházási kiadások</t>
  </si>
  <si>
    <t>2015. évi előirányzat ../2015.</t>
  </si>
  <si>
    <t>2015. évi előirányzat .../2015.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</si>
  <si>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</si>
  <si>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</si>
  <si>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</si>
  <si>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</si>
  <si>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</si>
  <si>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       3217 FESZOFE Nonprofit eseti</t>
  </si>
  <si>
    <t xml:space="preserve">      4125 Lakás és helyiség felújítás</t>
  </si>
  <si>
    <t>Aszódi, Táblás köz vízmérő kiépítés</t>
  </si>
  <si>
    <t xml:space="preserve">             5011 Belterületi földutak szilárd burkolattal ell.</t>
  </si>
  <si>
    <t>1975 2015. évi megelőlegezett állami normatíva</t>
  </si>
  <si>
    <t xml:space="preserve">             4138 Gyáli út víz csatorna kiépítése</t>
  </si>
  <si>
    <t>Börzsöny utcai rendőrörs</t>
  </si>
  <si>
    <t xml:space="preserve">      3319 Rendkívüli gyermekvédelmi támogatás</t>
  </si>
  <si>
    <t>BÖK törzstőke emelés</t>
  </si>
  <si>
    <t xml:space="preserve">FESZOFE Non-profit Kft. Eseti VI </t>
  </si>
  <si>
    <t>Belterületi földutak szilárd burkolattal való ellátása</t>
  </si>
  <si>
    <t>Elvonások és befizetések</t>
  </si>
  <si>
    <t>2015. évi megelőlegezett normatív támogatás</t>
  </si>
  <si>
    <t>Gyáli út 21.-23.</t>
  </si>
  <si>
    <t>Támogatásértékű pénzeszközátvét</t>
  </si>
  <si>
    <t>Felhalmozási tám.értékű bevételek</t>
  </si>
  <si>
    <t>Környezetvédelmi bírság</t>
  </si>
  <si>
    <t xml:space="preserve">    Felújítási kaidások</t>
  </si>
  <si>
    <t xml:space="preserve">   Felújítási kiadások</t>
  </si>
  <si>
    <t>Moravcsik Alapítvány</t>
  </si>
  <si>
    <t>Hivatali karbantartartások</t>
  </si>
  <si>
    <t>Multifunkc.nyomtató szervízsz.</t>
  </si>
  <si>
    <t>Vagyonkezelési rendsz.üzemelt.</t>
  </si>
  <si>
    <t>Ásványvizek beszerzése</t>
  </si>
  <si>
    <t>Szakértői konzultációs keretmeg.</t>
  </si>
  <si>
    <t>Bérelt vonal internet és hozzáf.</t>
  </si>
  <si>
    <t>Nagysebességű bérelt vonal</t>
  </si>
  <si>
    <t>Világító testek bérleti díja</t>
  </si>
  <si>
    <t>Üzletviteli tanácsadás</t>
  </si>
  <si>
    <t>Honlap üzemeltetés</t>
  </si>
  <si>
    <t>Arculathoz tartozó tervezések</t>
  </si>
  <si>
    <t>Óvodai karbantartás</t>
  </si>
  <si>
    <t>2015. évi megelőlegezett állami normatíva visszafizetése</t>
  </si>
  <si>
    <t xml:space="preserve">   Felhalmozási célú kiadások</t>
  </si>
  <si>
    <t>Louis Blérot szobor készítés</t>
  </si>
  <si>
    <t>Lois Brenoir szobor készítés</t>
  </si>
  <si>
    <t>Luis Blerois szobor készítés</t>
  </si>
  <si>
    <t>23. Hosszú lejáratú hitel tőke összegének törlesztése, megelőlegezett norm.</t>
  </si>
  <si>
    <t>Könyvvizsgálati díj</t>
  </si>
  <si>
    <t>Épületek biztosítása</t>
  </si>
  <si>
    <t xml:space="preserve">    Középületek kiemelt jelentőségű épületenergetikai fejlesztése</t>
  </si>
  <si>
    <t>Középületek kiemelt jelentőségű épületenergetikai fejlesztése</t>
  </si>
  <si>
    <t>2015. évi előirányzat 24/2015.</t>
  </si>
  <si>
    <t>2015. évi előirányzat  24/2015.</t>
  </si>
  <si>
    <t xml:space="preserve">2015. évi előirányzat 24/2015. </t>
  </si>
  <si>
    <t xml:space="preserve">   Iparűzési adó, pótlék, bírság</t>
  </si>
  <si>
    <t>Közfoglalkoztatottak pályázat tám.önrésze, kapcs.egyéb kiad.tám.</t>
  </si>
  <si>
    <t>(eFt)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</si>
  <si>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</si>
  <si>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</si>
  <si>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</si>
  <si>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</si>
  <si>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</si>
  <si>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</si>
  <si>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</si>
  <si>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</si>
  <si>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</si>
  <si>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</si>
  <si>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</si>
  <si>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</si>
  <si>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</si>
  <si>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</si>
  <si>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</si>
  <si>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</si>
  <si>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</si>
  <si>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</si>
  <si>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</si>
  <si>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</si>
  <si>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</si>
  <si>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</si>
  <si>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</si>
  <si>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</si>
  <si>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</si>
  <si>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</si>
  <si>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</si>
  <si>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</si>
  <si>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</si>
  <si>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</si>
  <si>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</si>
  <si>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</si>
  <si>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</si>
  <si>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</si>
  <si>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</si>
  <si>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</si>
  <si>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</si>
  <si>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</si>
  <si>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</si>
  <si>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</si>
  <si>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</si>
  <si>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</si>
  <si>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</si>
  <si>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</si>
  <si>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</si>
  <si>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</si>
  <si>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</si>
  <si>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</si>
  <si>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</si>
  <si>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</si>
  <si>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</si>
  <si>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</si>
  <si>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</si>
  <si>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</si>
  <si>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</si>
  <si>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</si>
  <si>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</si>
  <si>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</si>
  <si>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</si>
  <si>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</si>
  <si>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</si>
  <si>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</si>
  <si>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</si>
  <si>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</si>
  <si>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</si>
  <si>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</si>
  <si>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</si>
  <si>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</si>
  <si>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</si>
  <si>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</si>
  <si>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</si>
  <si>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</si>
  <si>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</si>
  <si>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</si>
  <si>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</si>
  <si>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</si>
  <si>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</si>
  <si>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</si>
  <si>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</si>
  <si>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</si>
  <si>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</si>
  <si>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</si>
  <si>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</si>
  <si>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</si>
  <si>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Ráday u. - Knézich utca gyalogátkelőhelyek létesítése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</si>
  <si>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</si>
  <si>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</si>
  <si>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</si>
  <si>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</si>
  <si>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</si>
  <si>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</si>
  <si>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</si>
  <si>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</si>
  <si>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</si>
  <si>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</si>
  <si>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</si>
  <si>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</si>
  <si>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</si>
  <si>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</si>
  <si>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</si>
  <si>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</si>
  <si>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</si>
  <si>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</si>
  <si>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</si>
  <si>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</si>
  <si>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</si>
  <si>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</si>
  <si>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</si>
  <si>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</si>
  <si>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</si>
  <si>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</si>
  <si>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</si>
  <si>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</si>
  <si>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</si>
  <si>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</si>
  <si>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</si>
  <si>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</si>
  <si>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</si>
  <si>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</si>
  <si>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</si>
  <si>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</si>
  <si>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</si>
  <si>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</si>
  <si>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</si>
  <si>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</si>
  <si>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</si>
  <si>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</si>
  <si>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</si>
  <si>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</si>
  <si>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</si>
  <si>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</si>
  <si>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</si>
  <si>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</si>
  <si>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</si>
  <si>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</si>
  <si>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</si>
  <si>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</si>
  <si>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</si>
  <si>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</si>
  <si>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</si>
  <si>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</si>
  <si>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</si>
  <si>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</si>
  <si>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</si>
  <si>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</si>
  <si>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</si>
  <si>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</si>
  <si>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</si>
  <si>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</si>
  <si>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</si>
  <si>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</si>
  <si>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</si>
  <si>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</si>
  <si>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</si>
  <si>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</si>
  <si>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</si>
  <si>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</si>
  <si>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</si>
  <si>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</si>
  <si>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</si>
  <si>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</si>
  <si>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</si>
  <si>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</si>
  <si>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</si>
  <si>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</si>
  <si>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</si>
  <si>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</si>
  <si>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</si>
  <si>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</si>
  <si>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</si>
  <si>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</si>
  <si>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</si>
  <si>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</si>
  <si>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</si>
  <si>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</si>
  <si>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</si>
  <si>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</si>
  <si>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</si>
  <si>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</si>
  <si>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</si>
  <si>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</si>
  <si>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</si>
  <si>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</si>
  <si>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</si>
  <si>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</si>
  <si>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</si>
  <si>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</si>
  <si>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</si>
  <si>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</si>
  <si>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</si>
  <si>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</si>
  <si>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</si>
  <si>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</si>
  <si>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</si>
  <si>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</si>
  <si>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</si>
  <si>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</si>
  <si>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</si>
  <si>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</si>
  <si>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</si>
  <si>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</si>
  <si>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</si>
  <si>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</si>
  <si>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</si>
  <si>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</si>
  <si>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</si>
  <si>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</si>
  <si>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</si>
  <si>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</si>
  <si>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</si>
  <si>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</si>
  <si>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</si>
  <si>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</si>
  <si>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</si>
  <si>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</si>
  <si>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</si>
  <si>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</si>
  <si>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Lakóház felújítás 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</si>
  <si>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</si>
  <si>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</si>
  <si>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</si>
  <si>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</si>
  <si>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</si>
  <si>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</si>
  <si>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</si>
  <si>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</si>
  <si>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</si>
  <si>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</si>
  <si>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</si>
  <si>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</si>
  <si>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</si>
  <si>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</si>
  <si>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</si>
  <si>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</si>
  <si>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</si>
  <si>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</si>
  <si>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Csökkent munkaképességűek rendszeres szociális segélye</t>
  </si>
  <si>
    <t>Aktív korúak rendszeres szociális segélye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</si>
  <si>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</si>
  <si>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</si>
  <si>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</si>
  <si>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</si>
  <si>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</si>
  <si>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</si>
  <si>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</si>
  <si>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</si>
  <si>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</si>
  <si>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</si>
  <si>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</si>
  <si>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</si>
  <si>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</si>
  <si>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</si>
  <si>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</si>
  <si>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</si>
  <si>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</si>
  <si>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</si>
  <si>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</si>
  <si>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</si>
  <si>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</si>
  <si>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</si>
  <si>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</si>
  <si>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</si>
  <si>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</si>
  <si>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</si>
  <si>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</si>
  <si>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</si>
  <si>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</si>
  <si>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</si>
  <si>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</si>
  <si>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</si>
  <si>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</si>
  <si>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</si>
  <si>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</si>
  <si>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</si>
  <si>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</si>
  <si>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</si>
  <si>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</si>
  <si>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</si>
  <si>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</si>
  <si>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</si>
  <si>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</si>
  <si>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</si>
  <si>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</si>
  <si>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</si>
  <si>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</si>
  <si>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</si>
  <si>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</si>
  <si>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</si>
  <si>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</si>
  <si>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</si>
  <si>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</si>
  <si>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</si>
  <si>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</si>
  <si>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</si>
  <si>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</si>
  <si>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</si>
  <si>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</si>
  <si>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</si>
  <si>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</si>
  <si>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</si>
  <si>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</si>
  <si>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</si>
  <si>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</si>
  <si>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</si>
  <si>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</si>
  <si>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</si>
  <si>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</si>
  <si>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</si>
  <si>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</si>
  <si>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</si>
  <si>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</si>
  <si>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</si>
  <si>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</si>
  <si>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</si>
  <si>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</si>
  <si>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Hosszú lejáratú hitel tőkeösszegének törlesztése</t>
  </si>
  <si>
    <t xml:space="preserve">     - Települési önkormányzatok szociális és gyermekjóléti és gyermekétkeztési feladatainak támogatása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</si>
  <si>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</si>
  <si>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</si>
  <si>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</si>
  <si>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</si>
  <si>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</si>
  <si>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</si>
  <si>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</si>
  <si>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</si>
  <si>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</si>
  <si>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</si>
  <si>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</si>
  <si>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</si>
  <si>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</si>
  <si>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</si>
  <si>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</si>
  <si>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</si>
  <si>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</si>
  <si>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</si>
  <si>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</si>
  <si>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</si>
  <si>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</si>
  <si>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</si>
  <si>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</si>
  <si>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</si>
  <si>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</si>
  <si>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</si>
  <si>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</si>
  <si>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</si>
  <si>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</si>
  <si>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</si>
  <si>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</si>
  <si>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</si>
  <si>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</si>
  <si>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</si>
  <si>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</si>
  <si>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</si>
  <si>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</si>
  <si>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</si>
  <si>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</si>
  <si>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</si>
  <si>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</si>
  <si>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</si>
  <si>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</si>
  <si>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</si>
  <si>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</si>
  <si>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</si>
  <si>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</si>
  <si>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</si>
  <si>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</si>
  <si>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</si>
  <si>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</si>
  <si>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</si>
  <si>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</si>
  <si>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</si>
  <si>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</si>
  <si>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</si>
  <si>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</si>
  <si>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</si>
  <si>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</si>
  <si>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</si>
  <si>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</si>
  <si>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</si>
  <si>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</si>
  <si>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</si>
  <si>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</si>
  <si>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</si>
  <si>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</si>
  <si>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</si>
  <si>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</si>
  <si>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</si>
  <si>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</si>
  <si>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</si>
  <si>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</si>
  <si>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</si>
  <si>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</si>
  <si>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</si>
  <si>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</si>
  <si>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</si>
  <si>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</si>
  <si>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</si>
  <si>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</si>
  <si>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</si>
  <si>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</si>
  <si>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</si>
  <si>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</si>
  <si>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</si>
  <si>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</si>
  <si>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</si>
  <si>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</si>
  <si>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</si>
  <si>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</si>
  <si>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</si>
  <si>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</si>
  <si>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</si>
  <si>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</si>
  <si>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</si>
  <si>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</si>
  <si>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</si>
  <si>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</si>
  <si>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</si>
  <si>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</si>
  <si>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</si>
  <si>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</si>
  <si>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</si>
  <si>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</si>
  <si>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</si>
  <si>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</si>
  <si>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</si>
  <si>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</si>
  <si>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</si>
  <si>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</si>
  <si>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</si>
  <si>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 xml:space="preserve">    Óvoda pedagógusok szeptemberi bérfejlesztése</t>
  </si>
  <si>
    <t>József Attila lakótelep forgalom elterelés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</si>
  <si>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</si>
  <si>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</si>
  <si>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</si>
  <si>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</si>
  <si>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</si>
  <si>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</si>
  <si>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</si>
  <si>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</si>
  <si>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</si>
  <si>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</si>
  <si>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</si>
  <si>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</si>
  <si>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</si>
  <si>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</si>
  <si>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</si>
  <si>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</si>
  <si>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</si>
  <si>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</si>
  <si>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</si>
  <si>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</si>
  <si>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Egyéb felhalmozási  kiadások</t>
  </si>
  <si>
    <t xml:space="preserve">       Polgármesteri Hivatal támogatása</t>
  </si>
  <si>
    <t xml:space="preserve"> Általános forgalmi adó visszatérítése</t>
  </si>
  <si>
    <t>"Vitukis" korsós nőszobor vásárlás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</si>
  <si>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</si>
  <si>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</si>
  <si>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</si>
  <si>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</si>
  <si>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</si>
  <si>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</si>
  <si>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Egyéb felhalmozási célú támogatás értékű bevétel</t>
  </si>
  <si>
    <t>Környezetvédelem</t>
  </si>
  <si>
    <t>Lakóház felújítás Balázs B. u. 11.</t>
  </si>
  <si>
    <t>Nemzetiségi önkormányzatok pályázati támogatása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</si>
  <si>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</si>
  <si>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</si>
  <si>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</si>
  <si>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</si>
  <si>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</si>
  <si>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Városfejlesztéssel kapcsolatos önkormányzati kiadások (FEV IX.Zrt.)</t>
  </si>
  <si>
    <t>Önkormányzati vagyon gazd. kapcs. feladatok - általános</t>
  </si>
  <si>
    <t>Index            5./4.</t>
  </si>
  <si>
    <t>Index     5./4.</t>
  </si>
  <si>
    <t>Index        5./4.</t>
  </si>
  <si>
    <t>Index       5./4.</t>
  </si>
  <si>
    <t>2015. évi előirányzat  .../2015.</t>
  </si>
  <si>
    <t>Index    5./4.</t>
  </si>
  <si>
    <t xml:space="preserve">2015. évi előirányzat ../2015. </t>
  </si>
  <si>
    <t>Index   5./4.</t>
  </si>
  <si>
    <t>2015. évi előirányzat …./2015.</t>
  </si>
  <si>
    <t>Felhalmozási célú kölcsönök</t>
  </si>
  <si>
    <t>Egyéb működési célú átvét</t>
  </si>
  <si>
    <t>Egyéb működési célú támogatás Áh-n belül</t>
  </si>
  <si>
    <t>Engedélye-zett létszám összesen 2015. év           .../2015.</t>
  </si>
  <si>
    <t>Polgármesteri Hivatal igazgatási kiadásai</t>
  </si>
  <si>
    <t>Jogtár és céginfó beszerzés</t>
  </si>
  <si>
    <t>Ferencvárosi Újság előáll.</t>
  </si>
  <si>
    <t>Kommunikációs tanácsadás</t>
  </si>
  <si>
    <t>Házi segítség nyújtás</t>
  </si>
  <si>
    <t>Kifli, túrórudi beszerzés</t>
  </si>
  <si>
    <t>Vodafone Flotta Közterület</t>
  </si>
  <si>
    <t>Magyar Telekom Közterület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</si>
</sst>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42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3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2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3" fontId="1" fillId="0" borderId="18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2" xfId="65" applyFont="1" applyBorder="1" applyAlignment="1">
      <alignment/>
      <protection/>
    </xf>
    <xf numFmtId="3" fontId="1" fillId="0" borderId="22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6" xfId="64" applyFont="1" applyBorder="1">
      <alignment/>
      <protection/>
    </xf>
    <xf numFmtId="0" fontId="38" fillId="0" borderId="23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17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21" xfId="64" applyFont="1" applyBorder="1">
      <alignment/>
      <protection/>
    </xf>
    <xf numFmtId="0" fontId="38" fillId="0" borderId="26" xfId="64" applyFont="1" applyBorder="1">
      <alignment/>
      <protection/>
    </xf>
    <xf numFmtId="0" fontId="37" fillId="0" borderId="24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7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3" fontId="38" fillId="0" borderId="25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1" fillId="0" borderId="2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19" xfId="64" applyFont="1" applyBorder="1">
      <alignment/>
      <protection/>
    </xf>
    <xf numFmtId="3" fontId="37" fillId="0" borderId="24" xfId="0" applyNumberFormat="1" applyFont="1" applyBorder="1" applyAlignment="1">
      <alignment/>
    </xf>
    <xf numFmtId="3" fontId="1" fillId="0" borderId="29" xfId="65" applyNumberFormat="1" applyFont="1" applyBorder="1" applyAlignment="1">
      <alignment/>
      <protection/>
    </xf>
    <xf numFmtId="3" fontId="2" fillId="0" borderId="24" xfId="0" applyNumberFormat="1" applyFont="1" applyBorder="1" applyAlignment="1">
      <alignment/>
    </xf>
    <xf numFmtId="0" fontId="35" fillId="0" borderId="27" xfId="64" applyFont="1" applyBorder="1" applyAlignment="1">
      <alignment vertical="center"/>
      <protection/>
    </xf>
    <xf numFmtId="3" fontId="35" fillId="0" borderId="27" xfId="64" applyNumberFormat="1" applyFont="1" applyBorder="1" applyAlignment="1">
      <alignment vertical="center"/>
      <protection/>
    </xf>
    <xf numFmtId="0" fontId="35" fillId="0" borderId="23" xfId="64" applyFont="1" applyBorder="1" applyAlignment="1">
      <alignment vertical="center"/>
      <protection/>
    </xf>
    <xf numFmtId="3" fontId="35" fillId="0" borderId="30" xfId="64" applyNumberFormat="1" applyFont="1" applyBorder="1" applyAlignment="1">
      <alignment vertical="center"/>
      <protection/>
    </xf>
    <xf numFmtId="0" fontId="35" fillId="0" borderId="31" xfId="64" applyFont="1" applyBorder="1" applyAlignment="1">
      <alignment vertical="center"/>
      <protection/>
    </xf>
    <xf numFmtId="3" fontId="35" fillId="0" borderId="32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0" fontId="2" fillId="0" borderId="24" xfId="65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9" xfId="65" applyNumberFormat="1" applyFont="1" applyBorder="1" applyAlignment="1">
      <alignment/>
      <protection/>
    </xf>
    <xf numFmtId="3" fontId="2" fillId="0" borderId="24" xfId="65" applyNumberFormat="1" applyFont="1" applyBorder="1" applyAlignment="1">
      <alignment/>
      <protection/>
    </xf>
    <xf numFmtId="3" fontId="1" fillId="0" borderId="24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6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8" xfId="65" applyFont="1" applyBorder="1" applyAlignment="1">
      <alignment/>
      <protection/>
    </xf>
    <xf numFmtId="0" fontId="1" fillId="0" borderId="22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0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2" xfId="65" applyFont="1" applyBorder="1" applyAlignment="1">
      <alignment/>
      <protection/>
    </xf>
    <xf numFmtId="0" fontId="34" fillId="0" borderId="30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5" applyFont="1" applyBorder="1" applyAlignment="1">
      <alignment/>
      <protection/>
    </xf>
    <xf numFmtId="3" fontId="37" fillId="0" borderId="19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3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37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1" xfId="64" applyNumberFormat="1" applyFont="1" applyBorder="1">
      <alignment/>
      <protection/>
    </xf>
    <xf numFmtId="0" fontId="1" fillId="0" borderId="34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37" fillId="0" borderId="30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0" fontId="0" fillId="0" borderId="12" xfId="65" applyFont="1" applyBorder="1" applyAlignment="1">
      <alignment/>
      <protection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9">
      <alignment/>
      <protection/>
    </xf>
    <xf numFmtId="0" fontId="1" fillId="0" borderId="0" xfId="69" applyFont="1" applyBorder="1" applyAlignment="1">
      <alignment horizontal="centerContinuous"/>
      <protection/>
    </xf>
    <xf numFmtId="3" fontId="12" fillId="0" borderId="10" xfId="69" applyNumberFormat="1" applyFont="1" applyFill="1" applyBorder="1" applyAlignment="1">
      <alignment horizontal="center"/>
      <protection/>
    </xf>
    <xf numFmtId="3" fontId="12" fillId="0" borderId="10" xfId="69" applyNumberFormat="1" applyFont="1" applyFill="1" applyBorder="1" applyAlignment="1" applyProtection="1">
      <alignment horizontal="center"/>
      <protection locked="0"/>
    </xf>
    <xf numFmtId="3" fontId="12" fillId="0" borderId="37" xfId="69" applyNumberFormat="1" applyFont="1" applyFill="1" applyBorder="1" applyAlignment="1" applyProtection="1">
      <alignment horizontal="center"/>
      <protection locked="0"/>
    </xf>
    <xf numFmtId="3" fontId="15" fillId="0" borderId="10" xfId="69" applyNumberFormat="1" applyFont="1" applyFill="1" applyBorder="1" applyAlignment="1" applyProtection="1">
      <alignment horizontal="center"/>
      <protection locked="0"/>
    </xf>
    <xf numFmtId="0" fontId="12" fillId="0" borderId="37" xfId="69" applyFont="1" applyFill="1" applyBorder="1" applyProtection="1">
      <alignment/>
      <protection locked="0"/>
    </xf>
    <xf numFmtId="3" fontId="3" fillId="0" borderId="19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8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2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6" xfId="65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7" xfId="65" applyFont="1" applyBorder="1" applyAlignment="1">
      <alignment/>
      <protection/>
    </xf>
    <xf numFmtId="0" fontId="2" fillId="0" borderId="33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3" fillId="0" borderId="29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3" xfId="65" applyNumberFormat="1" applyFont="1" applyBorder="1" applyAlignment="1">
      <alignment/>
      <protection/>
    </xf>
    <xf numFmtId="3" fontId="12" fillId="0" borderId="29" xfId="65" applyNumberFormat="1" applyFont="1" applyBorder="1" applyAlignment="1">
      <alignment vertical="center"/>
      <protection/>
    </xf>
    <xf numFmtId="0" fontId="46" fillId="0" borderId="18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7" xfId="65" applyFont="1" applyBorder="1" applyAlignment="1">
      <alignment/>
      <protection/>
    </xf>
    <xf numFmtId="0" fontId="46" fillId="0" borderId="30" xfId="65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0" xfId="65" applyFont="1" applyBorder="1" applyAlignment="1">
      <alignment vertical="center"/>
      <protection/>
    </xf>
    <xf numFmtId="3" fontId="1" fillId="0" borderId="23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2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0" xfId="65" applyFont="1" applyBorder="1" applyAlignment="1">
      <alignment/>
      <protection/>
    </xf>
    <xf numFmtId="0" fontId="38" fillId="0" borderId="18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19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1" fillId="0" borderId="27" xfId="65" applyNumberFormat="1" applyFont="1" applyBorder="1" applyAlignment="1">
      <alignment/>
      <protection/>
    </xf>
    <xf numFmtId="3" fontId="38" fillId="0" borderId="18" xfId="64" applyNumberFormat="1" applyFont="1" applyBorder="1">
      <alignment/>
      <protection/>
    </xf>
    <xf numFmtId="0" fontId="43" fillId="0" borderId="27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1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2" xfId="64" applyFont="1" applyBorder="1">
      <alignment/>
      <protection/>
    </xf>
    <xf numFmtId="0" fontId="38" fillId="0" borderId="27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6" xfId="64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7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2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6" xfId="64" applyNumberFormat="1" applyFont="1" applyBorder="1">
      <alignment/>
      <protection/>
    </xf>
    <xf numFmtId="3" fontId="38" fillId="0" borderId="23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3" applyNumberFormat="1" applyFont="1" applyFill="1" applyBorder="1" applyAlignment="1">
      <alignment horizontal="right"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0" fontId="1" fillId="0" borderId="29" xfId="65" applyFont="1" applyBorder="1" applyAlignment="1">
      <alignment/>
      <protection/>
    </xf>
    <xf numFmtId="3" fontId="2" fillId="0" borderId="29" xfId="65" applyNumberFormat="1" applyFont="1" applyBorder="1" applyAlignment="1">
      <alignment/>
      <protection/>
    </xf>
    <xf numFmtId="3" fontId="40" fillId="0" borderId="32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3" fontId="5" fillId="0" borderId="12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7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33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0" xfId="69" applyFont="1" applyFill="1" applyBorder="1" applyAlignment="1">
      <alignment horizontal="center"/>
      <protection/>
    </xf>
    <xf numFmtId="0" fontId="2" fillId="0" borderId="20" xfId="69" applyFont="1" applyFill="1" applyBorder="1">
      <alignment/>
      <protection/>
    </xf>
    <xf numFmtId="0" fontId="1" fillId="0" borderId="20" xfId="69" applyFont="1" applyFill="1" applyBorder="1" applyAlignment="1">
      <alignment horizontal="right"/>
      <protection/>
    </xf>
    <xf numFmtId="0" fontId="1" fillId="0" borderId="15" xfId="69" applyFont="1" applyFill="1" applyBorder="1" applyAlignment="1">
      <alignment horizontal="center"/>
      <protection/>
    </xf>
    <xf numFmtId="0" fontId="1" fillId="0" borderId="33" xfId="69" applyFont="1" applyFill="1" applyBorder="1" applyAlignment="1">
      <alignment horizontal="center"/>
      <protection/>
    </xf>
    <xf numFmtId="0" fontId="12" fillId="0" borderId="16" xfId="69" applyFont="1" applyFill="1" applyBorder="1">
      <alignment/>
      <protection/>
    </xf>
    <xf numFmtId="0" fontId="1" fillId="0" borderId="10" xfId="69" applyFont="1" applyFill="1" applyBorder="1" applyAlignment="1">
      <alignment horizontal="center"/>
      <protection/>
    </xf>
    <xf numFmtId="9" fontId="0" fillId="0" borderId="10" xfId="69" applyNumberFormat="1" applyFill="1" applyBorder="1">
      <alignment/>
      <protection/>
    </xf>
    <xf numFmtId="0" fontId="2" fillId="0" borderId="16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9" fontId="0" fillId="0" borderId="15" xfId="69" applyNumberFormat="1" applyFill="1" applyBorder="1">
      <alignment/>
      <protection/>
    </xf>
    <xf numFmtId="0" fontId="1" fillId="0" borderId="14" xfId="69" applyFont="1" applyFill="1" applyBorder="1">
      <alignment/>
      <protection/>
    </xf>
    <xf numFmtId="3" fontId="2" fillId="0" borderId="10" xfId="69" applyNumberFormat="1" applyFont="1" applyFill="1" applyBorder="1" applyAlignment="1">
      <alignment horizontal="center"/>
      <protection/>
    </xf>
    <xf numFmtId="3" fontId="2" fillId="0" borderId="10" xfId="69" applyNumberFormat="1" applyFont="1" applyFill="1" applyBorder="1" applyAlignment="1">
      <alignment horizontal="right"/>
      <protection/>
    </xf>
    <xf numFmtId="9" fontId="2" fillId="0" borderId="10" xfId="69" applyNumberFormat="1" applyFont="1" applyFill="1" applyBorder="1">
      <alignment/>
      <protection/>
    </xf>
    <xf numFmtId="0" fontId="4" fillId="0" borderId="16" xfId="69" applyFont="1" applyFill="1" applyBorder="1">
      <alignment/>
      <protection/>
    </xf>
    <xf numFmtId="3" fontId="4" fillId="0" borderId="10" xfId="69" applyNumberFormat="1" applyFont="1" applyFill="1" applyBorder="1" applyAlignment="1">
      <alignment horizontal="right"/>
      <protection/>
    </xf>
    <xf numFmtId="0" fontId="2" fillId="0" borderId="16" xfId="69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2" fillId="0" borderId="15" xfId="69" applyFont="1" applyFill="1" applyBorder="1">
      <alignment/>
      <protection/>
    </xf>
    <xf numFmtId="3" fontId="2" fillId="0" borderId="15" xfId="69" applyNumberFormat="1" applyFont="1" applyFill="1" applyBorder="1" applyAlignment="1">
      <alignment horizontal="right"/>
      <protection/>
    </xf>
    <xf numFmtId="0" fontId="1" fillId="0" borderId="14" xfId="69" applyFont="1" applyFill="1" applyBorder="1">
      <alignment/>
      <protection/>
    </xf>
    <xf numFmtId="3" fontId="1" fillId="0" borderId="14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center"/>
      <protection/>
    </xf>
    <xf numFmtId="0" fontId="3" fillId="0" borderId="33" xfId="69" applyFont="1" applyFill="1" applyBorder="1" applyAlignment="1">
      <alignment vertical="center"/>
      <protection/>
    </xf>
    <xf numFmtId="3" fontId="3" fillId="0" borderId="14" xfId="69" applyNumberFormat="1" applyFont="1" applyFill="1" applyBorder="1" applyAlignment="1">
      <alignment horizontal="right" vertical="center"/>
      <protection/>
    </xf>
    <xf numFmtId="0" fontId="1" fillId="0" borderId="29" xfId="69" applyFont="1" applyFill="1" applyBorder="1" applyAlignment="1">
      <alignment vertical="center"/>
      <protection/>
    </xf>
    <xf numFmtId="3" fontId="2" fillId="0" borderId="14" xfId="69" applyNumberFormat="1" applyFont="1" applyFill="1" applyBorder="1" applyAlignment="1">
      <alignment horizontal="right" vertical="center"/>
      <protection/>
    </xf>
    <xf numFmtId="0" fontId="2" fillId="0" borderId="37" xfId="65" applyFont="1" applyFill="1" applyBorder="1" applyAlignment="1">
      <alignment/>
      <protection/>
    </xf>
    <xf numFmtId="3" fontId="2" fillId="0" borderId="10" xfId="69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3" xfId="58" applyFont="1" applyFill="1" applyBorder="1" applyAlignment="1">
      <alignment vertical="center"/>
      <protection/>
    </xf>
    <xf numFmtId="3" fontId="3" fillId="0" borderId="15" xfId="69" applyNumberFormat="1" applyFont="1" applyFill="1" applyBorder="1" applyAlignment="1">
      <alignment horizontal="right" vertical="center"/>
      <protection/>
    </xf>
    <xf numFmtId="0" fontId="2" fillId="0" borderId="33" xfId="58" applyFont="1" applyFill="1" applyBorder="1" applyAlignment="1">
      <alignment vertical="center"/>
      <protection/>
    </xf>
    <xf numFmtId="3" fontId="4" fillId="0" borderId="10" xfId="69" applyNumberFormat="1" applyFont="1" applyFill="1" applyBorder="1" applyAlignment="1">
      <alignment horizontal="center"/>
      <protection/>
    </xf>
    <xf numFmtId="0" fontId="12" fillId="0" borderId="29" xfId="58" applyFont="1" applyFill="1" applyBorder="1">
      <alignment/>
      <protection/>
    </xf>
    <xf numFmtId="3" fontId="12" fillId="0" borderId="14" xfId="69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29" xfId="58" applyFont="1" applyFill="1" applyBorder="1" applyAlignment="1">
      <alignment horizontal="left"/>
      <protection/>
    </xf>
    <xf numFmtId="3" fontId="2" fillId="0" borderId="14" xfId="69" applyNumberFormat="1" applyFont="1" applyFill="1" applyBorder="1" applyAlignment="1">
      <alignment horizontal="right"/>
      <protection/>
    </xf>
    <xf numFmtId="0" fontId="2" fillId="0" borderId="29" xfId="58" applyFont="1" applyFill="1" applyBorder="1" applyAlignment="1">
      <alignment horizontal="left"/>
      <protection/>
    </xf>
    <xf numFmtId="0" fontId="12" fillId="0" borderId="29" xfId="58" applyFont="1" applyFill="1" applyBorder="1" applyAlignment="1">
      <alignment horizontal="left"/>
      <protection/>
    </xf>
    <xf numFmtId="0" fontId="12" fillId="0" borderId="37" xfId="69" applyFont="1" applyFill="1" applyBorder="1">
      <alignment/>
      <protection/>
    </xf>
    <xf numFmtId="0" fontId="12" fillId="0" borderId="16" xfId="69" applyFont="1" applyFill="1" applyBorder="1" applyProtection="1">
      <alignment/>
      <protection locked="0"/>
    </xf>
    <xf numFmtId="3" fontId="12" fillId="0" borderId="37" xfId="69" applyNumberFormat="1" applyFont="1" applyFill="1" applyBorder="1" applyAlignment="1" applyProtection="1">
      <alignment horizontal="left"/>
      <protection locked="0"/>
    </xf>
    <xf numFmtId="3" fontId="2" fillId="0" borderId="10" xfId="69" applyNumberFormat="1" applyFont="1" applyFill="1" applyBorder="1" applyAlignment="1" applyProtection="1">
      <alignment horizontal="right"/>
      <protection locked="0"/>
    </xf>
    <xf numFmtId="0" fontId="12" fillId="0" borderId="29" xfId="58" applyFont="1" applyFill="1" applyBorder="1" applyAlignment="1">
      <alignment vertical="center"/>
      <protection/>
    </xf>
    <xf numFmtId="3" fontId="12" fillId="0" borderId="14" xfId="69" applyNumberFormat="1" applyFont="1" applyFill="1" applyBorder="1" applyAlignment="1">
      <alignment horizontal="right" vertical="center"/>
      <protection/>
    </xf>
    <xf numFmtId="0" fontId="15" fillId="0" borderId="37" xfId="69" applyFont="1" applyFill="1" applyBorder="1" applyProtection="1">
      <alignment/>
      <protection locked="0"/>
    </xf>
    <xf numFmtId="3" fontId="38" fillId="0" borderId="10" xfId="69" applyNumberFormat="1" applyFont="1" applyFill="1" applyBorder="1" applyAlignment="1">
      <alignment horizontal="right"/>
      <protection/>
    </xf>
    <xf numFmtId="3" fontId="1" fillId="0" borderId="15" xfId="69" applyNumberFormat="1" applyFont="1" applyFill="1" applyBorder="1" applyAlignment="1">
      <alignment horizontal="right"/>
      <protection/>
    </xf>
    <xf numFmtId="3" fontId="2" fillId="0" borderId="15" xfId="69" applyNumberFormat="1" applyFont="1" applyFill="1" applyBorder="1" applyAlignment="1">
      <alignment/>
      <protection/>
    </xf>
    <xf numFmtId="3" fontId="1" fillId="0" borderId="15" xfId="69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4" applyFill="1">
      <alignment/>
      <protection/>
    </xf>
    <xf numFmtId="0" fontId="14" fillId="0" borderId="0" xfId="74" applyFont="1" applyFill="1" applyAlignment="1">
      <alignment horizontal="center"/>
      <protection/>
    </xf>
    <xf numFmtId="0" fontId="14" fillId="0" borderId="20" xfId="74" applyFont="1" applyFill="1" applyBorder="1" applyAlignment="1">
      <alignment horizontal="right"/>
      <protection/>
    </xf>
    <xf numFmtId="0" fontId="11" fillId="0" borderId="13" xfId="74" applyFill="1" applyBorder="1">
      <alignment/>
      <protection/>
    </xf>
    <xf numFmtId="0" fontId="1" fillId="0" borderId="17" xfId="74" applyFont="1" applyFill="1" applyBorder="1" applyAlignment="1">
      <alignment horizontal="center"/>
      <protection/>
    </xf>
    <xf numFmtId="0" fontId="11" fillId="0" borderId="10" xfId="74" applyFill="1" applyBorder="1">
      <alignment/>
      <protection/>
    </xf>
    <xf numFmtId="0" fontId="1" fillId="0" borderId="16" xfId="74" applyFont="1" applyFill="1" applyBorder="1" applyAlignment="1">
      <alignment horizontal="center"/>
      <protection/>
    </xf>
    <xf numFmtId="0" fontId="11" fillId="0" borderId="15" xfId="74" applyFill="1" applyBorder="1">
      <alignment/>
      <protection/>
    </xf>
    <xf numFmtId="0" fontId="1" fillId="0" borderId="33" xfId="74" applyFont="1" applyFill="1" applyBorder="1" applyAlignment="1">
      <alignment horizontal="center"/>
      <protection/>
    </xf>
    <xf numFmtId="0" fontId="10" fillId="0" borderId="15" xfId="74" applyFont="1" applyFill="1" applyBorder="1" applyAlignment="1">
      <alignment horizontal="center"/>
      <protection/>
    </xf>
    <xf numFmtId="0" fontId="1" fillId="0" borderId="15" xfId="74" applyFont="1" applyFill="1" applyBorder="1" applyAlignment="1">
      <alignment horizontal="center"/>
      <protection/>
    </xf>
    <xf numFmtId="0" fontId="14" fillId="0" borderId="10" xfId="74" applyFont="1" applyFill="1" applyBorder="1">
      <alignment/>
      <protection/>
    </xf>
    <xf numFmtId="0" fontId="3" fillId="0" borderId="16" xfId="74" applyFont="1" applyFill="1" applyBorder="1" applyAlignment="1">
      <alignment horizontal="left"/>
      <protection/>
    </xf>
    <xf numFmtId="0" fontId="1" fillId="0" borderId="10" xfId="74" applyFont="1" applyFill="1" applyBorder="1" applyAlignment="1">
      <alignment horizontal="center"/>
      <protection/>
    </xf>
    <xf numFmtId="0" fontId="11" fillId="0" borderId="37" xfId="74" applyFill="1" applyBorder="1">
      <alignment/>
      <protection/>
    </xf>
    <xf numFmtId="3" fontId="2" fillId="0" borderId="15" xfId="74" applyNumberFormat="1" applyFont="1" applyFill="1" applyBorder="1" applyAlignment="1">
      <alignment horizontal="right"/>
      <protection/>
    </xf>
    <xf numFmtId="0" fontId="14" fillId="0" borderId="14" xfId="74" applyFont="1" applyFill="1" applyBorder="1">
      <alignment/>
      <protection/>
    </xf>
    <xf numFmtId="3" fontId="1" fillId="0" borderId="14" xfId="74" applyNumberFormat="1" applyFont="1" applyFill="1" applyBorder="1" applyAlignment="1">
      <alignment horizontal="right"/>
      <protection/>
    </xf>
    <xf numFmtId="3" fontId="1" fillId="0" borderId="10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14" fillId="0" borderId="15" xfId="74" applyFont="1" applyFill="1" applyBorder="1">
      <alignment/>
      <protection/>
    </xf>
    <xf numFmtId="3" fontId="1" fillId="0" borderId="15" xfId="74" applyNumberFormat="1" applyFont="1" applyFill="1" applyBorder="1" applyAlignment="1">
      <alignment horizontal="right"/>
      <protection/>
    </xf>
    <xf numFmtId="3" fontId="2" fillId="0" borderId="10" xfId="74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42" fillId="0" borderId="45" xfId="0" applyNumberFormat="1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42" fillId="0" borderId="2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24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22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3" fontId="45" fillId="0" borderId="18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5" fillId="0" borderId="22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3" applyNumberFormat="1" applyFont="1" applyFill="1" applyBorder="1" applyAlignment="1">
      <alignment horizontal="right"/>
    </xf>
    <xf numFmtId="9" fontId="8" fillId="0" borderId="10" xfId="83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3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9" applyNumberFormat="1" applyFont="1" applyFill="1" applyBorder="1" applyAlignment="1">
      <alignment horizontal="right"/>
      <protection/>
    </xf>
    <xf numFmtId="3" fontId="2" fillId="0" borderId="16" xfId="69" applyNumberFormat="1" applyFont="1" applyFill="1" applyBorder="1" applyAlignment="1">
      <alignment horizontal="right" vertical="center"/>
      <protection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22" xfId="65" applyNumberFormat="1" applyFont="1" applyFill="1" applyBorder="1" applyAlignment="1">
      <alignment/>
      <protection/>
    </xf>
    <xf numFmtId="0" fontId="2" fillId="0" borderId="22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4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0" fontId="2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/>
      <protection/>
    </xf>
    <xf numFmtId="0" fontId="1" fillId="0" borderId="15" xfId="69" applyFont="1" applyFill="1" applyBorder="1" applyAlignment="1">
      <alignment horizontal="right"/>
      <protection/>
    </xf>
    <xf numFmtId="0" fontId="2" fillId="0" borderId="15" xfId="69" applyFont="1" applyFill="1" applyBorder="1" applyAlignment="1">
      <alignment horizontal="right"/>
      <protection/>
    </xf>
    <xf numFmtId="3" fontId="8" fillId="0" borderId="22" xfId="0" applyNumberFormat="1" applyFont="1" applyFill="1" applyBorder="1" applyAlignment="1">
      <alignment horizontal="right"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3" fontId="10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2" fillId="0" borderId="19" xfId="65" applyNumberFormat="1" applyFont="1" applyBorder="1" applyAlignment="1">
      <alignment/>
      <protection/>
    </xf>
    <xf numFmtId="0" fontId="47" fillId="0" borderId="0" xfId="74" applyFont="1" applyFill="1">
      <alignment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1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11" fillId="0" borderId="0" xfId="67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  <xf numFmtId="0" fontId="11" fillId="0" borderId="20" xfId="67" applyBorder="1">
      <alignment/>
      <protection/>
    </xf>
    <xf numFmtId="0" fontId="14" fillId="0" borderId="0" xfId="67" applyFont="1" applyAlignment="1">
      <alignment horizontal="right"/>
      <protection/>
    </xf>
    <xf numFmtId="0" fontId="40" fillId="0" borderId="12" xfId="67" applyFont="1" applyBorder="1" applyAlignment="1">
      <alignment vertical="center"/>
      <protection/>
    </xf>
    <xf numFmtId="3" fontId="40" fillId="0" borderId="12" xfId="67" applyNumberFormat="1" applyFont="1" applyBorder="1">
      <alignment/>
      <protection/>
    </xf>
    <xf numFmtId="3" fontId="34" fillId="0" borderId="12" xfId="67" applyNumberFormat="1" applyFont="1" applyBorder="1">
      <alignment/>
      <protection/>
    </xf>
    <xf numFmtId="0" fontId="14" fillId="0" borderId="0" xfId="67" applyFont="1">
      <alignment/>
      <protection/>
    </xf>
    <xf numFmtId="0" fontId="11" fillId="0" borderId="20" xfId="67" applyBorder="1" applyAlignment="1">
      <alignment/>
      <protection/>
    </xf>
    <xf numFmtId="0" fontId="11" fillId="0" borderId="0" xfId="67" applyAlignment="1">
      <alignment/>
      <protection/>
    </xf>
    <xf numFmtId="0" fontId="34" fillId="0" borderId="13" xfId="67" applyFont="1" applyBorder="1" applyAlignment="1">
      <alignment horizontal="center"/>
      <protection/>
    </xf>
    <xf numFmtId="0" fontId="34" fillId="0" borderId="0" xfId="67" applyFont="1" applyAlignment="1">
      <alignment horizontal="center"/>
      <protection/>
    </xf>
    <xf numFmtId="0" fontId="34" fillId="0" borderId="16" xfId="67" applyFont="1" applyBorder="1" applyAlignment="1">
      <alignment horizontal="center"/>
      <protection/>
    </xf>
    <xf numFmtId="0" fontId="40" fillId="0" borderId="24" xfId="67" applyFont="1" applyBorder="1" applyAlignment="1">
      <alignment/>
      <protection/>
    </xf>
    <xf numFmtId="3" fontId="40" fillId="0" borderId="46" xfId="67" applyNumberFormat="1" applyFont="1" applyBorder="1">
      <alignment/>
      <protection/>
    </xf>
    <xf numFmtId="3" fontId="40" fillId="0" borderId="16" xfId="67" applyNumberFormat="1" applyFont="1" applyBorder="1">
      <alignment/>
      <protection/>
    </xf>
    <xf numFmtId="0" fontId="40" fillId="0" borderId="42" xfId="67" applyFont="1" applyBorder="1" applyAlignment="1">
      <alignment/>
      <protection/>
    </xf>
    <xf numFmtId="3" fontId="40" fillId="0" borderId="24" xfId="67" applyNumberFormat="1" applyFont="1" applyBorder="1">
      <alignment/>
      <protection/>
    </xf>
    <xf numFmtId="3" fontId="40" fillId="0" borderId="42" xfId="67" applyNumberFormat="1" applyFont="1" applyBorder="1">
      <alignment/>
      <protection/>
    </xf>
    <xf numFmtId="0" fontId="11" fillId="0" borderId="0" xfId="67" applyBorder="1">
      <alignment/>
      <protection/>
    </xf>
    <xf numFmtId="0" fontId="34" fillId="0" borderId="10" xfId="67" applyFont="1" applyBorder="1" applyAlignment="1">
      <alignment horizontal="center"/>
      <protection/>
    </xf>
    <xf numFmtId="0" fontId="34" fillId="0" borderId="0" xfId="67" applyFont="1" applyBorder="1" applyAlignment="1">
      <alignment horizontal="center"/>
      <protection/>
    </xf>
    <xf numFmtId="0" fontId="40" fillId="0" borderId="0" xfId="67" applyFont="1" applyBorder="1">
      <alignment/>
      <protection/>
    </xf>
    <xf numFmtId="0" fontId="11" fillId="0" borderId="0" xfId="71">
      <alignment/>
      <protection/>
    </xf>
    <xf numFmtId="0" fontId="35" fillId="0" borderId="0" xfId="71" applyFont="1" applyAlignment="1">
      <alignment horizontal="center"/>
      <protection/>
    </xf>
    <xf numFmtId="0" fontId="11" fillId="0" borderId="20" xfId="71" applyBorder="1">
      <alignment/>
      <protection/>
    </xf>
    <xf numFmtId="0" fontId="1" fillId="0" borderId="0" xfId="63" applyFont="1" applyBorder="1" applyAlignment="1">
      <alignment horizontal="right"/>
      <protection/>
    </xf>
    <xf numFmtId="3" fontId="50" fillId="0" borderId="37" xfId="71" applyNumberFormat="1" applyFont="1" applyBorder="1">
      <alignment/>
      <protection/>
    </xf>
    <xf numFmtId="0" fontId="50" fillId="0" borderId="16" xfId="71" applyFont="1" applyBorder="1">
      <alignment/>
      <protection/>
    </xf>
    <xf numFmtId="0" fontId="50" fillId="0" borderId="0" xfId="71" applyFont="1" applyBorder="1">
      <alignment/>
      <protection/>
    </xf>
    <xf numFmtId="0" fontId="50" fillId="0" borderId="21" xfId="71" applyFont="1" applyBorder="1">
      <alignment/>
      <protection/>
    </xf>
    <xf numFmtId="3" fontId="50" fillId="0" borderId="10" xfId="71" applyNumberFormat="1" applyFont="1" applyBorder="1">
      <alignment/>
      <protection/>
    </xf>
    <xf numFmtId="0" fontId="50" fillId="0" borderId="17" xfId="71" applyFont="1" applyBorder="1">
      <alignment/>
      <protection/>
    </xf>
    <xf numFmtId="0" fontId="50" fillId="0" borderId="40" xfId="71" applyFont="1" applyBorder="1">
      <alignment/>
      <protection/>
    </xf>
    <xf numFmtId="0" fontId="50" fillId="0" borderId="25" xfId="71" applyFont="1" applyBorder="1">
      <alignment/>
      <protection/>
    </xf>
    <xf numFmtId="3" fontId="50" fillId="0" borderId="13" xfId="71" applyNumberFormat="1" applyFont="1" applyBorder="1">
      <alignment/>
      <protection/>
    </xf>
    <xf numFmtId="0" fontId="51" fillId="0" borderId="33" xfId="71" applyFont="1" applyBorder="1">
      <alignment/>
      <protection/>
    </xf>
    <xf numFmtId="0" fontId="50" fillId="0" borderId="47" xfId="71" applyFont="1" applyBorder="1">
      <alignment/>
      <protection/>
    </xf>
    <xf numFmtId="0" fontId="50" fillId="0" borderId="28" xfId="71" applyFont="1" applyBorder="1">
      <alignment/>
      <protection/>
    </xf>
    <xf numFmtId="3" fontId="51" fillId="0" borderId="10" xfId="71" applyNumberFormat="1" applyFont="1" applyBorder="1">
      <alignment/>
      <protection/>
    </xf>
    <xf numFmtId="3" fontId="43" fillId="0" borderId="37" xfId="71" applyNumberFormat="1" applyFont="1" applyBorder="1" applyAlignment="1">
      <alignment vertical="center"/>
      <protection/>
    </xf>
    <xf numFmtId="3" fontId="43" fillId="0" borderId="10" xfId="71" applyNumberFormat="1" applyFont="1" applyBorder="1">
      <alignment/>
      <protection/>
    </xf>
    <xf numFmtId="3" fontId="43" fillId="0" borderId="13" xfId="71" applyNumberFormat="1" applyFont="1" applyBorder="1" applyAlignment="1">
      <alignment vertical="center"/>
      <protection/>
    </xf>
    <xf numFmtId="3" fontId="43" fillId="0" borderId="10" xfId="71" applyNumberFormat="1" applyFont="1" applyBorder="1" applyAlignment="1">
      <alignment vertical="center"/>
      <protection/>
    </xf>
    <xf numFmtId="0" fontId="51" fillId="0" borderId="16" xfId="71" applyFont="1" applyBorder="1">
      <alignment/>
      <protection/>
    </xf>
    <xf numFmtId="3" fontId="54" fillId="0" borderId="10" xfId="71" applyNumberFormat="1" applyFont="1" applyBorder="1">
      <alignment/>
      <protection/>
    </xf>
    <xf numFmtId="3" fontId="43" fillId="0" borderId="15" xfId="71" applyNumberFormat="1" applyFont="1" applyBorder="1">
      <alignment/>
      <protection/>
    </xf>
    <xf numFmtId="0" fontId="11" fillId="0" borderId="0" xfId="68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1" fillId="0" borderId="0" xfId="62" applyAlignment="1">
      <alignment/>
      <protection/>
    </xf>
    <xf numFmtId="0" fontId="11" fillId="0" borderId="20" xfId="68" applyBorder="1">
      <alignment/>
      <protection/>
    </xf>
    <xf numFmtId="0" fontId="11" fillId="0" borderId="12" xfId="68" applyBorder="1">
      <alignment/>
      <protection/>
    </xf>
    <xf numFmtId="0" fontId="14" fillId="0" borderId="40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40" xfId="68" applyBorder="1" applyAlignment="1">
      <alignment horizontal="right" vertical="center"/>
      <protection/>
    </xf>
    <xf numFmtId="0" fontId="11" fillId="0" borderId="0" xfId="68" applyBorder="1" applyAlignment="1">
      <alignment/>
      <protection/>
    </xf>
    <xf numFmtId="0" fontId="14" fillId="0" borderId="0" xfId="68" applyFont="1" applyBorder="1" applyAlignment="1">
      <alignment/>
      <protection/>
    </xf>
    <xf numFmtId="0" fontId="11" fillId="0" borderId="0" xfId="68" applyBorder="1" applyAlignment="1">
      <alignment horizontal="right" vertical="center"/>
      <protection/>
    </xf>
    <xf numFmtId="0" fontId="11" fillId="0" borderId="0" xfId="75">
      <alignment/>
      <protection/>
    </xf>
    <xf numFmtId="0" fontId="11" fillId="0" borderId="20" xfId="75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5" applyFont="1" applyBorder="1">
      <alignment/>
      <protection/>
    </xf>
    <xf numFmtId="0" fontId="14" fillId="0" borderId="10" xfId="75" applyFont="1" applyBorder="1" applyAlignment="1">
      <alignment horizontal="center"/>
      <protection/>
    </xf>
    <xf numFmtId="0" fontId="55" fillId="0" borderId="10" xfId="75" applyFont="1" applyBorder="1" applyAlignment="1">
      <alignment/>
      <protection/>
    </xf>
    <xf numFmtId="0" fontId="55" fillId="0" borderId="0" xfId="75" applyFont="1">
      <alignment/>
      <protection/>
    </xf>
    <xf numFmtId="0" fontId="55" fillId="0" borderId="10" xfId="75" applyFont="1" applyBorder="1">
      <alignment/>
      <protection/>
    </xf>
    <xf numFmtId="3" fontId="55" fillId="0" borderId="10" xfId="75" applyNumberFormat="1" applyFont="1" applyBorder="1">
      <alignment/>
      <protection/>
    </xf>
    <xf numFmtId="0" fontId="47" fillId="0" borderId="10" xfId="75" applyFont="1" applyBorder="1">
      <alignment/>
      <protection/>
    </xf>
    <xf numFmtId="0" fontId="14" fillId="0" borderId="11" xfId="75" applyFont="1" applyBorder="1" applyAlignment="1">
      <alignment horizontal="center"/>
      <protection/>
    </xf>
    <xf numFmtId="0" fontId="55" fillId="0" borderId="20" xfId="75" applyFont="1" applyBorder="1">
      <alignment/>
      <protection/>
    </xf>
    <xf numFmtId="0" fontId="55" fillId="0" borderId="11" xfId="75" applyFont="1" applyBorder="1">
      <alignment/>
      <protection/>
    </xf>
    <xf numFmtId="3" fontId="55" fillId="0" borderId="11" xfId="75" applyNumberFormat="1" applyFont="1" applyBorder="1">
      <alignment/>
      <protection/>
    </xf>
    <xf numFmtId="0" fontId="47" fillId="0" borderId="11" xfId="75" applyFont="1" applyBorder="1">
      <alignment/>
      <protection/>
    </xf>
    <xf numFmtId="0" fontId="11" fillId="0" borderId="0" xfId="73">
      <alignment/>
      <protection/>
    </xf>
    <xf numFmtId="0" fontId="55" fillId="0" borderId="0" xfId="73" applyFont="1">
      <alignment/>
      <protection/>
    </xf>
    <xf numFmtId="0" fontId="57" fillId="0" borderId="0" xfId="73" applyFont="1" applyAlignment="1">
      <alignment horizontal="center" vertical="center"/>
      <protection/>
    </xf>
    <xf numFmtId="0" fontId="11" fillId="0" borderId="0" xfId="73" applyFont="1">
      <alignment/>
      <protection/>
    </xf>
    <xf numFmtId="0" fontId="11" fillId="0" borderId="25" xfId="73" applyBorder="1">
      <alignment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11" fillId="0" borderId="44" xfId="73" applyBorder="1">
      <alignment/>
      <protection/>
    </xf>
    <xf numFmtId="0" fontId="58" fillId="0" borderId="12" xfId="73" applyFont="1" applyBorder="1" applyAlignment="1">
      <alignment horizontal="center" vertical="center" wrapText="1"/>
      <protection/>
    </xf>
    <xf numFmtId="1" fontId="14" fillId="0" borderId="12" xfId="73" applyNumberFormat="1" applyFont="1" applyBorder="1" applyAlignment="1">
      <alignment horizontal="center" vertical="center"/>
      <protection/>
    </xf>
    <xf numFmtId="0" fontId="58" fillId="0" borderId="11" xfId="73" applyFont="1" applyBorder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35" fillId="16" borderId="12" xfId="73" applyNumberFormat="1" applyFont="1" applyFill="1" applyBorder="1" applyAlignment="1">
      <alignment vertical="center"/>
      <protection/>
    </xf>
    <xf numFmtId="3" fontId="35" fillId="16" borderId="11" xfId="73" applyNumberFormat="1" applyFont="1" applyFill="1" applyBorder="1" applyAlignment="1">
      <alignment vertical="center"/>
      <protection/>
    </xf>
    <xf numFmtId="0" fontId="11" fillId="0" borderId="12" xfId="73" applyBorder="1">
      <alignment/>
      <protection/>
    </xf>
    <xf numFmtId="0" fontId="59" fillId="0" borderId="11" xfId="73" applyFont="1" applyBorder="1" applyAlignment="1">
      <alignment vertical="center"/>
      <protection/>
    </xf>
    <xf numFmtId="3" fontId="36" fillId="16" borderId="11" xfId="73" applyNumberFormat="1" applyFont="1" applyFill="1" applyBorder="1" applyAlignment="1">
      <alignment horizontal="right" vertical="center"/>
      <protection/>
    </xf>
    <xf numFmtId="3" fontId="36" fillId="16" borderId="11" xfId="73" applyNumberFormat="1" applyFont="1" applyFill="1" applyBorder="1" applyAlignment="1">
      <alignment vertical="center"/>
      <protection/>
    </xf>
    <xf numFmtId="3" fontId="60" fillId="0" borderId="11" xfId="73" applyNumberFormat="1" applyFont="1" applyBorder="1" applyAlignment="1">
      <alignment vertical="center"/>
      <protection/>
    </xf>
    <xf numFmtId="3" fontId="60" fillId="0" borderId="11" xfId="73" applyNumberFormat="1" applyFont="1" applyFill="1" applyBorder="1" applyAlignment="1">
      <alignment vertical="center"/>
      <protection/>
    </xf>
    <xf numFmtId="0" fontId="60" fillId="0" borderId="11" xfId="73" applyFont="1" applyBorder="1" applyAlignment="1">
      <alignment vertical="center"/>
      <protection/>
    </xf>
    <xf numFmtId="0" fontId="36" fillId="0" borderId="12" xfId="73" applyFont="1" applyBorder="1" applyAlignment="1">
      <alignment horizontal="left" vertical="center"/>
      <protection/>
    </xf>
    <xf numFmtId="0" fontId="58" fillId="0" borderId="12" xfId="73" applyFont="1" applyBorder="1" applyAlignment="1">
      <alignment vertical="center"/>
      <protection/>
    </xf>
    <xf numFmtId="0" fontId="60" fillId="0" borderId="12" xfId="73" applyFont="1" applyBorder="1" applyAlignment="1">
      <alignment vertical="center"/>
      <protection/>
    </xf>
    <xf numFmtId="3" fontId="36" fillId="16" borderId="12" xfId="73" applyNumberFormat="1" applyFont="1" applyFill="1" applyBorder="1" applyAlignment="1">
      <alignment vertical="center"/>
      <protection/>
    </xf>
    <xf numFmtId="3" fontId="60" fillId="0" borderId="12" xfId="73" applyNumberFormat="1" applyFont="1" applyBorder="1" applyAlignment="1">
      <alignment vertical="center"/>
      <protection/>
    </xf>
    <xf numFmtId="3" fontId="60" fillId="0" borderId="12" xfId="73" applyNumberFormat="1" applyFont="1" applyFill="1" applyBorder="1" applyAlignment="1">
      <alignment vertical="center"/>
      <protection/>
    </xf>
    <xf numFmtId="3" fontId="58" fillId="0" borderId="12" xfId="73" applyNumberFormat="1" applyFont="1" applyBorder="1" applyAlignment="1">
      <alignment vertical="center"/>
      <protection/>
    </xf>
    <xf numFmtId="3" fontId="14" fillId="0" borderId="12" xfId="73" applyNumberFormat="1" applyFont="1" applyBorder="1">
      <alignment/>
      <protection/>
    </xf>
    <xf numFmtId="3" fontId="58" fillId="0" borderId="12" xfId="73" applyNumberFormat="1" applyFont="1" applyFill="1" applyBorder="1" applyAlignment="1">
      <alignment vertical="center"/>
      <protection/>
    </xf>
    <xf numFmtId="3" fontId="35" fillId="0" borderId="12" xfId="73" applyNumberFormat="1" applyFont="1" applyBorder="1" applyAlignment="1">
      <alignment vertical="center"/>
      <protection/>
    </xf>
    <xf numFmtId="0" fontId="14" fillId="0" borderId="12" xfId="73" applyFont="1" applyBorder="1">
      <alignment/>
      <protection/>
    </xf>
    <xf numFmtId="3" fontId="14" fillId="0" borderId="12" xfId="73" applyNumberFormat="1" applyFont="1" applyBorder="1" applyAlignment="1">
      <alignment vertical="center"/>
      <protection/>
    </xf>
    <xf numFmtId="1" fontId="11" fillId="0" borderId="12" xfId="73" applyNumberFormat="1" applyFont="1" applyBorder="1" applyAlignment="1">
      <alignment horizontal="center" vertical="center"/>
      <protection/>
    </xf>
    <xf numFmtId="3" fontId="34" fillId="0" borderId="12" xfId="73" applyNumberFormat="1" applyFont="1" applyBorder="1" applyAlignment="1">
      <alignment vertical="center"/>
      <protection/>
    </xf>
    <xf numFmtId="0" fontId="56" fillId="0" borderId="12" xfId="73" applyFont="1" applyBorder="1" applyAlignment="1">
      <alignment vertical="center"/>
      <protection/>
    </xf>
    <xf numFmtId="0" fontId="11" fillId="0" borderId="20" xfId="73" applyBorder="1">
      <alignment/>
      <protection/>
    </xf>
    <xf numFmtId="0" fontId="61" fillId="0" borderId="0" xfId="73" applyFont="1" applyAlignment="1">
      <alignment vertical="center"/>
      <protection/>
    </xf>
    <xf numFmtId="0" fontId="11" fillId="0" borderId="13" xfId="73" applyBorder="1">
      <alignment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1" fillId="0" borderId="11" xfId="73" applyBorder="1">
      <alignment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1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12" xfId="73" applyNumberFormat="1" applyBorder="1" applyAlignment="1">
      <alignment vertical="center"/>
      <protection/>
    </xf>
    <xf numFmtId="3" fontId="62" fillId="0" borderId="12" xfId="73" applyNumberFormat="1" applyFont="1" applyFill="1" applyBorder="1" applyAlignment="1">
      <alignment horizontal="right" vertical="center" wrapText="1"/>
      <protection/>
    </xf>
    <xf numFmtId="3" fontId="11" fillId="0" borderId="12" xfId="73" applyNumberFormat="1" applyFont="1" applyBorder="1" applyAlignment="1">
      <alignment horizontal="right" vertical="center"/>
      <protection/>
    </xf>
    <xf numFmtId="3" fontId="11" fillId="0" borderId="12" xfId="73" applyNumberFormat="1" applyFont="1" applyBorder="1" applyAlignment="1">
      <alignment vertical="center"/>
      <protection/>
    </xf>
    <xf numFmtId="3" fontId="11" fillId="0" borderId="42" xfId="73" applyNumberFormat="1" applyFont="1" applyBorder="1">
      <alignment/>
      <protection/>
    </xf>
    <xf numFmtId="0" fontId="11" fillId="0" borderId="42" xfId="73" applyFont="1" applyBorder="1">
      <alignment/>
      <protection/>
    </xf>
    <xf numFmtId="1" fontId="11" fillId="0" borderId="12" xfId="73" applyNumberFormat="1" applyBorder="1" applyAlignment="1">
      <alignment vertical="center"/>
      <protection/>
    </xf>
    <xf numFmtId="0" fontId="62" fillId="0" borderId="12" xfId="73" applyFont="1" applyFill="1" applyBorder="1" applyAlignment="1">
      <alignment horizontal="left" vertical="center" wrapText="1"/>
      <protection/>
    </xf>
    <xf numFmtId="3" fontId="60" fillId="0" borderId="12" xfId="73" applyNumberFormat="1" applyFont="1" applyFill="1" applyBorder="1" applyAlignment="1">
      <alignment horizontal="right" vertical="center" wrapText="1"/>
      <protection/>
    </xf>
    <xf numFmtId="0" fontId="60" fillId="0" borderId="12" xfId="73" applyFont="1" applyFill="1" applyBorder="1" applyAlignment="1">
      <alignment horizontal="right" vertical="center" wrapText="1"/>
      <protection/>
    </xf>
    <xf numFmtId="0" fontId="58" fillId="0" borderId="42" xfId="73" applyFont="1" applyFill="1" applyBorder="1" applyAlignment="1">
      <alignment horizontal="center" vertical="center" wrapText="1"/>
      <protection/>
    </xf>
    <xf numFmtId="0" fontId="11" fillId="0" borderId="12" xfId="73" applyFont="1" applyBorder="1" applyAlignment="1">
      <alignment horizontal="right" vertical="center"/>
      <protection/>
    </xf>
    <xf numFmtId="0" fontId="11" fillId="0" borderId="12" xfId="73" applyFont="1" applyFill="1" applyBorder="1" applyAlignment="1">
      <alignment vertical="center"/>
      <protection/>
    </xf>
    <xf numFmtId="3" fontId="11" fillId="0" borderId="12" xfId="73" applyNumberFormat="1" applyFill="1" applyBorder="1" applyAlignment="1">
      <alignment vertical="center"/>
      <protection/>
    </xf>
    <xf numFmtId="0" fontId="63" fillId="0" borderId="12" xfId="73" applyFont="1" applyFill="1" applyBorder="1" applyAlignment="1">
      <alignment horizontal="center" vertical="center" wrapText="1"/>
      <protection/>
    </xf>
    <xf numFmtId="3" fontId="62" fillId="0" borderId="12" xfId="73" applyNumberFormat="1" applyFont="1" applyFill="1" applyBorder="1" applyAlignment="1">
      <alignment horizontal="right" vertical="center"/>
      <protection/>
    </xf>
    <xf numFmtId="3" fontId="62" fillId="0" borderId="12" xfId="73" applyNumberFormat="1" applyFont="1" applyFill="1" applyBorder="1" applyAlignment="1">
      <alignment vertical="center"/>
      <protection/>
    </xf>
    <xf numFmtId="2" fontId="11" fillId="0" borderId="12" xfId="73" applyNumberFormat="1" applyFont="1" applyFill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11" fillId="0" borderId="12" xfId="73" applyFont="1" applyBorder="1">
      <alignment/>
      <protection/>
    </xf>
    <xf numFmtId="0" fontId="14" fillId="0" borderId="12" xfId="73" applyFont="1" applyBorder="1" applyAlignment="1">
      <alignment vertical="center"/>
      <protection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7" xfId="60" applyBorder="1">
      <alignment/>
      <protection/>
    </xf>
    <xf numFmtId="0" fontId="1" fillId="0" borderId="47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4" fillId="0" borderId="29" xfId="60" applyFont="1" applyBorder="1" applyAlignment="1">
      <alignment/>
      <protection/>
    </xf>
    <xf numFmtId="0" fontId="65" fillId="0" borderId="48" xfId="60" applyFont="1" applyBorder="1" applyAlignment="1">
      <alignment/>
      <protection/>
    </xf>
    <xf numFmtId="0" fontId="65" fillId="0" borderId="48" xfId="60" applyFont="1" applyBorder="1" applyAlignment="1">
      <alignment horizontal="center"/>
      <protection/>
    </xf>
    <xf numFmtId="0" fontId="65" fillId="0" borderId="48" xfId="60" applyFont="1" applyBorder="1">
      <alignment/>
      <protection/>
    </xf>
    <xf numFmtId="0" fontId="65" fillId="0" borderId="49" xfId="60" applyFont="1" applyBorder="1">
      <alignment/>
      <protection/>
    </xf>
    <xf numFmtId="0" fontId="64" fillId="0" borderId="33" xfId="60" applyFont="1" applyBorder="1" applyAlignment="1">
      <alignment vertical="center"/>
      <protection/>
    </xf>
    <xf numFmtId="0" fontId="64" fillId="0" borderId="28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8" xfId="60" applyNumberFormat="1" applyFont="1" applyBorder="1">
      <alignment/>
      <protection/>
    </xf>
    <xf numFmtId="0" fontId="64" fillId="0" borderId="29" xfId="60" applyFont="1" applyBorder="1" applyAlignment="1">
      <alignment horizontal="left"/>
      <protection/>
    </xf>
    <xf numFmtId="0" fontId="40" fillId="0" borderId="48" xfId="60" applyFont="1" applyBorder="1">
      <alignment/>
      <protection/>
    </xf>
    <xf numFmtId="0" fontId="40" fillId="0" borderId="49" xfId="60" applyFont="1" applyBorder="1">
      <alignment/>
      <protection/>
    </xf>
    <xf numFmtId="0" fontId="64" fillId="0" borderId="33" xfId="60" applyFont="1" applyBorder="1">
      <alignment/>
      <protection/>
    </xf>
    <xf numFmtId="0" fontId="65" fillId="0" borderId="28" xfId="60" applyFont="1" applyBorder="1">
      <alignment/>
      <protection/>
    </xf>
    <xf numFmtId="0" fontId="0" fillId="0" borderId="0" xfId="60" applyBorder="1">
      <alignment/>
      <protection/>
    </xf>
    <xf numFmtId="0" fontId="11" fillId="0" borderId="0" xfId="70">
      <alignment/>
      <protection/>
    </xf>
    <xf numFmtId="0" fontId="11" fillId="0" borderId="0" xfId="70" applyAlignment="1">
      <alignment vertical="center"/>
      <protection/>
    </xf>
    <xf numFmtId="0" fontId="14" fillId="0" borderId="0" xfId="70" applyFont="1" applyAlignment="1">
      <alignment horizontal="right"/>
      <protection/>
    </xf>
    <xf numFmtId="0" fontId="11" fillId="0" borderId="0" xfId="70" applyFont="1">
      <alignment/>
      <protection/>
    </xf>
    <xf numFmtId="0" fontId="40" fillId="0" borderId="0" xfId="67" applyFont="1" applyBorder="1" applyAlignment="1">
      <alignment vertical="center"/>
      <protection/>
    </xf>
    <xf numFmtId="3" fontId="40" fillId="0" borderId="0" xfId="67" applyNumberFormat="1" applyFont="1" applyBorder="1">
      <alignment/>
      <protection/>
    </xf>
    <xf numFmtId="3" fontId="66" fillId="0" borderId="46" xfId="67" applyNumberFormat="1" applyFont="1" applyBorder="1">
      <alignment/>
      <protection/>
    </xf>
    <xf numFmtId="3" fontId="1" fillId="0" borderId="29" xfId="65" applyNumberFormat="1" applyFont="1" applyBorder="1" applyAlignment="1">
      <alignment vertical="center"/>
      <protection/>
    </xf>
    <xf numFmtId="3" fontId="1" fillId="0" borderId="29" xfId="65" applyNumberFormat="1" applyFont="1" applyBorder="1" applyAlignment="1">
      <alignment vertical="center"/>
      <protection/>
    </xf>
    <xf numFmtId="3" fontId="10" fillId="0" borderId="34" xfId="0" applyNumberFormat="1" applyFont="1" applyFill="1" applyBorder="1" applyAlignment="1">
      <alignment horizontal="right"/>
    </xf>
    <xf numFmtId="0" fontId="11" fillId="0" borderId="12" xfId="73" applyFont="1" applyFill="1" applyBorder="1" applyAlignment="1">
      <alignment vertical="center"/>
      <protection/>
    </xf>
    <xf numFmtId="3" fontId="2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58" fillId="0" borderId="11" xfId="73" applyFont="1" applyFill="1" applyBorder="1" applyAlignment="1">
      <alignment vertical="center" wrapText="1"/>
      <protection/>
    </xf>
    <xf numFmtId="0" fontId="58" fillId="0" borderId="12" xfId="73" applyFont="1" applyFill="1" applyBorder="1" applyAlignment="1">
      <alignment vertical="center" wrapText="1"/>
      <protection/>
    </xf>
    <xf numFmtId="0" fontId="3" fillId="0" borderId="15" xfId="65" applyFont="1" applyBorder="1" applyAlignment="1">
      <alignment/>
      <protection/>
    </xf>
    <xf numFmtId="3" fontId="1" fillId="0" borderId="33" xfId="65" applyNumberFormat="1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4" fillId="0" borderId="17" xfId="67" applyFont="1" applyBorder="1" applyAlignment="1">
      <alignment horizontal="center"/>
      <protection/>
    </xf>
    <xf numFmtId="0" fontId="1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1" fillId="0" borderId="12" xfId="73" applyNumberFormat="1" applyFont="1" applyBorder="1" applyAlignment="1">
      <alignment vertical="center"/>
      <protection/>
    </xf>
    <xf numFmtId="0" fontId="11" fillId="0" borderId="12" xfId="73" applyFont="1" applyBorder="1" applyAlignment="1">
      <alignment vertical="center"/>
      <protection/>
    </xf>
    <xf numFmtId="0" fontId="36" fillId="0" borderId="0" xfId="0" applyFont="1" applyAlignment="1">
      <alignment/>
    </xf>
    <xf numFmtId="3" fontId="36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6" fillId="0" borderId="42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3" xfId="58" applyFont="1" applyFill="1" applyBorder="1" applyAlignment="1">
      <alignment horizontal="left"/>
      <protection/>
    </xf>
    <xf numFmtId="3" fontId="4" fillId="0" borderId="15" xfId="69" applyNumberFormat="1" applyFont="1" applyFill="1" applyBorder="1" applyAlignment="1">
      <alignment horizontal="right"/>
      <protection/>
    </xf>
    <xf numFmtId="0" fontId="1" fillId="0" borderId="16" xfId="69" applyFont="1" applyFill="1" applyBorder="1" applyAlignment="1">
      <alignment horizontal="center"/>
      <protection/>
    </xf>
    <xf numFmtId="0" fontId="2" fillId="0" borderId="33" xfId="58" applyFont="1" applyFill="1" applyBorder="1" applyAlignment="1">
      <alignment horizontal="left"/>
      <protection/>
    </xf>
    <xf numFmtId="0" fontId="14" fillId="0" borderId="0" xfId="74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4" fillId="0" borderId="33" xfId="74" applyFont="1" applyFill="1" applyBorder="1">
      <alignment/>
      <protection/>
    </xf>
    <xf numFmtId="0" fontId="14" fillId="0" borderId="16" xfId="74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3" fontId="4" fillId="0" borderId="10" xfId="74" applyNumberFormat="1" applyFont="1" applyFill="1" applyBorder="1" applyAlignment="1">
      <alignment horizontal="right"/>
      <protection/>
    </xf>
    <xf numFmtId="3" fontId="4" fillId="0" borderId="15" xfId="74" applyNumberFormat="1" applyFont="1" applyFill="1" applyBorder="1" applyAlignment="1">
      <alignment horizontal="right"/>
      <protection/>
    </xf>
    <xf numFmtId="3" fontId="36" fillId="0" borderId="13" xfId="0" applyNumberFormat="1" applyFont="1" applyBorder="1" applyAlignment="1">
      <alignment/>
    </xf>
    <xf numFmtId="1" fontId="11" fillId="0" borderId="11" xfId="73" applyNumberFormat="1" applyFont="1" applyBorder="1" applyAlignment="1">
      <alignment horizontal="right" vertical="center"/>
      <protection/>
    </xf>
    <xf numFmtId="9" fontId="1" fillId="0" borderId="0" xfId="0" applyNumberFormat="1" applyFont="1" applyBorder="1" applyAlignment="1">
      <alignment/>
    </xf>
    <xf numFmtId="3" fontId="2" fillId="0" borderId="37" xfId="69" applyNumberFormat="1" applyFont="1" applyFill="1" applyBorder="1" applyAlignment="1">
      <alignment horizontal="right"/>
      <protection/>
    </xf>
    <xf numFmtId="3" fontId="1" fillId="0" borderId="10" xfId="69" applyNumberFormat="1" applyFont="1" applyFill="1" applyBorder="1" applyAlignment="1">
      <alignment horizontal="right"/>
      <protection/>
    </xf>
    <xf numFmtId="3" fontId="2" fillId="0" borderId="3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5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1" fillId="0" borderId="44" xfId="0" applyFont="1" applyBorder="1" applyAlignment="1">
      <alignment/>
    </xf>
    <xf numFmtId="0" fontId="8" fillId="0" borderId="22" xfId="65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15" fillId="0" borderId="15" xfId="65" applyFont="1" applyBorder="1" applyAlignment="1">
      <alignment/>
      <protection/>
    </xf>
    <xf numFmtId="3" fontId="3" fillId="0" borderId="15" xfId="65" applyNumberFormat="1" applyFont="1" applyBorder="1" applyAlignment="1">
      <alignment/>
      <protection/>
    </xf>
    <xf numFmtId="0" fontId="1" fillId="0" borderId="16" xfId="69" applyFont="1" applyFill="1" applyBorder="1">
      <alignment/>
      <protection/>
    </xf>
    <xf numFmtId="0" fontId="1" fillId="0" borderId="33" xfId="69" applyFont="1" applyFill="1" applyBorder="1">
      <alignment/>
      <protection/>
    </xf>
    <xf numFmtId="0" fontId="2" fillId="0" borderId="33" xfId="69" applyFont="1" applyFill="1" applyBorder="1">
      <alignment/>
      <protection/>
    </xf>
    <xf numFmtId="3" fontId="2" fillId="0" borderId="33" xfId="74" applyNumberFormat="1" applyFont="1" applyFill="1" applyBorder="1" applyAlignment="1">
      <alignment horizontal="right"/>
      <protection/>
    </xf>
    <xf numFmtId="3" fontId="1" fillId="0" borderId="29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3" fontId="1" fillId="0" borderId="33" xfId="74" applyNumberFormat="1" applyFont="1" applyFill="1" applyBorder="1" applyAlignment="1">
      <alignment horizontal="right"/>
      <protection/>
    </xf>
    <xf numFmtId="3" fontId="1" fillId="0" borderId="16" xfId="74" applyNumberFormat="1" applyFont="1" applyFill="1" applyBorder="1" applyAlignment="1">
      <alignment horizontal="right"/>
      <protection/>
    </xf>
    <xf numFmtId="3" fontId="4" fillId="0" borderId="16" xfId="74" applyNumberFormat="1" applyFont="1" applyFill="1" applyBorder="1" applyAlignment="1">
      <alignment horizontal="right"/>
      <protection/>
    </xf>
    <xf numFmtId="3" fontId="4" fillId="0" borderId="33" xfId="74" applyNumberFormat="1" applyFont="1" applyFill="1" applyBorder="1" applyAlignment="1">
      <alignment horizontal="right"/>
      <protection/>
    </xf>
    <xf numFmtId="3" fontId="2" fillId="0" borderId="16" xfId="74" applyNumberFormat="1" applyFont="1" applyFill="1" applyBorder="1" applyAlignment="1">
      <alignment horizontal="right"/>
      <protection/>
    </xf>
    <xf numFmtId="3" fontId="4" fillId="0" borderId="15" xfId="0" applyNumberFormat="1" applyFont="1" applyBorder="1" applyAlignment="1">
      <alignment/>
    </xf>
    <xf numFmtId="0" fontId="4" fillId="0" borderId="12" xfId="65" applyFont="1" applyBorder="1" applyAlignment="1">
      <alignment/>
      <protection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9" fontId="10" fillId="0" borderId="14" xfId="74" applyNumberFormat="1" applyFont="1" applyFill="1" applyBorder="1">
      <alignment/>
      <protection/>
    </xf>
    <xf numFmtId="3" fontId="2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1" fillId="0" borderId="12" xfId="65" applyFont="1" applyFill="1" applyBorder="1" applyAlignment="1">
      <alignment vertical="center"/>
      <protection/>
    </xf>
    <xf numFmtId="0" fontId="40" fillId="0" borderId="20" xfId="67" applyFont="1" applyBorder="1" applyAlignment="1">
      <alignment/>
      <protection/>
    </xf>
    <xf numFmtId="3" fontId="40" fillId="0" borderId="20" xfId="67" applyNumberFormat="1" applyFont="1" applyBorder="1">
      <alignment/>
      <protection/>
    </xf>
    <xf numFmtId="0" fontId="14" fillId="0" borderId="20" xfId="67" applyFont="1" applyBorder="1" applyAlignment="1">
      <alignment horizontal="right"/>
      <protection/>
    </xf>
    <xf numFmtId="3" fontId="2" fillId="0" borderId="13" xfId="0" applyNumberFormat="1" applyFont="1" applyFill="1" applyBorder="1" applyAlignment="1">
      <alignment horizontal="right"/>
    </xf>
    <xf numFmtId="9" fontId="2" fillId="0" borderId="15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44" fillId="0" borderId="10" xfId="65" applyFont="1" applyFill="1" applyBorder="1" applyAlignment="1">
      <alignment/>
      <protection/>
    </xf>
    <xf numFmtId="0" fontId="1" fillId="0" borderId="33" xfId="65" applyFont="1" applyBorder="1" applyAlignment="1">
      <alignment/>
      <protection/>
    </xf>
    <xf numFmtId="0" fontId="1" fillId="0" borderId="0" xfId="65" applyFont="1" applyBorder="1" applyAlignment="1">
      <alignment horizontal="right"/>
      <protection/>
    </xf>
    <xf numFmtId="3" fontId="38" fillId="0" borderId="13" xfId="64" applyNumberFormat="1" applyFont="1" applyBorder="1">
      <alignment/>
      <protection/>
    </xf>
    <xf numFmtId="0" fontId="53" fillId="0" borderId="0" xfId="71" applyFont="1" applyBorder="1" applyAlignment="1">
      <alignment horizontal="center" vertical="center" wrapText="1"/>
      <protection/>
    </xf>
    <xf numFmtId="0" fontId="8" fillId="0" borderId="13" xfId="65" applyFont="1" applyBorder="1" applyAlignment="1">
      <alignment/>
      <protection/>
    </xf>
    <xf numFmtId="0" fontId="11" fillId="0" borderId="0" xfId="71" applyBorder="1" applyAlignment="1">
      <alignment horizontal="center" vertical="center"/>
      <protection/>
    </xf>
    <xf numFmtId="0" fontId="50" fillId="0" borderId="0" xfId="71" applyFont="1" applyBorder="1" applyAlignment="1">
      <alignment horizontal="center" vertical="center"/>
      <protection/>
    </xf>
    <xf numFmtId="3" fontId="43" fillId="0" borderId="0" xfId="71" applyNumberFormat="1" applyFont="1" applyBorder="1">
      <alignment/>
      <protection/>
    </xf>
    <xf numFmtId="3" fontId="54" fillId="0" borderId="15" xfId="71" applyNumberFormat="1" applyFont="1" applyBorder="1">
      <alignment/>
      <protection/>
    </xf>
    <xf numFmtId="0" fontId="11" fillId="0" borderId="11" xfId="65" applyFont="1" applyBorder="1" applyAlignment="1">
      <alignment vertical="center"/>
      <protection/>
    </xf>
    <xf numFmtId="0" fontId="36" fillId="0" borderId="11" xfId="65" applyFont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0" fontId="0" fillId="0" borderId="0" xfId="69" applyFont="1">
      <alignment/>
      <protection/>
    </xf>
    <xf numFmtId="0" fontId="0" fillId="0" borderId="42" xfId="0" applyFont="1" applyFill="1" applyBorder="1" applyAlignment="1">
      <alignment horizontal="center"/>
    </xf>
    <xf numFmtId="3" fontId="2" fillId="16" borderId="24" xfId="65" applyNumberFormat="1" applyFont="1" applyFill="1" applyBorder="1" applyAlignment="1">
      <alignment/>
      <protection/>
    </xf>
    <xf numFmtId="3" fontId="2" fillId="16" borderId="35" xfId="65" applyNumberFormat="1" applyFont="1" applyFill="1" applyBorder="1" applyAlignment="1">
      <alignment/>
      <protection/>
    </xf>
    <xf numFmtId="3" fontId="1" fillId="16" borderId="12" xfId="65" applyNumberFormat="1" applyFont="1" applyFill="1" applyBorder="1" applyAlignment="1">
      <alignment/>
      <protection/>
    </xf>
    <xf numFmtId="3" fontId="2" fillId="16" borderId="12" xfId="65" applyNumberFormat="1" applyFont="1" applyFill="1" applyBorder="1" applyAlignment="1">
      <alignment/>
      <protection/>
    </xf>
    <xf numFmtId="3" fontId="2" fillId="16" borderId="15" xfId="65" applyNumberFormat="1" applyFont="1" applyFill="1" applyBorder="1" applyAlignment="1">
      <alignment/>
      <protection/>
    </xf>
    <xf numFmtId="3" fontId="12" fillId="16" borderId="14" xfId="65" applyNumberFormat="1" applyFont="1" applyFill="1" applyBorder="1" applyAlignment="1">
      <alignment/>
      <protection/>
    </xf>
    <xf numFmtId="3" fontId="2" fillId="16" borderId="11" xfId="65" applyNumberFormat="1" applyFont="1" applyFill="1" applyBorder="1" applyAlignment="1">
      <alignment/>
      <protection/>
    </xf>
    <xf numFmtId="3" fontId="1" fillId="16" borderId="22" xfId="65" applyNumberFormat="1" applyFont="1" applyFill="1" applyBorder="1" applyAlignment="1">
      <alignment/>
      <protection/>
    </xf>
    <xf numFmtId="3" fontId="2" fillId="16" borderId="10" xfId="69" applyNumberFormat="1" applyFont="1" applyFill="1" applyBorder="1" applyAlignment="1">
      <alignment horizontal="right"/>
      <protection/>
    </xf>
    <xf numFmtId="3" fontId="2" fillId="16" borderId="15" xfId="69" applyNumberFormat="1" applyFont="1" applyFill="1" applyBorder="1" applyAlignment="1">
      <alignment horizontal="right"/>
      <protection/>
    </xf>
    <xf numFmtId="9" fontId="4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3" fillId="0" borderId="15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9" fontId="3" fillId="0" borderId="14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2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3" fillId="0" borderId="14" xfId="65" applyNumberFormat="1" applyFont="1" applyBorder="1" applyAlignment="1">
      <alignment/>
      <protection/>
    </xf>
    <xf numFmtId="9" fontId="1" fillId="0" borderId="22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 vertical="center"/>
      <protection/>
    </xf>
    <xf numFmtId="9" fontId="1" fillId="0" borderId="15" xfId="65" applyNumberFormat="1" applyFont="1" applyBorder="1" applyAlignment="1">
      <alignment/>
      <protection/>
    </xf>
    <xf numFmtId="9" fontId="2" fillId="0" borderId="11" xfId="65" applyNumberFormat="1" applyFont="1" applyBorder="1" applyAlignment="1">
      <alignment/>
      <protection/>
    </xf>
    <xf numFmtId="9" fontId="2" fillId="0" borderId="14" xfId="65" applyNumberFormat="1" applyFont="1" applyBorder="1" applyAlignment="1">
      <alignment/>
      <protection/>
    </xf>
    <xf numFmtId="9" fontId="3" fillId="0" borderId="14" xfId="65" applyNumberFormat="1" applyFont="1" applyBorder="1" applyAlignment="1">
      <alignment vertical="center"/>
      <protection/>
    </xf>
    <xf numFmtId="9" fontId="1" fillId="0" borderId="38" xfId="65" applyNumberFormat="1" applyFont="1" applyBorder="1" applyAlignment="1">
      <alignment/>
      <protection/>
    </xf>
    <xf numFmtId="9" fontId="1" fillId="0" borderId="30" xfId="65" applyNumberFormat="1" applyFont="1" applyBorder="1" applyAlignment="1">
      <alignment/>
      <protection/>
    </xf>
    <xf numFmtId="9" fontId="2" fillId="0" borderId="18" xfId="65" applyNumberFormat="1" applyFont="1" applyBorder="1" applyAlignment="1">
      <alignment/>
      <protection/>
    </xf>
    <xf numFmtId="9" fontId="2" fillId="0" borderId="32" xfId="65" applyNumberFormat="1" applyFont="1" applyBorder="1" applyAlignment="1">
      <alignment/>
      <protection/>
    </xf>
    <xf numFmtId="9" fontId="2" fillId="0" borderId="15" xfId="69" applyNumberFormat="1" applyFont="1" applyFill="1" applyBorder="1">
      <alignment/>
      <protection/>
    </xf>
    <xf numFmtId="9" fontId="1" fillId="0" borderId="15" xfId="69" applyNumberFormat="1" applyFont="1" applyFill="1" applyBorder="1">
      <alignment/>
      <protection/>
    </xf>
    <xf numFmtId="9" fontId="1" fillId="0" borderId="10" xfId="69" applyNumberFormat="1" applyFont="1" applyFill="1" applyBorder="1">
      <alignment/>
      <protection/>
    </xf>
    <xf numFmtId="9" fontId="1" fillId="0" borderId="14" xfId="69" applyNumberFormat="1" applyFont="1" applyFill="1" applyBorder="1">
      <alignment/>
      <protection/>
    </xf>
    <xf numFmtId="9" fontId="3" fillId="0" borderId="15" xfId="69" applyNumberFormat="1" applyFont="1" applyFill="1" applyBorder="1">
      <alignment/>
      <protection/>
    </xf>
    <xf numFmtId="9" fontId="2" fillId="0" borderId="14" xfId="69" applyNumberFormat="1" applyFont="1" applyFill="1" applyBorder="1">
      <alignment/>
      <protection/>
    </xf>
    <xf numFmtId="9" fontId="1" fillId="0" borderId="15" xfId="69" applyNumberFormat="1" applyFont="1" applyFill="1" applyBorder="1" applyAlignment="1">
      <alignment vertical="center"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8" fillId="0" borderId="37" xfId="74" applyNumberFormat="1" applyFont="1" applyFill="1" applyBorder="1">
      <alignment/>
      <protection/>
    </xf>
    <xf numFmtId="9" fontId="10" fillId="0" borderId="10" xfId="74" applyNumberFormat="1" applyFont="1" applyFill="1" applyBorder="1">
      <alignment/>
      <protection/>
    </xf>
    <xf numFmtId="9" fontId="10" fillId="0" borderId="15" xfId="74" applyNumberFormat="1" applyFont="1" applyFill="1" applyBorder="1">
      <alignment/>
      <protection/>
    </xf>
    <xf numFmtId="9" fontId="8" fillId="0" borderId="15" xfId="74" applyNumberFormat="1" applyFont="1" applyFill="1" applyBorder="1">
      <alignment/>
      <protection/>
    </xf>
    <xf numFmtId="9" fontId="8" fillId="0" borderId="10" xfId="74" applyNumberFormat="1" applyFont="1" applyFill="1" applyBorder="1">
      <alignment/>
      <protection/>
    </xf>
    <xf numFmtId="9" fontId="44" fillId="0" borderId="10" xfId="74" applyNumberFormat="1" applyFont="1" applyFill="1" applyBorder="1">
      <alignment/>
      <protection/>
    </xf>
    <xf numFmtId="9" fontId="2" fillId="0" borderId="11" xfId="0" applyNumberFormat="1" applyFont="1" applyFill="1" applyBorder="1" applyAlignment="1">
      <alignment horizontal="right" vertical="center"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2" fillId="0" borderId="15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10" fillId="0" borderId="12" xfId="83" applyNumberFormat="1" applyFont="1" applyFill="1" applyBorder="1" applyAlignment="1">
      <alignment horizontal="right"/>
    </xf>
    <xf numFmtId="9" fontId="10" fillId="0" borderId="10" xfId="83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3" fontId="1" fillId="18" borderId="11" xfId="0" applyNumberFormat="1" applyFont="1" applyFill="1" applyBorder="1" applyAlignment="1">
      <alignment/>
    </xf>
    <xf numFmtId="9" fontId="44" fillId="0" borderId="15" xfId="74" applyNumberFormat="1" applyFont="1" applyFill="1" applyBorder="1">
      <alignment/>
      <protection/>
    </xf>
    <xf numFmtId="3" fontId="1" fillId="18" borderId="15" xfId="65" applyNumberFormat="1" applyFont="1" applyFill="1" applyBorder="1" applyAlignment="1">
      <alignment/>
      <protection/>
    </xf>
    <xf numFmtId="3" fontId="2" fillId="18" borderId="11" xfId="65" applyNumberFormat="1" applyFont="1" applyFill="1" applyBorder="1" applyAlignment="1">
      <alignment/>
      <protection/>
    </xf>
    <xf numFmtId="3" fontId="1" fillId="18" borderId="12" xfId="65" applyNumberFormat="1" applyFont="1" applyFill="1" applyBorder="1" applyAlignment="1">
      <alignment/>
      <protection/>
    </xf>
    <xf numFmtId="3" fontId="2" fillId="18" borderId="12" xfId="65" applyNumberFormat="1" applyFont="1" applyFill="1" applyBorder="1" applyAlignment="1">
      <alignment/>
      <protection/>
    </xf>
    <xf numFmtId="0" fontId="40" fillId="0" borderId="40" xfId="67" applyFont="1" applyBorder="1" applyAlignment="1">
      <alignment/>
      <protection/>
    </xf>
    <xf numFmtId="3" fontId="40" fillId="0" borderId="40" xfId="67" applyNumberFormat="1" applyFont="1" applyBorder="1">
      <alignment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14" fillId="0" borderId="0" xfId="64" applyFont="1" applyBorder="1" applyAlignment="1">
      <alignment horizontal="center" vertical="center"/>
      <protection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0" fillId="0" borderId="0" xfId="0" applyAlignment="1">
      <alignment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2" fontId="1" fillId="0" borderId="0" xfId="69" applyNumberFormat="1" applyFont="1" applyBorder="1" applyAlignment="1">
      <alignment horizontal="center"/>
      <protection/>
    </xf>
    <xf numFmtId="2" fontId="0" fillId="0" borderId="0" xfId="69" applyNumberFormat="1" applyAlignment="1">
      <alignment/>
      <protection/>
    </xf>
    <xf numFmtId="0" fontId="0" fillId="0" borderId="0" xfId="69" applyAlignment="1">
      <alignment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0" fontId="0" fillId="0" borderId="15" xfId="69" applyFill="1" applyBorder="1" applyAlignment="1">
      <alignment horizont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1" fillId="0" borderId="0" xfId="69" applyFont="1" applyBorder="1" applyAlignment="1">
      <alignment horizontal="center"/>
      <protection/>
    </xf>
    <xf numFmtId="0" fontId="1" fillId="0" borderId="13" xfId="69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4" applyFont="1" applyFill="1" applyAlignment="1">
      <alignment horizontal="center" vertical="center"/>
      <protection/>
    </xf>
    <xf numFmtId="0" fontId="15" fillId="0" borderId="0" xfId="74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1" fillId="0" borderId="15" xfId="6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40" fillId="0" borderId="24" xfId="67" applyFont="1" applyBorder="1" applyAlignment="1">
      <alignment/>
      <protection/>
    </xf>
    <xf numFmtId="0" fontId="40" fillId="0" borderId="42" xfId="67" applyFont="1" applyBorder="1" applyAlignment="1">
      <alignment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 applyAlignment="1">
      <alignment/>
      <protection/>
    </xf>
    <xf numFmtId="0" fontId="3" fillId="0" borderId="0" xfId="0" applyFont="1" applyAlignment="1">
      <alignment/>
    </xf>
    <xf numFmtId="0" fontId="34" fillId="0" borderId="10" xfId="67" applyFont="1" applyBorder="1" applyAlignment="1">
      <alignment vertical="center" wrapText="1"/>
      <protection/>
    </xf>
    <xf numFmtId="0" fontId="40" fillId="0" borderId="27" xfId="67" applyFont="1" applyBorder="1" applyAlignment="1">
      <alignment vertical="center" wrapText="1"/>
      <protection/>
    </xf>
    <xf numFmtId="0" fontId="34" fillId="0" borderId="0" xfId="67" applyFont="1" applyBorder="1" applyAlignment="1">
      <alignment vertical="center" wrapText="1"/>
      <protection/>
    </xf>
    <xf numFmtId="0" fontId="40" fillId="0" borderId="0" xfId="67" applyFont="1" applyBorder="1" applyAlignment="1">
      <alignment vertical="center" wrapText="1"/>
      <protection/>
    </xf>
    <xf numFmtId="0" fontId="34" fillId="0" borderId="24" xfId="67" applyFont="1" applyBorder="1" applyAlignment="1">
      <alignment/>
      <protection/>
    </xf>
    <xf numFmtId="0" fontId="0" fillId="0" borderId="42" xfId="0" applyBorder="1" applyAlignment="1">
      <alignment/>
    </xf>
    <xf numFmtId="0" fontId="34" fillId="0" borderId="13" xfId="67" applyFont="1" applyBorder="1" applyAlignment="1">
      <alignment vertical="center" wrapText="1"/>
      <protection/>
    </xf>
    <xf numFmtId="0" fontId="40" fillId="0" borderId="10" xfId="67" applyFont="1" applyBorder="1" applyAlignment="1">
      <alignment vertical="center"/>
      <protection/>
    </xf>
    <xf numFmtId="0" fontId="40" fillId="0" borderId="13" xfId="67" applyFont="1" applyBorder="1" applyAlignment="1">
      <alignment vertical="center"/>
      <protection/>
    </xf>
    <xf numFmtId="0" fontId="40" fillId="0" borderId="11" xfId="67" applyFont="1" applyBorder="1" applyAlignment="1">
      <alignment vertical="center"/>
      <protection/>
    </xf>
    <xf numFmtId="0" fontId="34" fillId="0" borderId="19" xfId="67" applyFont="1" applyBorder="1" applyAlignment="1">
      <alignment/>
      <protection/>
    </xf>
    <xf numFmtId="0" fontId="0" fillId="0" borderId="44" xfId="0" applyBorder="1" applyAlignment="1">
      <alignment/>
    </xf>
    <xf numFmtId="0" fontId="50" fillId="0" borderId="43" xfId="71" applyFont="1" applyBorder="1" applyAlignment="1">
      <alignment horizontal="center" vertical="center" wrapText="1"/>
      <protection/>
    </xf>
    <xf numFmtId="0" fontId="50" fillId="0" borderId="50" xfId="71" applyFont="1" applyBorder="1" applyAlignment="1">
      <alignment horizontal="center" vertical="center" wrapText="1"/>
      <protection/>
    </xf>
    <xf numFmtId="0" fontId="50" fillId="0" borderId="16" xfId="71" applyFont="1" applyBorder="1" applyAlignment="1">
      <alignment horizontal="center" vertical="center" wrapText="1"/>
      <protection/>
    </xf>
    <xf numFmtId="0" fontId="50" fillId="0" borderId="21" xfId="71" applyFont="1" applyBorder="1" applyAlignment="1">
      <alignment horizontal="center" vertical="center" wrapText="1"/>
      <protection/>
    </xf>
    <xf numFmtId="0" fontId="11" fillId="0" borderId="16" xfId="71" applyBorder="1" applyAlignment="1">
      <alignment horizontal="center" vertical="center" wrapText="1"/>
      <protection/>
    </xf>
    <xf numFmtId="0" fontId="11" fillId="0" borderId="21" xfId="7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0" fillId="0" borderId="10" xfId="71" applyFont="1" applyBorder="1" applyAlignment="1">
      <alignment horizontal="center" vertical="center"/>
      <protection/>
    </xf>
    <xf numFmtId="0" fontId="50" fillId="0" borderId="13" xfId="71" applyFont="1" applyBorder="1" applyAlignment="1">
      <alignment horizontal="center" vertical="center"/>
      <protection/>
    </xf>
    <xf numFmtId="0" fontId="14" fillId="0" borderId="0" xfId="71" applyFont="1" applyAlignment="1">
      <alignment horizontal="center"/>
      <protection/>
    </xf>
    <xf numFmtId="0" fontId="35" fillId="0" borderId="0" xfId="71" applyFont="1" applyAlignment="1">
      <alignment horizontal="center"/>
      <protection/>
    </xf>
    <xf numFmtId="0" fontId="43" fillId="0" borderId="13" xfId="71" applyFont="1" applyBorder="1" applyAlignment="1">
      <alignment horizontal="center" vertical="center"/>
      <protection/>
    </xf>
    <xf numFmtId="0" fontId="43" fillId="0" borderId="11" xfId="71" applyFont="1" applyBorder="1" applyAlignment="1">
      <alignment horizontal="center" vertical="center"/>
      <protection/>
    </xf>
    <xf numFmtId="0" fontId="43" fillId="0" borderId="17" xfId="71" applyFont="1" applyBorder="1" applyAlignment="1">
      <alignment horizontal="center" vertical="center"/>
      <protection/>
    </xf>
    <xf numFmtId="0" fontId="43" fillId="0" borderId="25" xfId="71" applyFont="1" applyBorder="1" applyAlignment="1">
      <alignment horizontal="center" vertical="center"/>
      <protection/>
    </xf>
    <xf numFmtId="0" fontId="43" fillId="0" borderId="19" xfId="71" applyFont="1" applyBorder="1" applyAlignment="1">
      <alignment horizontal="center" vertical="center"/>
      <protection/>
    </xf>
    <xf numFmtId="0" fontId="43" fillId="0" borderId="44" xfId="71" applyFont="1" applyBorder="1" applyAlignment="1">
      <alignment horizontal="center" vertical="center"/>
      <protection/>
    </xf>
    <xf numFmtId="0" fontId="43" fillId="0" borderId="40" xfId="71" applyFont="1" applyBorder="1" applyAlignment="1">
      <alignment horizontal="center" vertical="center"/>
      <protection/>
    </xf>
    <xf numFmtId="0" fontId="43" fillId="0" borderId="33" xfId="71" applyFont="1" applyBorder="1" applyAlignment="1">
      <alignment horizontal="center" vertical="center"/>
      <protection/>
    </xf>
    <xf numFmtId="0" fontId="43" fillId="0" borderId="47" xfId="71" applyFont="1" applyBorder="1" applyAlignment="1">
      <alignment horizontal="center" vertical="center"/>
      <protection/>
    </xf>
    <xf numFmtId="0" fontId="43" fillId="0" borderId="28" xfId="71" applyFont="1" applyBorder="1" applyAlignment="1">
      <alignment horizontal="center" vertical="center"/>
      <protection/>
    </xf>
    <xf numFmtId="0" fontId="43" fillId="0" borderId="13" xfId="71" applyFont="1" applyBorder="1" applyAlignment="1">
      <alignment horizontal="center" vertical="center" wrapText="1"/>
      <protection/>
    </xf>
    <xf numFmtId="0" fontId="43" fillId="0" borderId="15" xfId="71" applyFont="1" applyBorder="1" applyAlignment="1">
      <alignment horizontal="center" vertical="center" wrapText="1"/>
      <protection/>
    </xf>
    <xf numFmtId="0" fontId="50" fillId="0" borderId="43" xfId="71" applyFont="1" applyBorder="1" applyAlignment="1">
      <alignment horizontal="center" vertical="center"/>
      <protection/>
    </xf>
    <xf numFmtId="0" fontId="50" fillId="0" borderId="16" xfId="71" applyFont="1" applyBorder="1" applyAlignment="1">
      <alignment horizontal="center" vertical="center"/>
      <protection/>
    </xf>
    <xf numFmtId="0" fontId="11" fillId="0" borderId="16" xfId="71" applyBorder="1" applyAlignment="1">
      <alignment horizontal="center" vertical="center"/>
      <protection/>
    </xf>
    <xf numFmtId="0" fontId="11" fillId="0" borderId="33" xfId="71" applyBorder="1" applyAlignment="1">
      <alignment horizontal="center" vertical="center"/>
      <protection/>
    </xf>
    <xf numFmtId="0" fontId="52" fillId="0" borderId="51" xfId="71" applyFont="1" applyBorder="1" applyAlignment="1">
      <alignment horizontal="center" vertical="center" wrapText="1"/>
      <protection/>
    </xf>
    <xf numFmtId="0" fontId="52" fillId="0" borderId="50" xfId="71" applyFont="1" applyBorder="1" applyAlignment="1">
      <alignment horizontal="center" vertical="center" wrapText="1"/>
      <protection/>
    </xf>
    <xf numFmtId="0" fontId="52" fillId="0" borderId="0" xfId="71" applyFont="1" applyBorder="1" applyAlignment="1">
      <alignment horizontal="center" vertical="center" wrapText="1"/>
      <protection/>
    </xf>
    <xf numFmtId="0" fontId="52" fillId="0" borderId="21" xfId="71" applyFont="1" applyBorder="1" applyAlignment="1">
      <alignment horizontal="center" vertical="center" wrapText="1"/>
      <protection/>
    </xf>
    <xf numFmtId="0" fontId="53" fillId="0" borderId="0" xfId="71" applyFont="1" applyBorder="1" applyAlignment="1">
      <alignment horizontal="center" vertical="center" wrapText="1"/>
      <protection/>
    </xf>
    <xf numFmtId="0" fontId="53" fillId="0" borderId="21" xfId="71" applyFont="1" applyBorder="1" applyAlignment="1">
      <alignment horizontal="center" vertical="center" wrapText="1"/>
      <protection/>
    </xf>
    <xf numFmtId="0" fontId="53" fillId="0" borderId="47" xfId="71" applyFont="1" applyBorder="1" applyAlignment="1">
      <alignment horizontal="center" vertical="center" wrapText="1"/>
      <protection/>
    </xf>
    <xf numFmtId="0" fontId="53" fillId="0" borderId="28" xfId="71" applyFont="1" applyBorder="1" applyAlignment="1">
      <alignment horizontal="center" vertical="center" wrapText="1"/>
      <protection/>
    </xf>
    <xf numFmtId="0" fontId="50" fillId="0" borderId="37" xfId="7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0" fillId="0" borderId="15" xfId="7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14" fillId="0" borderId="0" xfId="68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1" fillId="0" borderId="0" xfId="68" applyAlignment="1">
      <alignment/>
      <protection/>
    </xf>
    <xf numFmtId="0" fontId="14" fillId="0" borderId="13" xfId="68" applyFont="1" applyBorder="1" applyAlignment="1">
      <alignment vertical="center"/>
      <protection/>
    </xf>
    <xf numFmtId="0" fontId="14" fillId="0" borderId="10" xfId="68" applyFont="1" applyBorder="1" applyAlignment="1">
      <alignment vertical="center"/>
      <protection/>
    </xf>
    <xf numFmtId="0" fontId="14" fillId="0" borderId="11" xfId="68" applyFont="1" applyBorder="1" applyAlignment="1">
      <alignment vertical="center"/>
      <protection/>
    </xf>
    <xf numFmtId="0" fontId="14" fillId="0" borderId="17" xfId="68" applyFont="1" applyBorder="1" applyAlignment="1">
      <alignment vertical="center" wrapText="1"/>
      <protection/>
    </xf>
    <xf numFmtId="0" fontId="14" fillId="0" borderId="40" xfId="68" applyFont="1" applyBorder="1" applyAlignment="1">
      <alignment vertical="center" wrapText="1"/>
      <protection/>
    </xf>
    <xf numFmtId="0" fontId="14" fillId="0" borderId="25" xfId="68" applyFont="1" applyBorder="1" applyAlignment="1">
      <alignment vertical="center" wrapText="1"/>
      <protection/>
    </xf>
    <xf numFmtId="0" fontId="14" fillId="0" borderId="16" xfId="68" applyFont="1" applyBorder="1" applyAlignment="1">
      <alignment vertical="center" wrapText="1"/>
      <protection/>
    </xf>
    <xf numFmtId="0" fontId="14" fillId="0" borderId="0" xfId="68" applyFont="1" applyBorder="1" applyAlignment="1">
      <alignment vertical="center" wrapText="1"/>
      <protection/>
    </xf>
    <xf numFmtId="0" fontId="14" fillId="0" borderId="21" xfId="68" applyFont="1" applyBorder="1" applyAlignment="1">
      <alignment vertical="center" wrapText="1"/>
      <protection/>
    </xf>
    <xf numFmtId="0" fontId="11" fillId="0" borderId="19" xfId="68" applyBorder="1" applyAlignment="1">
      <alignment wrapText="1"/>
      <protection/>
    </xf>
    <xf numFmtId="0" fontId="11" fillId="0" borderId="20" xfId="68" applyBorder="1" applyAlignment="1">
      <alignment wrapText="1"/>
      <protection/>
    </xf>
    <xf numFmtId="0" fontId="11" fillId="0" borderId="44" xfId="68" applyBorder="1" applyAlignment="1">
      <alignment wrapText="1"/>
      <protection/>
    </xf>
    <xf numFmtId="0" fontId="14" fillId="0" borderId="13" xfId="68" applyFont="1" applyBorder="1" applyAlignment="1">
      <alignment vertical="center" wrapText="1"/>
      <protection/>
    </xf>
    <xf numFmtId="0" fontId="11" fillId="0" borderId="10" xfId="68" applyBorder="1" applyAlignment="1">
      <alignment wrapText="1"/>
      <protection/>
    </xf>
    <xf numFmtId="0" fontId="11" fillId="0" borderId="11" xfId="68" applyBorder="1" applyAlignment="1">
      <alignment wrapText="1"/>
      <protection/>
    </xf>
    <xf numFmtId="0" fontId="14" fillId="0" borderId="24" xfId="68" applyFont="1" applyBorder="1" applyAlignment="1">
      <alignment horizontal="center"/>
      <protection/>
    </xf>
    <xf numFmtId="0" fontId="14" fillId="0" borderId="46" xfId="68" applyFont="1" applyBorder="1" applyAlignment="1">
      <alignment horizontal="center"/>
      <protection/>
    </xf>
    <xf numFmtId="0" fontId="11" fillId="0" borderId="46" xfId="68" applyBorder="1" applyAlignment="1">
      <alignment horizontal="center"/>
      <protection/>
    </xf>
    <xf numFmtId="0" fontId="14" fillId="0" borderId="42" xfId="68" applyFont="1" applyBorder="1" applyAlignment="1">
      <alignment horizontal="center"/>
      <protection/>
    </xf>
    <xf numFmtId="0" fontId="11" fillId="0" borderId="10" xfId="68" applyFont="1" applyBorder="1" applyAlignment="1">
      <alignment wrapText="1"/>
      <protection/>
    </xf>
    <xf numFmtId="0" fontId="11" fillId="0" borderId="13" xfId="68" applyFont="1" applyBorder="1" applyAlignment="1">
      <alignment wrapText="1"/>
      <protection/>
    </xf>
    <xf numFmtId="0" fontId="11" fillId="0" borderId="0" xfId="68" applyFont="1" applyBorder="1" applyAlignment="1">
      <alignment wrapText="1"/>
      <protection/>
    </xf>
    <xf numFmtId="0" fontId="11" fillId="0" borderId="13" xfId="68" applyFont="1" applyBorder="1" applyAlignment="1">
      <alignment/>
      <protection/>
    </xf>
    <xf numFmtId="0" fontId="11" fillId="0" borderId="11" xfId="68" applyBorder="1" applyAlignment="1">
      <alignment/>
      <protection/>
    </xf>
    <xf numFmtId="0" fontId="14" fillId="0" borderId="17" xfId="68" applyFont="1" applyBorder="1" applyAlignment="1">
      <alignment/>
      <protection/>
    </xf>
    <xf numFmtId="0" fontId="14" fillId="0" borderId="40" xfId="68" applyFont="1" applyBorder="1" applyAlignment="1">
      <alignment/>
      <protection/>
    </xf>
    <xf numFmtId="0" fontId="14" fillId="0" borderId="25" xfId="68" applyFont="1" applyBorder="1" applyAlignment="1">
      <alignment/>
      <protection/>
    </xf>
    <xf numFmtId="0" fontId="14" fillId="0" borderId="19" xfId="68" applyFont="1" applyBorder="1" applyAlignment="1">
      <alignment/>
      <protection/>
    </xf>
    <xf numFmtId="0" fontId="14" fillId="0" borderId="20" xfId="68" applyFont="1" applyBorder="1" applyAlignment="1">
      <alignment/>
      <protection/>
    </xf>
    <xf numFmtId="0" fontId="14" fillId="0" borderId="44" xfId="68" applyFont="1" applyBorder="1" applyAlignment="1">
      <alignment/>
      <protection/>
    </xf>
    <xf numFmtId="0" fontId="11" fillId="0" borderId="13" xfId="68" applyBorder="1" applyAlignment="1">
      <alignment horizontal="right" vertical="center"/>
      <protection/>
    </xf>
    <xf numFmtId="0" fontId="11" fillId="0" borderId="11" xfId="68" applyBorder="1" applyAlignment="1">
      <alignment horizontal="right" vertical="center"/>
      <protection/>
    </xf>
    <xf numFmtId="0" fontId="11" fillId="0" borderId="10" xfId="68" applyFont="1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40" xfId="68" applyBorder="1" applyAlignment="1">
      <alignment/>
      <protection/>
    </xf>
    <xf numFmtId="0" fontId="11" fillId="0" borderId="25" xfId="68" applyBorder="1" applyAlignment="1">
      <alignment/>
      <protection/>
    </xf>
    <xf numFmtId="0" fontId="11" fillId="0" borderId="19" xfId="68" applyBorder="1" applyAlignment="1">
      <alignment/>
      <protection/>
    </xf>
    <xf numFmtId="0" fontId="11" fillId="0" borderId="20" xfId="68" applyBorder="1" applyAlignment="1">
      <alignment/>
      <protection/>
    </xf>
    <xf numFmtId="0" fontId="11" fillId="0" borderId="44" xfId="68" applyBorder="1" applyAlignment="1">
      <alignment/>
      <protection/>
    </xf>
    <xf numFmtId="0" fontId="11" fillId="0" borderId="17" xfId="68" applyFont="1" applyBorder="1" applyAlignment="1">
      <alignment/>
      <protection/>
    </xf>
    <xf numFmtId="0" fontId="11" fillId="0" borderId="10" xfId="68" applyFont="1" applyBorder="1" applyAlignment="1">
      <alignment/>
      <protection/>
    </xf>
    <xf numFmtId="0" fontId="14" fillId="0" borderId="13" xfId="68" applyFont="1" applyBorder="1" applyAlignment="1">
      <alignment horizontal="right" vertical="center"/>
      <protection/>
    </xf>
    <xf numFmtId="0" fontId="14" fillId="0" borderId="11" xfId="68" applyFont="1" applyBorder="1" applyAlignment="1">
      <alignment horizontal="right" vertical="center"/>
      <protection/>
    </xf>
    <xf numFmtId="0" fontId="11" fillId="0" borderId="13" xfId="68" applyFont="1" applyBorder="1" applyAlignment="1">
      <alignment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5" applyFont="1" applyAlignment="1">
      <alignment horizontal="center" vertical="center"/>
      <protection/>
    </xf>
    <xf numFmtId="0" fontId="14" fillId="0" borderId="13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5" fillId="0" borderId="40" xfId="75" applyFont="1" applyBorder="1" applyAlignment="1">
      <alignment horizontal="center" vertical="center"/>
      <protection/>
    </xf>
    <xf numFmtId="0" fontId="15" fillId="0" borderId="20" xfId="75" applyFont="1" applyBorder="1" applyAlignment="1">
      <alignment horizontal="center" vertical="center"/>
      <protection/>
    </xf>
    <xf numFmtId="0" fontId="15" fillId="0" borderId="24" xfId="75" applyFont="1" applyBorder="1" applyAlignment="1">
      <alignment horizontal="center" vertical="center"/>
      <protection/>
    </xf>
    <xf numFmtId="0" fontId="15" fillId="0" borderId="42" xfId="75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8" fillId="0" borderId="13" xfId="73" applyFont="1" applyBorder="1" applyAlignment="1">
      <alignment horizontal="center" vertical="center" wrapText="1"/>
      <protection/>
    </xf>
    <xf numFmtId="0" fontId="58" fillId="0" borderId="11" xfId="73" applyFont="1" applyBorder="1" applyAlignment="1">
      <alignment horizontal="center" vertical="center" wrapText="1"/>
      <protection/>
    </xf>
    <xf numFmtId="0" fontId="58" fillId="0" borderId="25" xfId="73" applyFont="1" applyBorder="1" applyAlignment="1">
      <alignment horizontal="center" vertical="center" wrapText="1"/>
      <protection/>
    </xf>
    <xf numFmtId="0" fontId="58" fillId="0" borderId="44" xfId="73" applyFont="1" applyBorder="1" applyAlignment="1">
      <alignment horizontal="center" vertical="center" wrapText="1"/>
      <protection/>
    </xf>
    <xf numFmtId="0" fontId="58" fillId="0" borderId="24" xfId="73" applyFont="1" applyBorder="1" applyAlignment="1">
      <alignment horizontal="center" vertical="center" wrapText="1"/>
      <protection/>
    </xf>
    <xf numFmtId="0" fontId="58" fillId="0" borderId="42" xfId="73" applyFont="1" applyBorder="1" applyAlignment="1">
      <alignment horizontal="center" vertical="center" wrapText="1"/>
      <protection/>
    </xf>
    <xf numFmtId="0" fontId="58" fillId="0" borderId="46" xfId="73" applyFont="1" applyBorder="1" applyAlignment="1">
      <alignment horizontal="center" vertical="center" wrapText="1"/>
      <protection/>
    </xf>
    <xf numFmtId="0" fontId="58" fillId="0" borderId="17" xfId="73" applyFont="1" applyBorder="1" applyAlignment="1">
      <alignment horizontal="center" vertical="center" wrapText="1"/>
      <protection/>
    </xf>
    <xf numFmtId="0" fontId="58" fillId="0" borderId="19" xfId="73" applyFont="1" applyBorder="1" applyAlignment="1">
      <alignment horizontal="center" vertical="center" wrapText="1"/>
      <protection/>
    </xf>
    <xf numFmtId="0" fontId="58" fillId="0" borderId="13" xfId="73" applyFont="1" applyFill="1" applyBorder="1" applyAlignment="1">
      <alignment horizontal="center" vertical="center" wrapText="1"/>
      <protection/>
    </xf>
    <xf numFmtId="0" fontId="14" fillId="0" borderId="13" xfId="73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9" fillId="0" borderId="0" xfId="73" applyFont="1" applyAlignment="1">
      <alignment horizontal="center" vertical="center"/>
      <protection/>
    </xf>
    <xf numFmtId="0" fontId="56" fillId="0" borderId="0" xfId="73" applyFont="1" applyAlignment="1">
      <alignment horizontal="center" vertical="center"/>
      <protection/>
    </xf>
    <xf numFmtId="49" fontId="1" fillId="0" borderId="13" xfId="6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8" fillId="0" borderId="12" xfId="73" applyFont="1" applyFill="1" applyBorder="1" applyAlignment="1">
      <alignment horizontal="center" vertical="center" wrapText="1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0" fontId="11" fillId="0" borderId="11" xfId="73" applyBorder="1" applyAlignment="1">
      <alignment horizontal="center" vertical="center" wrapText="1"/>
      <protection/>
    </xf>
    <xf numFmtId="0" fontId="14" fillId="0" borderId="0" xfId="73" applyFont="1" applyAlignment="1">
      <alignment horizontal="center" vertical="center" wrapText="1"/>
      <protection/>
    </xf>
    <xf numFmtId="0" fontId="57" fillId="0" borderId="0" xfId="73" applyFont="1" applyAlignment="1">
      <alignment horizontal="center" vertical="center"/>
      <protection/>
    </xf>
    <xf numFmtId="0" fontId="57" fillId="0" borderId="0" xfId="73" applyFont="1" applyAlignment="1">
      <alignment horizontal="center"/>
      <protection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5" fillId="0" borderId="33" xfId="60" applyFont="1" applyBorder="1" applyAlignment="1">
      <alignment horizontal="center"/>
      <protection/>
    </xf>
    <xf numFmtId="0" fontId="35" fillId="0" borderId="28" xfId="60" applyFont="1" applyBorder="1" applyAlignment="1">
      <alignment horizontal="center"/>
      <protection/>
    </xf>
    <xf numFmtId="0" fontId="36" fillId="0" borderId="16" xfId="60" applyFont="1" applyBorder="1" applyAlignment="1">
      <alignment horizontal="left" vertical="center" wrapText="1"/>
      <protection/>
    </xf>
    <xf numFmtId="0" fontId="36" fillId="0" borderId="21" xfId="57" applyFont="1" applyBorder="1" applyAlignment="1">
      <alignment horizontal="left" vertical="center" wrapText="1"/>
      <protection/>
    </xf>
    <xf numFmtId="0" fontId="36" fillId="0" borderId="19" xfId="57" applyFont="1" applyBorder="1" applyAlignment="1">
      <alignment horizontal="left" vertical="center" wrapText="1"/>
      <protection/>
    </xf>
    <xf numFmtId="0" fontId="36" fillId="0" borderId="44" xfId="57" applyFont="1" applyBorder="1" applyAlignment="1">
      <alignment horizontal="left" vertical="center" wrapText="1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57" applyNumberFormat="1" applyFont="1" applyBorder="1" applyAlignment="1">
      <alignment vertical="center"/>
      <protection/>
    </xf>
    <xf numFmtId="3" fontId="34" fillId="0" borderId="10" xfId="60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17" xfId="60" applyFont="1" applyBorder="1" applyAlignment="1">
      <alignment horizontal="left" vertical="center" wrapText="1"/>
      <protection/>
    </xf>
    <xf numFmtId="0" fontId="36" fillId="0" borderId="25" xfId="57" applyFont="1" applyBorder="1" applyAlignment="1">
      <alignment horizontal="left" vertical="center" wrapText="1"/>
      <protection/>
    </xf>
    <xf numFmtId="3" fontId="40" fillId="0" borderId="13" xfId="60" applyNumberFormat="1" applyFont="1" applyBorder="1" applyAlignment="1">
      <alignment vertical="center"/>
      <protection/>
    </xf>
    <xf numFmtId="3" fontId="34" fillId="0" borderId="13" xfId="60" applyNumberFormat="1" applyFont="1" applyBorder="1" applyAlignment="1">
      <alignment vertical="center"/>
      <protection/>
    </xf>
    <xf numFmtId="0" fontId="36" fillId="0" borderId="25" xfId="57" applyFont="1" applyBorder="1" applyAlignment="1">
      <alignment vertical="center" wrapText="1"/>
      <protection/>
    </xf>
    <xf numFmtId="0" fontId="36" fillId="0" borderId="19" xfId="57" applyFont="1" applyBorder="1" applyAlignment="1">
      <alignment vertical="center" wrapText="1"/>
      <protection/>
    </xf>
    <xf numFmtId="0" fontId="36" fillId="0" borderId="44" xfId="57" applyFont="1" applyBorder="1" applyAlignment="1">
      <alignment vertical="center" wrapText="1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16" xfId="60" applyFont="1" applyBorder="1" applyAlignment="1">
      <alignment vertical="center" wrapText="1"/>
      <protection/>
    </xf>
    <xf numFmtId="0" fontId="36" fillId="0" borderId="21" xfId="57" applyFont="1" applyBorder="1" applyAlignment="1">
      <alignment vertical="center" wrapText="1"/>
      <protection/>
    </xf>
    <xf numFmtId="3" fontId="40" fillId="0" borderId="11" xfId="60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8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0" fontId="14" fillId="0" borderId="0" xfId="70" applyFont="1" applyAlignment="1">
      <alignment horizontal="center" vertical="center"/>
      <protection/>
    </xf>
    <xf numFmtId="0" fontId="14" fillId="0" borderId="0" xfId="7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5" fillId="0" borderId="12" xfId="70" applyFont="1" applyBorder="1" applyAlignment="1">
      <alignment horizontal="center" vertical="center"/>
      <protection/>
    </xf>
    <xf numFmtId="0" fontId="35" fillId="0" borderId="12" xfId="70" applyFont="1" applyBorder="1" applyAlignment="1">
      <alignment horizontal="center" vertical="center" wrapText="1"/>
      <protection/>
    </xf>
    <xf numFmtId="3" fontId="36" fillId="0" borderId="12" xfId="70" applyNumberFormat="1" applyFont="1" applyBorder="1" applyAlignment="1">
      <alignment vertical="center"/>
      <protection/>
    </xf>
    <xf numFmtId="0" fontId="36" fillId="0" borderId="12" xfId="70" applyFont="1" applyBorder="1" applyAlignment="1">
      <alignment vertical="center" wrapText="1"/>
      <protection/>
    </xf>
    <xf numFmtId="49" fontId="36" fillId="0" borderId="13" xfId="70" applyNumberFormat="1" applyFont="1" applyBorder="1" applyAlignment="1">
      <alignment horizontal="center" vertical="center"/>
      <protection/>
    </xf>
    <xf numFmtId="49" fontId="36" fillId="0" borderId="10" xfId="70" applyNumberFormat="1" applyFont="1" applyBorder="1" applyAlignment="1">
      <alignment horizontal="center" vertical="center"/>
      <protection/>
    </xf>
    <xf numFmtId="49" fontId="36" fillId="0" borderId="11" xfId="70" applyNumberFormat="1" applyFont="1" applyBorder="1" applyAlignment="1">
      <alignment horizontal="center" vertical="center"/>
      <protection/>
    </xf>
    <xf numFmtId="3" fontId="35" fillId="0" borderId="12" xfId="70" applyNumberFormat="1" applyFont="1" applyBorder="1" applyAlignment="1">
      <alignment vertical="center"/>
      <protection/>
    </xf>
    <xf numFmtId="3" fontId="35" fillId="0" borderId="39" xfId="70" applyNumberFormat="1" applyFont="1" applyBorder="1" applyAlignment="1">
      <alignment vertical="center"/>
      <protection/>
    </xf>
    <xf numFmtId="0" fontId="35" fillId="0" borderId="32" xfId="70" applyFont="1" applyBorder="1" applyAlignment="1">
      <alignment vertical="center" wrapText="1"/>
      <protection/>
    </xf>
    <xf numFmtId="0" fontId="35" fillId="0" borderId="12" xfId="70" applyFont="1" applyBorder="1" applyAlignment="1">
      <alignment vertical="center" wrapText="1"/>
      <protection/>
    </xf>
    <xf numFmtId="0" fontId="35" fillId="0" borderId="39" xfId="70" applyFont="1" applyBorder="1" applyAlignment="1">
      <alignment vertical="center" wrapText="1"/>
      <protection/>
    </xf>
    <xf numFmtId="3" fontId="35" fillId="0" borderId="32" xfId="70" applyNumberFormat="1" applyFont="1" applyBorder="1" applyAlignment="1">
      <alignment vertical="center"/>
      <protection/>
    </xf>
    <xf numFmtId="3" fontId="35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24" xfId="0" applyFont="1" applyBorder="1" applyAlignment="1">
      <alignment horizontal="left"/>
    </xf>
    <xf numFmtId="0" fontId="36" fillId="0" borderId="46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6" fillId="0" borderId="46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7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éviköltségvetésjan19este 2" xfId="66"/>
    <cellStyle name="Normál_2012koncepcióhozhitel állomány" xfId="67"/>
    <cellStyle name="Normál_2012létszám tábla" xfId="68"/>
    <cellStyle name="Normál_2014.évi költségvetés tervezés jan11" xfId="69"/>
    <cellStyle name="Normál_3évsaját bevétel-2013" xfId="70"/>
    <cellStyle name="Normál_eus tábla" xfId="71"/>
    <cellStyle name="Normal_KARSZJ3" xfId="72"/>
    <cellStyle name="Normál_Kötelző feladatok" xfId="73"/>
    <cellStyle name="Normál_közterület" xfId="74"/>
    <cellStyle name="Normál_közvetett támogatás" xfId="75"/>
    <cellStyle name="Normal_KTRSZJ" xfId="76"/>
    <cellStyle name="Összesen" xfId="77"/>
    <cellStyle name="Currency" xfId="78"/>
    <cellStyle name="Currency [0]" xfId="79"/>
    <cellStyle name="Rossz" xfId="80"/>
    <cellStyle name="Semleges" xfId="81"/>
    <cellStyle name="Számítás" xfId="82"/>
    <cellStyle name="Percen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B40">
      <selection activeCell="H6" sqref="H6"/>
    </sheetView>
  </sheetViews>
  <sheetFormatPr defaultColWidth="9.00390625" defaultRowHeight="12.75"/>
  <cols>
    <col min="1" max="1" width="58.875" style="111" customWidth="1"/>
    <col min="2" max="4" width="11.375" style="111" customWidth="1"/>
    <col min="5" max="5" width="51.875" style="111" customWidth="1"/>
    <col min="6" max="6" width="11.875" style="111" customWidth="1"/>
    <col min="7" max="7" width="11.375" style="111" customWidth="1"/>
    <col min="8" max="8" width="11.125" style="111" customWidth="1"/>
    <col min="9" max="16384" width="9.125" style="111" customWidth="1"/>
  </cols>
  <sheetData>
    <row r="1" spans="1:6" ht="12.75">
      <c r="A1" s="1123" t="s">
        <v>858</v>
      </c>
      <c r="B1" s="1123"/>
      <c r="C1" s="1123"/>
      <c r="D1" s="1123"/>
      <c r="E1" s="1123"/>
      <c r="F1" s="1123"/>
    </row>
    <row r="2" spans="1:6" ht="12.75">
      <c r="A2" s="1123" t="s">
        <v>859</v>
      </c>
      <c r="B2" s="1123"/>
      <c r="C2" s="1123"/>
      <c r="D2" s="1123"/>
      <c r="E2" s="1123"/>
      <c r="F2" s="1123"/>
    </row>
    <row r="3" spans="1:8" ht="12.75" customHeight="1">
      <c r="A3" s="230"/>
      <c r="B3" s="230"/>
      <c r="C3" s="230"/>
      <c r="D3" s="230"/>
      <c r="E3" s="230"/>
      <c r="F3" s="369"/>
      <c r="G3" s="1029"/>
      <c r="H3" s="1029" t="s">
        <v>978</v>
      </c>
    </row>
    <row r="4" spans="1:8" ht="12.75" customHeight="1">
      <c r="A4" s="1121" t="s">
        <v>1132</v>
      </c>
      <c r="B4" s="1119" t="s">
        <v>679</v>
      </c>
      <c r="C4" s="1119" t="s">
        <v>740</v>
      </c>
      <c r="D4" s="1119" t="s">
        <v>1226</v>
      </c>
      <c r="E4" s="1121" t="s">
        <v>1133</v>
      </c>
      <c r="F4" s="1119" t="s">
        <v>679</v>
      </c>
      <c r="G4" s="1119" t="s">
        <v>740</v>
      </c>
      <c r="H4" s="1119" t="s">
        <v>692</v>
      </c>
    </row>
    <row r="5" spans="1:8" ht="24.75" customHeight="1" thickBot="1">
      <c r="A5" s="1122"/>
      <c r="B5" s="1120"/>
      <c r="C5" s="1120"/>
      <c r="D5" s="1120"/>
      <c r="E5" s="1122"/>
      <c r="F5" s="1120"/>
      <c r="G5" s="1120"/>
      <c r="H5" s="1120"/>
    </row>
    <row r="6" spans="1:8" s="171" customFormat="1" ht="12.75" thickTop="1">
      <c r="A6" s="191"/>
      <c r="B6" s="242"/>
      <c r="C6" s="242"/>
      <c r="D6" s="242"/>
      <c r="E6" s="194" t="s">
        <v>1134</v>
      </c>
      <c r="F6" s="192">
        <f>SUM('1c.mell '!C159)</f>
        <v>3112635</v>
      </c>
      <c r="G6" s="192">
        <f>SUM('1c.mell '!D159)</f>
        <v>3252501</v>
      </c>
      <c r="H6" s="192">
        <f>SUM('1c.mell '!E159)</f>
        <v>3299206</v>
      </c>
    </row>
    <row r="7" spans="1:8" s="171" customFormat="1" ht="12">
      <c r="A7" s="316" t="s">
        <v>1012</v>
      </c>
      <c r="B7" s="180">
        <f>SUM('1b.mell '!C240)</f>
        <v>1354090</v>
      </c>
      <c r="C7" s="180">
        <f>SUM('1b.mell '!D240)</f>
        <v>1435712</v>
      </c>
      <c r="D7" s="180">
        <f>SUM('1b.mell '!E240)</f>
        <v>1504146</v>
      </c>
      <c r="E7" s="195" t="s">
        <v>1195</v>
      </c>
      <c r="F7" s="192">
        <f>SUM('1c.mell '!C160)</f>
        <v>889626</v>
      </c>
      <c r="G7" s="192">
        <f>SUM('1c.mell '!D160)</f>
        <v>942705</v>
      </c>
      <c r="H7" s="192">
        <f>SUM('1c.mell '!E160)</f>
        <v>954185</v>
      </c>
    </row>
    <row r="8" spans="1:8" s="171" customFormat="1" ht="12">
      <c r="A8" s="316" t="s">
        <v>1016</v>
      </c>
      <c r="B8" s="180">
        <f>SUM('1b.mell '!C17)</f>
        <v>0</v>
      </c>
      <c r="C8" s="180">
        <f>SUM('1b.mell '!D17)</f>
        <v>0</v>
      </c>
      <c r="D8" s="180">
        <f>SUM('1b.mell '!E17)</f>
        <v>0</v>
      </c>
      <c r="E8" s="179" t="s">
        <v>1135</v>
      </c>
      <c r="F8" s="192">
        <f>SUM('1c.mell '!C161)</f>
        <v>5142460</v>
      </c>
      <c r="G8" s="192">
        <f>SUM('1c.mell '!D161)</f>
        <v>5690225</v>
      </c>
      <c r="H8" s="192">
        <f>SUM('1c.mell '!E161)</f>
        <v>5756643</v>
      </c>
    </row>
    <row r="9" spans="1:8" s="171" customFormat="1" ht="12.75" thickBot="1">
      <c r="A9" s="317" t="s">
        <v>1017</v>
      </c>
      <c r="B9" s="325">
        <f>SUM('1b.mell '!C242)</f>
        <v>0</v>
      </c>
      <c r="C9" s="325">
        <f>SUM('1b.mell '!D242)</f>
        <v>17500</v>
      </c>
      <c r="D9" s="325">
        <f>SUM('1b.mell '!E242)</f>
        <v>40409</v>
      </c>
      <c r="E9" s="179" t="s">
        <v>862</v>
      </c>
      <c r="F9" s="192">
        <f>SUM('1c.mell '!C162)</f>
        <v>285125</v>
      </c>
      <c r="G9" s="192">
        <f>SUM('1c.mell '!D162)</f>
        <v>338768</v>
      </c>
      <c r="H9" s="192">
        <f>SUM('1c.mell '!E162)</f>
        <v>269155</v>
      </c>
    </row>
    <row r="10" spans="1:8" s="171" customFormat="1" ht="12.75" thickBot="1">
      <c r="A10" s="318" t="s">
        <v>1018</v>
      </c>
      <c r="B10" s="326">
        <f>SUM(B7:B9)</f>
        <v>1354090</v>
      </c>
      <c r="C10" s="326">
        <f>SUM(C7:C9)</f>
        <v>1453212</v>
      </c>
      <c r="D10" s="326">
        <f>SUM(D7:D9)</f>
        <v>1544555</v>
      </c>
      <c r="E10" s="179" t="s">
        <v>861</v>
      </c>
      <c r="F10" s="192">
        <f>SUM('1c.mell '!C163)</f>
        <v>1019104</v>
      </c>
      <c r="G10" s="192">
        <f>SUM('1c.mell '!D163)</f>
        <v>1090733</v>
      </c>
      <c r="H10" s="192">
        <f>SUM('1c.mell '!E163)</f>
        <v>1073588</v>
      </c>
    </row>
    <row r="11" spans="1:8" s="171" customFormat="1" ht="12">
      <c r="A11" s="236" t="s">
        <v>1019</v>
      </c>
      <c r="B11" s="192">
        <f>SUM('1b.mell '!C244)</f>
        <v>3250000</v>
      </c>
      <c r="C11" s="192">
        <f>SUM('1b.mell '!D244)</f>
        <v>3250000</v>
      </c>
      <c r="D11" s="192">
        <f>SUM('1b.mell '!E244)</f>
        <v>3250000</v>
      </c>
      <c r="E11" s="179"/>
      <c r="F11" s="180"/>
      <c r="G11" s="180"/>
      <c r="H11" s="180"/>
    </row>
    <row r="12" spans="1:8" s="171" customFormat="1" ht="12">
      <c r="A12" s="236" t="s">
        <v>1020</v>
      </c>
      <c r="B12" s="192">
        <f>SUM('1b.mell '!C245)</f>
        <v>3943023</v>
      </c>
      <c r="C12" s="192">
        <f>SUM('1b.mell '!D245)</f>
        <v>3943023</v>
      </c>
      <c r="D12" s="192">
        <f>SUM('1b.mell '!E245)</f>
        <v>3951146</v>
      </c>
      <c r="E12" s="179"/>
      <c r="F12" s="180"/>
      <c r="G12" s="180"/>
      <c r="H12" s="180"/>
    </row>
    <row r="13" spans="1:8" s="171" customFormat="1" ht="12.75" thickBot="1">
      <c r="A13" s="317" t="s">
        <v>404</v>
      </c>
      <c r="B13" s="192">
        <f>SUM('1b.mell '!C246)</f>
        <v>462236</v>
      </c>
      <c r="C13" s="192">
        <f>SUM('1b.mell '!D246)</f>
        <v>487645</v>
      </c>
      <c r="D13" s="192">
        <f>SUM('1b.mell '!E246)</f>
        <v>480455</v>
      </c>
      <c r="E13" s="179"/>
      <c r="F13" s="180"/>
      <c r="G13" s="180"/>
      <c r="H13" s="180"/>
    </row>
    <row r="14" spans="1:8" s="171" customFormat="1" ht="13.5" thickBot="1">
      <c r="A14" s="319" t="s">
        <v>1028</v>
      </c>
      <c r="B14" s="326">
        <f>SUM(B11:B13)</f>
        <v>7655259</v>
      </c>
      <c r="C14" s="326">
        <f>SUM(C11:C13)</f>
        <v>7680668</v>
      </c>
      <c r="D14" s="326">
        <f>SUM(D11:D13)</f>
        <v>7681601</v>
      </c>
      <c r="E14" s="183"/>
      <c r="F14" s="1030"/>
      <c r="G14" s="184"/>
      <c r="H14" s="184"/>
    </row>
    <row r="15" spans="1:8" s="171" customFormat="1" ht="12">
      <c r="A15" s="236" t="s">
        <v>1029</v>
      </c>
      <c r="B15" s="192">
        <f>SUM('1b.mell '!C248)</f>
        <v>1386714</v>
      </c>
      <c r="C15" s="192">
        <f>SUM('1b.mell '!D248)</f>
        <v>1386714</v>
      </c>
      <c r="D15" s="192">
        <f>SUM('1b.mell '!E248)</f>
        <v>1392976</v>
      </c>
      <c r="E15" s="183"/>
      <c r="F15" s="1030"/>
      <c r="G15" s="184"/>
      <c r="H15" s="184"/>
    </row>
    <row r="16" spans="1:8" s="171" customFormat="1" ht="12">
      <c r="A16" s="316" t="s">
        <v>1030</v>
      </c>
      <c r="B16" s="192">
        <f>SUM('1b.mell '!C249)</f>
        <v>271785</v>
      </c>
      <c r="C16" s="192">
        <f>SUM('1b.mell '!D249)</f>
        <v>271856</v>
      </c>
      <c r="D16" s="192">
        <f>SUM('1b.mell '!E249)</f>
        <v>271931</v>
      </c>
      <c r="E16" s="183"/>
      <c r="F16" s="1030"/>
      <c r="G16" s="184"/>
      <c r="H16" s="184"/>
    </row>
    <row r="17" spans="1:8" s="171" customFormat="1" ht="12">
      <c r="A17" s="316" t="s">
        <v>845</v>
      </c>
      <c r="B17" s="192">
        <f>SUM('1b.mell '!C250)</f>
        <v>0</v>
      </c>
      <c r="C17" s="192">
        <f>SUM('1b.mell '!D250)</f>
        <v>20000</v>
      </c>
      <c r="D17" s="192">
        <f>SUM('1b.mell '!E250)</f>
        <v>20000</v>
      </c>
      <c r="E17" s="183"/>
      <c r="F17" s="1030"/>
      <c r="G17" s="184"/>
      <c r="H17" s="184"/>
    </row>
    <row r="18" spans="1:8" s="171" customFormat="1" ht="12">
      <c r="A18" s="316" t="s">
        <v>1033</v>
      </c>
      <c r="B18" s="192">
        <f>SUM('1b.mell '!C251)</f>
        <v>222559</v>
      </c>
      <c r="C18" s="192">
        <f>SUM('1b.mell '!D251)</f>
        <v>222559</v>
      </c>
      <c r="D18" s="192">
        <f>SUM('1b.mell '!E251)</f>
        <v>215253</v>
      </c>
      <c r="E18" s="183"/>
      <c r="F18" s="180"/>
      <c r="G18" s="184"/>
      <c r="H18" s="184"/>
    </row>
    <row r="19" spans="1:8" s="171" customFormat="1" ht="12">
      <c r="A19" s="316" t="s">
        <v>1034</v>
      </c>
      <c r="B19" s="192">
        <f>SUM('1b.mell '!C252)</f>
        <v>498575</v>
      </c>
      <c r="C19" s="192">
        <f>SUM('1b.mell '!D252)</f>
        <v>498599</v>
      </c>
      <c r="D19" s="192">
        <f>SUM('1b.mell '!E252)</f>
        <v>496306</v>
      </c>
      <c r="E19" s="175"/>
      <c r="F19" s="176"/>
      <c r="G19" s="176"/>
      <c r="H19" s="176"/>
    </row>
    <row r="20" spans="1:8" s="171" customFormat="1" ht="12">
      <c r="A20" s="236" t="s">
        <v>1035</v>
      </c>
      <c r="B20" s="192">
        <f>SUM('1b.mell '!C253)</f>
        <v>0</v>
      </c>
      <c r="C20" s="192">
        <f>SUM('1b.mell '!D253)</f>
        <v>0</v>
      </c>
      <c r="D20" s="192">
        <f>SUM('1b.mell '!E253)</f>
        <v>0</v>
      </c>
      <c r="E20" s="172"/>
      <c r="F20" s="177"/>
      <c r="G20" s="177"/>
      <c r="H20" s="177"/>
    </row>
    <row r="21" spans="1:8" s="171" customFormat="1" ht="12">
      <c r="A21" s="236" t="s">
        <v>1036</v>
      </c>
      <c r="B21" s="192">
        <f>SUM('1b.mell '!C254)</f>
        <v>40200</v>
      </c>
      <c r="C21" s="192">
        <f>SUM('1b.mell '!D254)</f>
        <v>40203</v>
      </c>
      <c r="D21" s="192">
        <f>SUM('1b.mell '!E254)</f>
        <v>40206</v>
      </c>
      <c r="E21" s="172"/>
      <c r="F21" s="177"/>
      <c r="G21" s="177"/>
      <c r="H21" s="177"/>
    </row>
    <row r="22" spans="1:8" s="171" customFormat="1" ht="12.75" thickBot="1">
      <c r="A22" s="317" t="s">
        <v>1037</v>
      </c>
      <c r="B22" s="192">
        <f>SUM('1b.mell '!C255)</f>
        <v>17200</v>
      </c>
      <c r="C22" s="192">
        <f>SUM('1b.mell '!D255)</f>
        <v>24497</v>
      </c>
      <c r="D22" s="192">
        <f>SUM('1b.mell '!E255)</f>
        <v>32838</v>
      </c>
      <c r="E22" s="172"/>
      <c r="F22" s="177"/>
      <c r="G22" s="177"/>
      <c r="H22" s="177"/>
    </row>
    <row r="23" spans="1:8" s="171" customFormat="1" ht="13.5" thickBot="1">
      <c r="A23" s="319" t="s">
        <v>1194</v>
      </c>
      <c r="B23" s="326">
        <f>SUM(B15:B22)</f>
        <v>2437033</v>
      </c>
      <c r="C23" s="326">
        <f>SUM(C15:C22)</f>
        <v>2464428</v>
      </c>
      <c r="D23" s="326">
        <f>SUM(D15:D22)</f>
        <v>2469510</v>
      </c>
      <c r="E23" s="172"/>
      <c r="F23" s="177"/>
      <c r="G23" s="177"/>
      <c r="H23" s="177"/>
    </row>
    <row r="24" spans="1:8" s="171" customFormat="1" ht="12.75" thickBot="1">
      <c r="A24" s="320" t="s">
        <v>1038</v>
      </c>
      <c r="B24" s="327">
        <f>SUM('1b.mell '!C257)</f>
        <v>0</v>
      </c>
      <c r="C24" s="327">
        <f>SUM('1b.mell '!D257)</f>
        <v>0</v>
      </c>
      <c r="D24" s="327">
        <f>SUM('1b.mell '!E257)</f>
        <v>8309</v>
      </c>
      <c r="E24" s="172"/>
      <c r="F24" s="177"/>
      <c r="G24" s="177"/>
      <c r="H24" s="177"/>
    </row>
    <row r="25" spans="1:8" s="171" customFormat="1" ht="13.5" thickBot="1">
      <c r="A25" s="321" t="s">
        <v>1039</v>
      </c>
      <c r="B25" s="335">
        <f>SUM(B24)</f>
        <v>0</v>
      </c>
      <c r="C25" s="335">
        <f>SUM(C24)</f>
        <v>0</v>
      </c>
      <c r="D25" s="335">
        <f>SUM(D24)</f>
        <v>8309</v>
      </c>
      <c r="E25" s="173"/>
      <c r="F25" s="178"/>
      <c r="G25" s="178"/>
      <c r="H25" s="178"/>
    </row>
    <row r="26" spans="1:8" s="171" customFormat="1" ht="17.25" thickBot="1" thickTop="1">
      <c r="A26" s="322" t="s">
        <v>812</v>
      </c>
      <c r="B26" s="263">
        <f>SUM(B25,B23,B14,B10)</f>
        <v>11446382</v>
      </c>
      <c r="C26" s="263">
        <f>SUM(C25,C23,C14,C10)</f>
        <v>11598308</v>
      </c>
      <c r="D26" s="263">
        <f>SUM(D25,D23,D14,D10)</f>
        <v>11703975</v>
      </c>
      <c r="E26" s="200" t="s">
        <v>804</v>
      </c>
      <c r="F26" s="263">
        <f>SUM(F6:F10)</f>
        <v>10448950</v>
      </c>
      <c r="G26" s="263">
        <f>SUM(G6:G10)</f>
        <v>11314932</v>
      </c>
      <c r="H26" s="263">
        <f>SUM(H6:H10)</f>
        <v>11352777</v>
      </c>
    </row>
    <row r="27" spans="1:8" s="171" customFormat="1" ht="12.75" thickTop="1">
      <c r="A27" s="236" t="s">
        <v>1040</v>
      </c>
      <c r="B27" s="192">
        <f>SUM('1b.mell '!C260)</f>
        <v>0</v>
      </c>
      <c r="C27" s="192">
        <f>SUM('1b.mell '!D260)</f>
        <v>4558</v>
      </c>
      <c r="D27" s="192">
        <f>SUM('1b.mell '!E260)</f>
        <v>6837</v>
      </c>
      <c r="E27" s="172"/>
      <c r="F27" s="344"/>
      <c r="G27" s="343"/>
      <c r="H27" s="343"/>
    </row>
    <row r="28" spans="1:8" s="171" customFormat="1" ht="12">
      <c r="A28" s="316" t="s">
        <v>1041</v>
      </c>
      <c r="B28" s="180">
        <f>SUM('1b.mell '!C261)</f>
        <v>311000</v>
      </c>
      <c r="C28" s="180">
        <f>SUM('1b.mell '!D261)</f>
        <v>1332800</v>
      </c>
      <c r="D28" s="180">
        <f>SUM('1b.mell '!E261)</f>
        <v>1136870</v>
      </c>
      <c r="E28" s="174" t="s">
        <v>1064</v>
      </c>
      <c r="F28" s="180">
        <f>SUM('1c.mell '!C166)</f>
        <v>1000651</v>
      </c>
      <c r="G28" s="346">
        <f>SUM('1c.mell '!D166)</f>
        <v>1497686</v>
      </c>
      <c r="H28" s="346">
        <f>SUM('1c.mell '!E166)</f>
        <v>1433040</v>
      </c>
    </row>
    <row r="29" spans="1:8" s="171" customFormat="1" ht="12">
      <c r="A29" s="316" t="s">
        <v>1042</v>
      </c>
      <c r="B29" s="180">
        <f>SUM('1b.mell '!C262)</f>
        <v>1490535</v>
      </c>
      <c r="C29" s="180">
        <f>SUM('1b.mell '!D262)</f>
        <v>1490535</v>
      </c>
      <c r="D29" s="180">
        <f>SUM('1b.mell '!E262)</f>
        <v>1490535</v>
      </c>
      <c r="E29" s="328" t="s">
        <v>1065</v>
      </c>
      <c r="F29" s="180">
        <f>SUM('1c.mell '!C167)</f>
        <v>2631500</v>
      </c>
      <c r="G29" s="346">
        <f>SUM('1c.mell '!D167)</f>
        <v>4387587</v>
      </c>
      <c r="H29" s="346">
        <f>SUM('1c.mell '!E167)</f>
        <v>4385780</v>
      </c>
    </row>
    <row r="30" spans="1:8" s="171" customFormat="1" ht="12.75" thickBot="1">
      <c r="A30" s="324" t="s">
        <v>1076</v>
      </c>
      <c r="B30" s="337">
        <f>SUM('1b.mell '!C263)</f>
        <v>0</v>
      </c>
      <c r="C30" s="337">
        <f>SUM('1b.mell '!D263)</f>
        <v>0</v>
      </c>
      <c r="D30" s="337">
        <f>SUM('1b.mell '!E263)</f>
        <v>0</v>
      </c>
      <c r="E30" s="174" t="s">
        <v>1136</v>
      </c>
      <c r="F30" s="180">
        <f>SUM('1c.mell '!C168)</f>
        <v>704000</v>
      </c>
      <c r="G30" s="346">
        <f>SUM('1c.mell '!D168)</f>
        <v>1035345</v>
      </c>
      <c r="H30" s="346">
        <f>SUM('1c.mell '!E168)</f>
        <v>1012439</v>
      </c>
    </row>
    <row r="31" spans="1:8" s="171" customFormat="1" ht="13.5" thickBot="1">
      <c r="A31" s="319" t="s">
        <v>1044</v>
      </c>
      <c r="B31" s="326">
        <f>SUM(B27:B30)</f>
        <v>1801535</v>
      </c>
      <c r="C31" s="326">
        <f>SUM(C27:C30)</f>
        <v>2827893</v>
      </c>
      <c r="D31" s="326">
        <f>SUM(D27:D30)</f>
        <v>2634242</v>
      </c>
      <c r="E31" s="175"/>
      <c r="F31" s="176"/>
      <c r="G31" s="176"/>
      <c r="H31" s="176"/>
    </row>
    <row r="32" spans="1:8" s="171" customFormat="1" ht="12">
      <c r="A32" s="236" t="s">
        <v>1045</v>
      </c>
      <c r="B32" s="333">
        <f>SUM('1b.mell '!C265)</f>
        <v>997050</v>
      </c>
      <c r="C32" s="333">
        <f>SUM('1b.mell '!D265)</f>
        <v>997050</v>
      </c>
      <c r="D32" s="333">
        <f>SUM('1b.mell '!E265)</f>
        <v>1033266</v>
      </c>
      <c r="E32" s="172"/>
      <c r="F32" s="177"/>
      <c r="G32" s="177"/>
      <c r="H32" s="177"/>
    </row>
    <row r="33" spans="1:8" s="171" customFormat="1" ht="12.75" thickBot="1">
      <c r="A33" s="317" t="s">
        <v>1059</v>
      </c>
      <c r="B33" s="325">
        <f>SUM('1b.mell '!C266)</f>
        <v>0</v>
      </c>
      <c r="C33" s="325">
        <f>SUM('1b.mell '!D266)</f>
        <v>8</v>
      </c>
      <c r="D33" s="325">
        <f>SUM('1b.mell '!E266)</f>
        <v>244</v>
      </c>
      <c r="E33" s="172"/>
      <c r="F33" s="177"/>
      <c r="G33" s="177"/>
      <c r="H33" s="177"/>
    </row>
    <row r="34" spans="1:8" s="171" customFormat="1" ht="13.5" thickBot="1">
      <c r="A34" s="319" t="s">
        <v>1049</v>
      </c>
      <c r="B34" s="326">
        <f>SUM(B32:B33)</f>
        <v>997050</v>
      </c>
      <c r="C34" s="326">
        <f>SUM(C32:C33)</f>
        <v>997058</v>
      </c>
      <c r="D34" s="326">
        <f>SUM(D32:D33)</f>
        <v>1033510</v>
      </c>
      <c r="E34" s="347"/>
      <c r="F34" s="336"/>
      <c r="G34" s="336"/>
      <c r="H34" s="336"/>
    </row>
    <row r="35" spans="1:8" s="171" customFormat="1" ht="12.75" customHeight="1">
      <c r="A35" s="323" t="s">
        <v>1050</v>
      </c>
      <c r="B35" s="333">
        <f>SUM('1b.mell '!C268)</f>
        <v>40000</v>
      </c>
      <c r="C35" s="333">
        <f>SUM('1b.mell '!D268)</f>
        <v>40000</v>
      </c>
      <c r="D35" s="333">
        <f>SUM('1b.mell '!E268)</f>
        <v>40018</v>
      </c>
      <c r="E35" s="348"/>
      <c r="F35" s="177"/>
      <c r="G35" s="177"/>
      <c r="H35" s="177"/>
    </row>
    <row r="36" spans="1:8" s="171" customFormat="1" ht="12.75" customHeight="1" thickBot="1">
      <c r="A36" s="324" t="s">
        <v>1051</v>
      </c>
      <c r="B36" s="325">
        <f>SUM('1b.mell '!C269+'1b.mell '!C270)</f>
        <v>0</v>
      </c>
      <c r="C36" s="325">
        <f>SUM('1b.mell '!D269+'1b.mell '!D270)</f>
        <v>0</v>
      </c>
      <c r="D36" s="325">
        <f>SUM('1b.mell '!E269+'1b.mell '!E270)</f>
        <v>0</v>
      </c>
      <c r="E36" s="348"/>
      <c r="F36" s="258"/>
      <c r="G36" s="258"/>
      <c r="H36" s="258"/>
    </row>
    <row r="37" spans="1:8" s="171" customFormat="1" ht="13.5" thickBot="1">
      <c r="A37" s="321" t="s">
        <v>1052</v>
      </c>
      <c r="B37" s="335">
        <f>SUM(B35:B36)</f>
        <v>40000</v>
      </c>
      <c r="C37" s="335">
        <f>SUM(C35:C36)</f>
        <v>40000</v>
      </c>
      <c r="D37" s="335">
        <f>SUM(D35:D36)</f>
        <v>40018</v>
      </c>
      <c r="E37" s="349"/>
      <c r="F37" s="186"/>
      <c r="G37" s="186"/>
      <c r="H37" s="186"/>
    </row>
    <row r="38" spans="1:8" s="171" customFormat="1" ht="20.25" customHeight="1" thickBot="1" thickTop="1">
      <c r="A38" s="334" t="s">
        <v>813</v>
      </c>
      <c r="B38" s="199">
        <f>SUM(B37,B34,B31)</f>
        <v>2838585</v>
      </c>
      <c r="C38" s="199">
        <f>SUM(C37,C34,C31)</f>
        <v>3864951</v>
      </c>
      <c r="D38" s="199">
        <f>SUM(D37,D34,D31)</f>
        <v>3707770</v>
      </c>
      <c r="E38" s="202" t="s">
        <v>811</v>
      </c>
      <c r="F38" s="199">
        <f>SUM(F28:F37)</f>
        <v>4336151</v>
      </c>
      <c r="G38" s="199">
        <f>SUM(G28:G37)</f>
        <v>6920618</v>
      </c>
      <c r="H38" s="199">
        <f>SUM(H28:H37)</f>
        <v>6831259</v>
      </c>
    </row>
    <row r="39" spans="1:8" s="171" customFormat="1" ht="12.75" customHeight="1" thickTop="1">
      <c r="A39" s="236" t="s">
        <v>1053</v>
      </c>
      <c r="B39" s="368">
        <f>SUM('1b.mell '!C273)</f>
        <v>0</v>
      </c>
      <c r="C39" s="368">
        <f>SUM('1b.mell '!D273)</f>
        <v>1331515</v>
      </c>
      <c r="D39" s="368">
        <f>SUM('1b.mell '!E273)</f>
        <v>1331515</v>
      </c>
      <c r="E39" s="316" t="s">
        <v>730</v>
      </c>
      <c r="F39" s="203"/>
      <c r="G39" s="368">
        <v>38195</v>
      </c>
      <c r="H39" s="368">
        <v>38195</v>
      </c>
    </row>
    <row r="40" spans="1:8" s="171" customFormat="1" ht="12.75" customHeight="1" thickBot="1">
      <c r="A40" s="350" t="s">
        <v>430</v>
      </c>
      <c r="B40" s="351">
        <f>SUM('1b.mell '!C274)</f>
        <v>5554884</v>
      </c>
      <c r="C40" s="351">
        <f>SUM('1b.mell '!D274)</f>
        <v>5634059</v>
      </c>
      <c r="D40" s="351">
        <f>SUM('1b.mell '!E274)</f>
        <v>5704637</v>
      </c>
      <c r="E40" s="345" t="s">
        <v>431</v>
      </c>
      <c r="F40" s="356">
        <f>SUM('1c.mell '!C173)</f>
        <v>5554884</v>
      </c>
      <c r="G40" s="356">
        <f>SUM('1c.mell '!D173)</f>
        <v>5634059</v>
      </c>
      <c r="H40" s="356">
        <f>SUM('1c.mell '!E173)</f>
        <v>5704637</v>
      </c>
    </row>
    <row r="41" spans="1:8" s="171" customFormat="1" ht="15.75" thickBot="1" thickTop="1">
      <c r="A41" s="198" t="s">
        <v>805</v>
      </c>
      <c r="B41" s="182">
        <f>SUM(B39:B40)</f>
        <v>5554884</v>
      </c>
      <c r="C41" s="182">
        <f>SUM(C39:C40)</f>
        <v>6965574</v>
      </c>
      <c r="D41" s="182">
        <f>SUM(D39:D40)</f>
        <v>7036152</v>
      </c>
      <c r="E41" s="198" t="s">
        <v>806</v>
      </c>
      <c r="F41" s="263">
        <f>SUM(F40)</f>
        <v>5554884</v>
      </c>
      <c r="G41" s="263">
        <f>SUM(G39:G40)</f>
        <v>5672254</v>
      </c>
      <c r="H41" s="263">
        <f>SUM(H39:H40)</f>
        <v>5742832</v>
      </c>
    </row>
    <row r="42" spans="1:8" s="171" customFormat="1" ht="12.75" thickTop="1">
      <c r="A42" s="236" t="s">
        <v>1054</v>
      </c>
      <c r="B42" s="192">
        <f>SUM('1b.mell '!C276)</f>
        <v>0</v>
      </c>
      <c r="C42" s="192">
        <f>SUM('1b.mell '!D276)</f>
        <v>0</v>
      </c>
      <c r="D42" s="192">
        <f>SUM('1b.mell '!E276)</f>
        <v>0</v>
      </c>
      <c r="E42" s="328" t="s">
        <v>1061</v>
      </c>
      <c r="F42" s="192">
        <f>SUM('1c.mell '!C176)</f>
        <v>23334</v>
      </c>
      <c r="G42" s="192">
        <f>SUM('1c.mell '!D176)</f>
        <v>23334</v>
      </c>
      <c r="H42" s="192">
        <f>SUM('1c.mell '!E176)</f>
        <v>23334</v>
      </c>
    </row>
    <row r="43" spans="1:8" s="171" customFormat="1" ht="12">
      <c r="A43" s="316" t="s">
        <v>1055</v>
      </c>
      <c r="B43" s="180">
        <f>SUM('1b.mell '!C277)</f>
        <v>586993</v>
      </c>
      <c r="C43" s="180">
        <f>SUM('1b.mell '!D277)</f>
        <v>1502305</v>
      </c>
      <c r="D43" s="180">
        <f>SUM('1b.mell '!E277)</f>
        <v>1502305</v>
      </c>
      <c r="E43" s="174" t="s">
        <v>807</v>
      </c>
      <c r="F43" s="180">
        <f>SUM('1c.mell '!C177)</f>
        <v>63525</v>
      </c>
      <c r="G43" s="180">
        <f>SUM('1c.mell '!D177)</f>
        <v>0</v>
      </c>
      <c r="H43" s="180">
        <f>SUM('1c.mell '!E177)</f>
        <v>0</v>
      </c>
    </row>
    <row r="44" spans="1:8" s="171" customFormat="1" ht="12.75" thickBot="1">
      <c r="A44" s="350" t="s">
        <v>430</v>
      </c>
      <c r="B44" s="351">
        <f>SUM('1b.mell '!C278)</f>
        <v>170300</v>
      </c>
      <c r="C44" s="351">
        <f>SUM('1b.mell '!D278)</f>
        <v>178600</v>
      </c>
      <c r="D44" s="351">
        <f>SUM('1b.mell '!E278)</f>
        <v>178600</v>
      </c>
      <c r="E44" s="354" t="s">
        <v>431</v>
      </c>
      <c r="F44" s="351">
        <f>SUM('1c.mell '!C179)</f>
        <v>170300</v>
      </c>
      <c r="G44" s="351">
        <f>SUM('1c.mell '!D179)</f>
        <v>178600</v>
      </c>
      <c r="H44" s="351">
        <f>SUM('1c.mell '!E179)</f>
        <v>178600</v>
      </c>
    </row>
    <row r="45" spans="1:8" s="171" customFormat="1" ht="16.5" customHeight="1" thickBot="1" thickTop="1">
      <c r="A45" s="353" t="s">
        <v>1056</v>
      </c>
      <c r="B45" s="182">
        <f>SUM(B42:B44)</f>
        <v>757293</v>
      </c>
      <c r="C45" s="182">
        <f>SUM(C42:C44)</f>
        <v>1680905</v>
      </c>
      <c r="D45" s="182">
        <f>SUM(D42:D44)</f>
        <v>1680905</v>
      </c>
      <c r="E45" s="200" t="s">
        <v>779</v>
      </c>
      <c r="F45" s="357">
        <f>SUM(F42:F44)</f>
        <v>257159</v>
      </c>
      <c r="G45" s="357">
        <f>SUM(G42:G44)</f>
        <v>201934</v>
      </c>
      <c r="H45" s="357">
        <f>SUM(H42:H44)</f>
        <v>201934</v>
      </c>
    </row>
    <row r="46" spans="1:8" s="171" customFormat="1" ht="12.75" customHeight="1" thickTop="1">
      <c r="A46" s="352"/>
      <c r="B46" s="185"/>
      <c r="C46" s="185"/>
      <c r="D46" s="185"/>
      <c r="E46" s="355"/>
      <c r="F46" s="344"/>
      <c r="G46" s="344"/>
      <c r="H46" s="344"/>
    </row>
    <row r="47" spans="1:8" s="171" customFormat="1" ht="13.5" thickBot="1">
      <c r="A47" s="338"/>
      <c r="B47" s="339"/>
      <c r="C47" s="339"/>
      <c r="D47" s="339"/>
      <c r="E47" s="358"/>
      <c r="F47" s="351"/>
      <c r="G47" s="351"/>
      <c r="H47" s="351"/>
    </row>
    <row r="48" spans="1:8" s="171" customFormat="1" ht="20.25" customHeight="1" thickBot="1" thickTop="1">
      <c r="A48" s="234" t="s">
        <v>1215</v>
      </c>
      <c r="B48" s="201">
        <f>SUM(B26+B38+B42+B43+B39)</f>
        <v>14871960</v>
      </c>
      <c r="C48" s="201">
        <f>SUM(C26+C38+C42+C43+C39)</f>
        <v>18297079</v>
      </c>
      <c r="D48" s="201">
        <f>SUM(D26+D38+D42+D43+D39)</f>
        <v>18245565</v>
      </c>
      <c r="E48" s="234" t="s">
        <v>852</v>
      </c>
      <c r="F48" s="201">
        <f>SUM(F26+F38+F42+F43)</f>
        <v>14871960</v>
      </c>
      <c r="G48" s="201">
        <f>SUM(G26+G38+G42+G43+G39)</f>
        <v>18297079</v>
      </c>
      <c r="H48" s="201">
        <f>SUM(H26+H38+H42+H43+H39)</f>
        <v>18245565</v>
      </c>
    </row>
    <row r="49" ht="15.75" thickTop="1">
      <c r="A49" s="170"/>
    </row>
    <row r="50" ht="15">
      <c r="A50" s="170"/>
    </row>
    <row r="51" ht="15">
      <c r="A51" s="170"/>
    </row>
  </sheetData>
  <sheetProtection/>
  <mergeCells count="10">
    <mergeCell ref="H4:H5"/>
    <mergeCell ref="G4:G5"/>
    <mergeCell ref="A4:A5"/>
    <mergeCell ref="E4:E5"/>
    <mergeCell ref="A1:F1"/>
    <mergeCell ref="F4:F5"/>
    <mergeCell ref="B4:B5"/>
    <mergeCell ref="A2:F2"/>
    <mergeCell ref="C4:C5"/>
    <mergeCell ref="D4:D5"/>
  </mergeCells>
  <printOptions/>
  <pageMargins left="0.3937007874015748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showZeros="0" zoomScalePageLayoutView="0" workbookViewId="0" topLeftCell="C52">
      <selection activeCell="H8" sqref="H8"/>
    </sheetView>
  </sheetViews>
  <sheetFormatPr defaultColWidth="9.00390625" defaultRowHeight="12.75"/>
  <cols>
    <col min="1" max="1" width="6.125" style="44" customWidth="1"/>
    <col min="2" max="2" width="52.00390625" style="44" customWidth="1"/>
    <col min="3" max="5" width="13.125" style="21" customWidth="1"/>
    <col min="6" max="6" width="9.875" style="268" customWidth="1"/>
    <col min="7" max="7" width="40.375" style="44" customWidth="1"/>
    <col min="8" max="16384" width="9.125" style="44" customWidth="1"/>
  </cols>
  <sheetData>
    <row r="1" spans="1:8" s="42" customFormat="1" ht="12.75">
      <c r="A1" s="1181" t="s">
        <v>935</v>
      </c>
      <c r="B1" s="1126"/>
      <c r="C1" s="1126"/>
      <c r="D1" s="1126"/>
      <c r="E1" s="1126"/>
      <c r="F1" s="1126"/>
      <c r="G1" s="1126"/>
      <c r="H1" s="92"/>
    </row>
    <row r="2" spans="1:8" s="42" customFormat="1" ht="12.75">
      <c r="A2" s="1173" t="s">
        <v>17</v>
      </c>
      <c r="B2" s="1174"/>
      <c r="C2" s="1174"/>
      <c r="D2" s="1174"/>
      <c r="E2" s="1174"/>
      <c r="F2" s="1174"/>
      <c r="G2" s="1174"/>
      <c r="H2" s="67"/>
    </row>
    <row r="3" spans="1:6" s="42" customFormat="1" ht="9.75" customHeight="1">
      <c r="A3" s="35"/>
      <c r="B3" s="35"/>
      <c r="C3" s="68"/>
      <c r="D3" s="68"/>
      <c r="E3" s="68"/>
      <c r="F3" s="267"/>
    </row>
    <row r="4" spans="1:7" s="42" customFormat="1" ht="12">
      <c r="A4" s="684"/>
      <c r="B4" s="684"/>
      <c r="C4" s="685"/>
      <c r="D4" s="685"/>
      <c r="E4" s="685"/>
      <c r="F4" s="686"/>
      <c r="G4" s="524" t="s">
        <v>978</v>
      </c>
    </row>
    <row r="5" spans="1:7" ht="12" customHeight="1">
      <c r="A5" s="616"/>
      <c r="B5" s="634"/>
      <c r="C5" s="1142" t="s">
        <v>679</v>
      </c>
      <c r="D5" s="1142" t="s">
        <v>740</v>
      </c>
      <c r="E5" s="1142" t="s">
        <v>692</v>
      </c>
      <c r="F5" s="1182" t="s">
        <v>396</v>
      </c>
      <c r="G5" s="527" t="s">
        <v>930</v>
      </c>
    </row>
    <row r="6" spans="1:7" ht="12" customHeight="1">
      <c r="A6" s="84" t="s">
        <v>1107</v>
      </c>
      <c r="B6" s="636" t="s">
        <v>929</v>
      </c>
      <c r="C6" s="1143"/>
      <c r="D6" s="1143"/>
      <c r="E6" s="1143"/>
      <c r="F6" s="1183"/>
      <c r="G6" s="84" t="s">
        <v>931</v>
      </c>
    </row>
    <row r="7" spans="1:7" s="42" customFormat="1" ht="12.75" customHeight="1" thickBot="1">
      <c r="A7" s="84"/>
      <c r="B7" s="482"/>
      <c r="C7" s="1157"/>
      <c r="D7" s="1157"/>
      <c r="E7" s="1157"/>
      <c r="F7" s="1184"/>
      <c r="G7" s="482"/>
    </row>
    <row r="8" spans="1:7" s="42" customFormat="1" ht="12">
      <c r="A8" s="483" t="s">
        <v>952</v>
      </c>
      <c r="B8" s="483" t="s">
        <v>953</v>
      </c>
      <c r="C8" s="527" t="s">
        <v>954</v>
      </c>
      <c r="D8" s="527" t="s">
        <v>955</v>
      </c>
      <c r="E8" s="527" t="s">
        <v>956</v>
      </c>
      <c r="F8" s="527" t="s">
        <v>777</v>
      </c>
      <c r="G8" s="527" t="s">
        <v>4</v>
      </c>
    </row>
    <row r="9" spans="1:7" s="42" customFormat="1" ht="12.75">
      <c r="A9" s="582"/>
      <c r="B9" s="687" t="s">
        <v>1095</v>
      </c>
      <c r="C9" s="532"/>
      <c r="D9" s="532"/>
      <c r="E9" s="532"/>
      <c r="F9" s="624"/>
      <c r="G9" s="575"/>
    </row>
    <row r="10" spans="1:7" ht="12">
      <c r="A10" s="84"/>
      <c r="B10" s="643" t="s">
        <v>1078</v>
      </c>
      <c r="C10" s="688"/>
      <c r="D10" s="688"/>
      <c r="E10" s="688"/>
      <c r="F10" s="689"/>
      <c r="G10" s="474"/>
    </row>
    <row r="11" spans="1:7" ht="12">
      <c r="A11" s="555">
        <v>5011</v>
      </c>
      <c r="B11" s="690" t="s">
        <v>970</v>
      </c>
      <c r="C11" s="82"/>
      <c r="D11" s="82">
        <f>SUM(D12:D13)</f>
        <v>8292</v>
      </c>
      <c r="E11" s="82">
        <v>10571</v>
      </c>
      <c r="F11" s="694">
        <f>SUM(E11/D11)</f>
        <v>1.2748432223830197</v>
      </c>
      <c r="G11" s="650"/>
    </row>
    <row r="12" spans="1:7" ht="12">
      <c r="A12" s="555"/>
      <c r="B12" s="691" t="s">
        <v>1169</v>
      </c>
      <c r="C12" s="363"/>
      <c r="D12" s="363"/>
      <c r="E12" s="363"/>
      <c r="F12" s="694"/>
      <c r="G12" s="474"/>
    </row>
    <row r="13" spans="1:7" ht="12">
      <c r="A13" s="555"/>
      <c r="B13" s="691" t="s">
        <v>8</v>
      </c>
      <c r="C13" s="363"/>
      <c r="D13" s="363">
        <v>8292</v>
      </c>
      <c r="E13" s="363">
        <v>10571</v>
      </c>
      <c r="F13" s="694">
        <f>SUM(E13/D13)</f>
        <v>1.2748432223830197</v>
      </c>
      <c r="G13" s="474"/>
    </row>
    <row r="14" spans="1:7" ht="12">
      <c r="A14" s="582">
        <v>5010</v>
      </c>
      <c r="B14" s="692" t="s">
        <v>971</v>
      </c>
      <c r="C14" s="385">
        <f>SUM(C11)</f>
        <v>0</v>
      </c>
      <c r="D14" s="385">
        <f>SUM(D11)</f>
        <v>8292</v>
      </c>
      <c r="E14" s="385">
        <f>SUM(E11)</f>
        <v>10571</v>
      </c>
      <c r="F14" s="1108">
        <f>SUM(E14/D14)</f>
        <v>1.2748432223830197</v>
      </c>
      <c r="G14" s="83"/>
    </row>
    <row r="15" spans="1:7" s="42" customFormat="1" ht="12">
      <c r="A15" s="84"/>
      <c r="B15" s="657" t="s">
        <v>1085</v>
      </c>
      <c r="C15" s="693"/>
      <c r="D15" s="693"/>
      <c r="E15" s="693"/>
      <c r="F15" s="694"/>
      <c r="G15" s="659"/>
    </row>
    <row r="16" spans="1:7" ht="12">
      <c r="A16" s="555">
        <v>5021</v>
      </c>
      <c r="B16" s="690" t="s">
        <v>600</v>
      </c>
      <c r="C16" s="82">
        <v>23560</v>
      </c>
      <c r="D16" s="82">
        <v>23560</v>
      </c>
      <c r="E16" s="82">
        <v>23560</v>
      </c>
      <c r="F16" s="694">
        <f>SUM(E16/D16)</f>
        <v>1</v>
      </c>
      <c r="G16" s="474"/>
    </row>
    <row r="17" spans="1:7" ht="12">
      <c r="A17" s="555">
        <v>5022</v>
      </c>
      <c r="B17" s="257" t="s">
        <v>739</v>
      </c>
      <c r="C17" s="82"/>
      <c r="D17" s="82">
        <v>375000</v>
      </c>
      <c r="E17" s="82">
        <v>325203</v>
      </c>
      <c r="F17" s="694">
        <f aca="true" t="shared" si="0" ref="F17:F53">SUM(E17/D17)</f>
        <v>0.867208</v>
      </c>
      <c r="G17" s="474"/>
    </row>
    <row r="18" spans="1:7" s="42" customFormat="1" ht="12">
      <c r="A18" s="582">
        <v>5020</v>
      </c>
      <c r="B18" s="692" t="s">
        <v>971</v>
      </c>
      <c r="C18" s="385">
        <f>SUM(C16:C16)</f>
        <v>23560</v>
      </c>
      <c r="D18" s="385">
        <f>SUM(D16:D17)</f>
        <v>398560</v>
      </c>
      <c r="E18" s="385">
        <f>SUM(E16:E17)</f>
        <v>348763</v>
      </c>
      <c r="F18" s="1108">
        <f t="shared" si="0"/>
        <v>0.8750577077478924</v>
      </c>
      <c r="G18" s="656"/>
    </row>
    <row r="19" spans="1:7" s="42" customFormat="1" ht="12" customHeight="1">
      <c r="A19" s="84"/>
      <c r="B19" s="695" t="s">
        <v>797</v>
      </c>
      <c r="C19" s="693"/>
      <c r="D19" s="693"/>
      <c r="E19" s="693"/>
      <c r="F19" s="694"/>
      <c r="G19" s="659"/>
    </row>
    <row r="20" spans="1:7" s="42" customFormat="1" ht="12" customHeight="1">
      <c r="A20" s="470">
        <v>5031</v>
      </c>
      <c r="B20" s="655" t="s">
        <v>1200</v>
      </c>
      <c r="C20" s="693">
        <v>1700</v>
      </c>
      <c r="D20" s="693">
        <v>1700</v>
      </c>
      <c r="E20" s="693">
        <v>1700</v>
      </c>
      <c r="F20" s="694">
        <f t="shared" si="0"/>
        <v>1</v>
      </c>
      <c r="G20" s="659"/>
    </row>
    <row r="21" spans="1:7" s="42" customFormat="1" ht="12" customHeight="1">
      <c r="A21" s="645">
        <v>5032</v>
      </c>
      <c r="B21" s="717" t="s">
        <v>15</v>
      </c>
      <c r="C21" s="693"/>
      <c r="D21" s="693"/>
      <c r="E21" s="693"/>
      <c r="F21" s="694"/>
      <c r="G21" s="659"/>
    </row>
    <row r="22" spans="1:7" ht="12">
      <c r="A22" s="555">
        <v>5033</v>
      </c>
      <c r="B22" s="690" t="s">
        <v>753</v>
      </c>
      <c r="C22" s="82">
        <v>88167</v>
      </c>
      <c r="D22" s="82">
        <v>88167</v>
      </c>
      <c r="E22" s="82">
        <v>94167</v>
      </c>
      <c r="F22" s="694">
        <f t="shared" si="0"/>
        <v>1.068052672768723</v>
      </c>
      <c r="G22" s="698"/>
    </row>
    <row r="23" spans="1:7" ht="12">
      <c r="A23" s="555"/>
      <c r="B23" s="691" t="s">
        <v>1169</v>
      </c>
      <c r="C23" s="363"/>
      <c r="D23" s="363"/>
      <c r="E23" s="363"/>
      <c r="F23" s="694"/>
      <c r="G23" s="696"/>
    </row>
    <row r="24" spans="1:7" ht="12">
      <c r="A24" s="555"/>
      <c r="B24" s="691" t="s">
        <v>8</v>
      </c>
      <c r="C24" s="363"/>
      <c r="D24" s="363"/>
      <c r="E24" s="363"/>
      <c r="F24" s="694"/>
      <c r="G24" s="696"/>
    </row>
    <row r="25" spans="1:7" ht="12">
      <c r="A25" s="555">
        <v>5034</v>
      </c>
      <c r="B25" s="690" t="s">
        <v>1176</v>
      </c>
      <c r="C25" s="82"/>
      <c r="D25" s="82">
        <v>42463</v>
      </c>
      <c r="E25" s="82">
        <v>42463</v>
      </c>
      <c r="F25" s="694">
        <f t="shared" si="0"/>
        <v>1</v>
      </c>
      <c r="G25" s="698"/>
    </row>
    <row r="26" spans="1:7" ht="12">
      <c r="A26" s="555">
        <v>5035</v>
      </c>
      <c r="B26" s="690" t="s">
        <v>732</v>
      </c>
      <c r="C26" s="82"/>
      <c r="D26" s="82">
        <v>6600</v>
      </c>
      <c r="E26" s="82">
        <v>6600</v>
      </c>
      <c r="F26" s="694">
        <f t="shared" si="0"/>
        <v>1</v>
      </c>
      <c r="G26" s="698"/>
    </row>
    <row r="27" spans="1:7" ht="12">
      <c r="A27" s="555">
        <v>5036</v>
      </c>
      <c r="B27" s="690" t="s">
        <v>1003</v>
      </c>
      <c r="C27" s="82"/>
      <c r="D27" s="82">
        <v>830</v>
      </c>
      <c r="E27" s="82">
        <v>830</v>
      </c>
      <c r="F27" s="694">
        <f t="shared" si="0"/>
        <v>1</v>
      </c>
      <c r="G27" s="696"/>
    </row>
    <row r="28" spans="1:7" ht="12">
      <c r="A28" s="555"/>
      <c r="B28" s="691" t="s">
        <v>8</v>
      </c>
      <c r="C28" s="82"/>
      <c r="D28" s="82"/>
      <c r="E28" s="363">
        <v>830</v>
      </c>
      <c r="F28" s="694"/>
      <c r="G28" s="696"/>
    </row>
    <row r="29" spans="1:7" ht="12">
      <c r="A29" s="555"/>
      <c r="B29" s="691" t="s">
        <v>1177</v>
      </c>
      <c r="C29" s="82"/>
      <c r="D29" s="82"/>
      <c r="E29" s="363">
        <v>-830</v>
      </c>
      <c r="F29" s="694"/>
      <c r="G29" s="696"/>
    </row>
    <row r="30" spans="1:7" ht="12">
      <c r="A30" s="555">
        <v>5037</v>
      </c>
      <c r="B30" s="697" t="s">
        <v>965</v>
      </c>
      <c r="C30" s="82">
        <v>1387</v>
      </c>
      <c r="D30" s="82">
        <f>SUM(D31:D33)</f>
        <v>14775</v>
      </c>
      <c r="E30" s="82">
        <f>SUM(E31:E33)</f>
        <v>14775</v>
      </c>
      <c r="F30" s="694">
        <f t="shared" si="0"/>
        <v>1</v>
      </c>
      <c r="G30" s="696"/>
    </row>
    <row r="31" spans="1:7" ht="12">
      <c r="A31" s="555"/>
      <c r="B31" s="1027" t="s">
        <v>1135</v>
      </c>
      <c r="C31" s="82"/>
      <c r="D31" s="363">
        <v>1575</v>
      </c>
      <c r="E31" s="363">
        <v>1575</v>
      </c>
      <c r="F31" s="694">
        <f t="shared" si="0"/>
        <v>1</v>
      </c>
      <c r="G31" s="696"/>
    </row>
    <row r="32" spans="1:7" ht="12">
      <c r="A32" s="555"/>
      <c r="B32" s="1027" t="s">
        <v>90</v>
      </c>
      <c r="C32" s="82"/>
      <c r="D32" s="363"/>
      <c r="E32" s="363">
        <v>9842</v>
      </c>
      <c r="F32" s="694"/>
      <c r="G32" s="696"/>
    </row>
    <row r="33" spans="1:7" ht="12">
      <c r="A33" s="555"/>
      <c r="B33" s="1027" t="s">
        <v>92</v>
      </c>
      <c r="C33" s="82"/>
      <c r="D33" s="363">
        <v>13200</v>
      </c>
      <c r="E33" s="363">
        <v>3358</v>
      </c>
      <c r="F33" s="694">
        <f t="shared" si="0"/>
        <v>0.2543939393939394</v>
      </c>
      <c r="G33" s="696"/>
    </row>
    <row r="34" spans="1:7" ht="12">
      <c r="A34" s="555">
        <v>5038</v>
      </c>
      <c r="B34" s="690" t="s">
        <v>874</v>
      </c>
      <c r="C34" s="82">
        <v>590535</v>
      </c>
      <c r="D34" s="82">
        <v>590535</v>
      </c>
      <c r="E34" s="82">
        <v>590535</v>
      </c>
      <c r="F34" s="694">
        <f t="shared" si="0"/>
        <v>1</v>
      </c>
      <c r="G34" s="698"/>
    </row>
    <row r="35" spans="1:7" ht="12">
      <c r="A35" s="555">
        <v>5039</v>
      </c>
      <c r="B35" s="690" t="s">
        <v>7</v>
      </c>
      <c r="C35" s="82"/>
      <c r="D35" s="82">
        <v>19239</v>
      </c>
      <c r="E35" s="82">
        <v>19239</v>
      </c>
      <c r="F35" s="694">
        <f t="shared" si="0"/>
        <v>1</v>
      </c>
      <c r="G35" s="698"/>
    </row>
    <row r="36" spans="1:7" ht="12" customHeight="1">
      <c r="A36" s="582">
        <v>5030</v>
      </c>
      <c r="B36" s="692" t="s">
        <v>971</v>
      </c>
      <c r="C36" s="385">
        <f>SUM(C20:C35)-C23-C24</f>
        <v>681789</v>
      </c>
      <c r="D36" s="385">
        <f>SUM(D20:D35)-D23-D24-D31-D33</f>
        <v>764309</v>
      </c>
      <c r="E36" s="385">
        <f>SUM(E20:E35)-E23-E24-E31-E33-E28-E29-E32</f>
        <v>770309</v>
      </c>
      <c r="F36" s="1108">
        <f t="shared" si="0"/>
        <v>1.0078502281145454</v>
      </c>
      <c r="G36" s="656"/>
    </row>
    <row r="37" spans="1:7" ht="12" customHeight="1">
      <c r="A37" s="616"/>
      <c r="B37" s="669" t="s">
        <v>1088</v>
      </c>
      <c r="C37" s="693"/>
      <c r="D37" s="693"/>
      <c r="E37" s="693"/>
      <c r="F37" s="694"/>
      <c r="G37" s="474"/>
    </row>
    <row r="38" spans="1:7" ht="12">
      <c r="A38" s="582">
        <v>5040</v>
      </c>
      <c r="B38" s="692" t="s">
        <v>971</v>
      </c>
      <c r="C38" s="385"/>
      <c r="D38" s="385"/>
      <c r="E38" s="385"/>
      <c r="F38" s="699"/>
      <c r="G38" s="656"/>
    </row>
    <row r="39" spans="1:7" ht="15.75" customHeight="1">
      <c r="A39" s="582"/>
      <c r="B39" s="687" t="s">
        <v>1096</v>
      </c>
      <c r="C39" s="385">
        <f>SUM(C38+C36+C18+C14)</f>
        <v>705349</v>
      </c>
      <c r="D39" s="385">
        <f>SUM(D38+D36+D18+D14)</f>
        <v>1171161</v>
      </c>
      <c r="E39" s="385">
        <f>SUM(E38+E36+E18+E14)</f>
        <v>1129643</v>
      </c>
      <c r="F39" s="1108">
        <f t="shared" si="0"/>
        <v>0.9645497075124598</v>
      </c>
      <c r="G39" s="656"/>
    </row>
    <row r="40" spans="1:7" ht="12.75">
      <c r="A40" s="582"/>
      <c r="B40" s="687" t="s">
        <v>1097</v>
      </c>
      <c r="C40" s="532"/>
      <c r="D40" s="532"/>
      <c r="E40" s="532"/>
      <c r="F40" s="694"/>
      <c r="G40" s="575"/>
    </row>
    <row r="41" spans="1:7" ht="12">
      <c r="A41" s="582">
        <v>5050</v>
      </c>
      <c r="B41" s="692" t="s">
        <v>1091</v>
      </c>
      <c r="C41" s="385"/>
      <c r="D41" s="385"/>
      <c r="E41" s="385"/>
      <c r="F41" s="699"/>
      <c r="G41" s="656"/>
    </row>
    <row r="42" spans="1:7" ht="12">
      <c r="A42" s="84"/>
      <c r="B42" s="679" t="s">
        <v>815</v>
      </c>
      <c r="C42" s="700"/>
      <c r="D42" s="700"/>
      <c r="E42" s="700"/>
      <c r="F42" s="694"/>
      <c r="G42" s="474"/>
    </row>
    <row r="43" spans="1:7" ht="12">
      <c r="A43" s="84"/>
      <c r="B43" s="474" t="s">
        <v>880</v>
      </c>
      <c r="C43" s="373"/>
      <c r="D43" s="373"/>
      <c r="E43" s="373"/>
      <c r="F43" s="694"/>
      <c r="G43" s="474"/>
    </row>
    <row r="44" spans="1:7" ht="12">
      <c r="A44" s="84"/>
      <c r="B44" s="680" t="s">
        <v>868</v>
      </c>
      <c r="C44" s="373"/>
      <c r="D44" s="373"/>
      <c r="E44" s="373"/>
      <c r="F44" s="694"/>
      <c r="G44" s="474"/>
    </row>
    <row r="45" spans="1:7" ht="12" customHeight="1">
      <c r="A45" s="470"/>
      <c r="B45" s="680" t="s">
        <v>869</v>
      </c>
      <c r="C45" s="680"/>
      <c r="D45" s="680">
        <f>SUM(D31)</f>
        <v>1575</v>
      </c>
      <c r="E45" s="680">
        <f>SUM(E31)</f>
        <v>1575</v>
      </c>
      <c r="F45" s="694">
        <f t="shared" si="0"/>
        <v>1</v>
      </c>
      <c r="G45" s="474"/>
    </row>
    <row r="46" spans="1:7" ht="12" customHeight="1">
      <c r="A46" s="470"/>
      <c r="B46" s="680" t="s">
        <v>1122</v>
      </c>
      <c r="C46" s="475"/>
      <c r="D46" s="475"/>
      <c r="E46" s="475"/>
      <c r="F46" s="694"/>
      <c r="G46" s="474"/>
    </row>
    <row r="47" spans="1:7" ht="12" customHeight="1">
      <c r="A47" s="470"/>
      <c r="B47" s="681" t="s">
        <v>804</v>
      </c>
      <c r="C47" s="701">
        <f>SUM(C43:C46)</f>
        <v>0</v>
      </c>
      <c r="D47" s="701">
        <f>SUM(D43:D46)</f>
        <v>1575</v>
      </c>
      <c r="E47" s="701">
        <f>SUM(E43:E46)</f>
        <v>1575</v>
      </c>
      <c r="F47" s="1109">
        <f t="shared" si="0"/>
        <v>1</v>
      </c>
      <c r="G47" s="474"/>
    </row>
    <row r="48" spans="1:7" ht="12" customHeight="1">
      <c r="A48" s="470"/>
      <c r="B48" s="682" t="s">
        <v>816</v>
      </c>
      <c r="C48" s="475"/>
      <c r="D48" s="475"/>
      <c r="E48" s="475"/>
      <c r="F48" s="694"/>
      <c r="G48" s="474"/>
    </row>
    <row r="49" spans="1:7" ht="12" customHeight="1">
      <c r="A49" s="470"/>
      <c r="B49" s="680" t="s">
        <v>1067</v>
      </c>
      <c r="C49" s="475"/>
      <c r="D49" s="475"/>
      <c r="E49" s="475">
        <f>SUM(E32)</f>
        <v>9842</v>
      </c>
      <c r="F49" s="694"/>
      <c r="G49" s="474"/>
    </row>
    <row r="50" spans="1:7" ht="12" customHeight="1">
      <c r="A50" s="470"/>
      <c r="B50" s="680" t="s">
        <v>1075</v>
      </c>
      <c r="C50" s="475">
        <f>SUM(C38+C36+C18+C41+C14)-C45-C43-C44-C51</f>
        <v>705349</v>
      </c>
      <c r="D50" s="475">
        <f>SUM(D38+D36+D18+D41+D14)-D45-D43-D44-D51</f>
        <v>1168756</v>
      </c>
      <c r="E50" s="475">
        <f>SUM(E38+E36+E18+E41+E14)-E45-E43-E44-E51-E49</f>
        <v>1118226</v>
      </c>
      <c r="F50" s="694">
        <f t="shared" si="0"/>
        <v>0.9567659973510296</v>
      </c>
      <c r="G50" s="474"/>
    </row>
    <row r="51" spans="1:7" ht="12" customHeight="1">
      <c r="A51" s="470"/>
      <c r="B51" s="680" t="s">
        <v>870</v>
      </c>
      <c r="C51" s="475"/>
      <c r="D51" s="475">
        <f>SUM(D27)</f>
        <v>830</v>
      </c>
      <c r="E51" s="475"/>
      <c r="F51" s="694">
        <f t="shared" si="0"/>
        <v>0</v>
      </c>
      <c r="G51" s="474"/>
    </row>
    <row r="52" spans="1:7" ht="12" customHeight="1">
      <c r="A52" s="667"/>
      <c r="B52" s="386" t="s">
        <v>811</v>
      </c>
      <c r="C52" s="491">
        <f>SUM(C49:C51)</f>
        <v>705349</v>
      </c>
      <c r="D52" s="491">
        <f>SUM(D49:D51)</f>
        <v>1169586</v>
      </c>
      <c r="E52" s="491">
        <f>SUM(E49:E51)</f>
        <v>1128068</v>
      </c>
      <c r="F52" s="1109">
        <f t="shared" si="0"/>
        <v>0.9645019690728173</v>
      </c>
      <c r="G52" s="471"/>
    </row>
    <row r="53" spans="1:7" ht="12" customHeight="1">
      <c r="A53" s="702"/>
      <c r="B53" s="656" t="s">
        <v>877</v>
      </c>
      <c r="C53" s="703">
        <f>SUM(C36+C38+C18+C41+C14)</f>
        <v>705349</v>
      </c>
      <c r="D53" s="703">
        <f>SUM(D36+D38+D18+D41+D14)</f>
        <v>1171161</v>
      </c>
      <c r="E53" s="703">
        <f>SUM(E36+E38+E18+E41+E14)</f>
        <v>1129643</v>
      </c>
      <c r="F53" s="1108">
        <f t="shared" si="0"/>
        <v>0.9645497075124598</v>
      </c>
      <c r="G53" s="83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7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PageLayoutView="0" workbookViewId="0" topLeftCell="A1">
      <selection activeCell="E13" sqref="E13"/>
    </sheetView>
  </sheetViews>
  <sheetFormatPr defaultColWidth="9.00390625" defaultRowHeight="12.75"/>
  <cols>
    <col min="1" max="1" width="10.125" style="64" customWidth="1"/>
    <col min="2" max="2" width="52.375" style="63" customWidth="1"/>
    <col min="3" max="3" width="11.00390625" style="63" customWidth="1"/>
    <col min="4" max="4" width="11.875" style="63" customWidth="1"/>
    <col min="5" max="5" width="11.125" style="63" customWidth="1"/>
    <col min="6" max="16384" width="9.125" style="63" customWidth="1"/>
  </cols>
  <sheetData>
    <row r="1" spans="1:3" ht="12.75" customHeight="1">
      <c r="A1" s="1185" t="s">
        <v>876</v>
      </c>
      <c r="B1" s="1185"/>
      <c r="C1" s="1185"/>
    </row>
    <row r="2" ht="12.75">
      <c r="B2" s="64"/>
    </row>
    <row r="3" spans="1:3" s="60" customFormat="1" ht="12.75" customHeight="1">
      <c r="A3" s="1191" t="s">
        <v>24</v>
      </c>
      <c r="B3" s="1191"/>
      <c r="C3" s="1191"/>
    </row>
    <row r="4" s="60" customFormat="1" ht="12.75"/>
    <row r="5" s="60" customFormat="1" ht="12.75"/>
    <row r="6" spans="3:5" s="60" customFormat="1" ht="12.75">
      <c r="C6" s="359"/>
      <c r="D6" s="359"/>
      <c r="E6" s="359" t="s">
        <v>745</v>
      </c>
    </row>
    <row r="7" spans="1:5" s="60" customFormat="1" ht="12.75" customHeight="1">
      <c r="A7" s="1186" t="s">
        <v>1107</v>
      </c>
      <c r="B7" s="1186" t="s">
        <v>951</v>
      </c>
      <c r="C7" s="1119" t="s">
        <v>679</v>
      </c>
      <c r="D7" s="1119" t="s">
        <v>740</v>
      </c>
      <c r="E7" s="1119" t="s">
        <v>691</v>
      </c>
    </row>
    <row r="8" spans="1:5" s="60" customFormat="1" ht="12.75">
      <c r="A8" s="1189"/>
      <c r="B8" s="1187"/>
      <c r="C8" s="1171"/>
      <c r="D8" s="1171"/>
      <c r="E8" s="1171"/>
    </row>
    <row r="9" spans="1:5" s="60" customFormat="1" ht="13.5" thickBot="1">
      <c r="A9" s="1190"/>
      <c r="B9" s="1188"/>
      <c r="C9" s="1138"/>
      <c r="D9" s="1138"/>
      <c r="E9" s="1138"/>
    </row>
    <row r="10" spans="1:5" s="60" customFormat="1" ht="12.75">
      <c r="A10" s="77" t="s">
        <v>952</v>
      </c>
      <c r="B10" s="77" t="s">
        <v>953</v>
      </c>
      <c r="C10" s="77" t="s">
        <v>954</v>
      </c>
      <c r="D10" s="77" t="s">
        <v>955</v>
      </c>
      <c r="E10" s="77" t="s">
        <v>956</v>
      </c>
    </row>
    <row r="11" spans="1:5" s="60" customFormat="1" ht="12.75">
      <c r="A11" s="13"/>
      <c r="B11" s="13"/>
      <c r="C11" s="72"/>
      <c r="D11" s="72"/>
      <c r="E11" s="72"/>
    </row>
    <row r="12" spans="1:5" s="31" customFormat="1" ht="12.75">
      <c r="A12" s="18">
        <v>6110</v>
      </c>
      <c r="B12" s="16" t="s">
        <v>798</v>
      </c>
      <c r="C12" s="16">
        <v>75984</v>
      </c>
      <c r="D12" s="16">
        <v>101386</v>
      </c>
      <c r="E12" s="16">
        <v>109235</v>
      </c>
    </row>
    <row r="13" spans="1:5" ht="12.75">
      <c r="A13" s="61"/>
      <c r="B13" s="62"/>
      <c r="C13" s="62"/>
      <c r="D13" s="62"/>
      <c r="E13" s="62"/>
    </row>
    <row r="14" spans="1:5" s="31" customFormat="1" ht="12.75">
      <c r="A14" s="18">
        <v>6120</v>
      </c>
      <c r="B14" s="16" t="s">
        <v>802</v>
      </c>
      <c r="C14" s="16">
        <f>SUM(C15:C19)</f>
        <v>19700</v>
      </c>
      <c r="D14" s="16">
        <f>SUM(D15:D19)</f>
        <v>13819</v>
      </c>
      <c r="E14" s="16">
        <f>SUM(E15:E19)</f>
        <v>2700</v>
      </c>
    </row>
    <row r="15" spans="1:5" s="31" customFormat="1" ht="12.75">
      <c r="A15" s="61">
        <v>6121</v>
      </c>
      <c r="B15" s="62" t="s">
        <v>1172</v>
      </c>
      <c r="C15" s="62">
        <v>17000</v>
      </c>
      <c r="D15" s="62">
        <v>11119</v>
      </c>
      <c r="E15" s="62"/>
    </row>
    <row r="16" spans="1:5" s="31" customFormat="1" ht="12.75">
      <c r="A16" s="61">
        <v>6122</v>
      </c>
      <c r="B16" s="62" t="s">
        <v>1173</v>
      </c>
      <c r="C16" s="62"/>
      <c r="D16" s="62"/>
      <c r="E16" s="62"/>
    </row>
    <row r="17" spans="1:5" s="31" customFormat="1" ht="12.75">
      <c r="A17" s="61">
        <v>6123</v>
      </c>
      <c r="B17" s="62" t="s">
        <v>1174</v>
      </c>
      <c r="C17" s="62"/>
      <c r="D17" s="62"/>
      <c r="E17" s="62"/>
    </row>
    <row r="18" spans="1:5" s="31" customFormat="1" ht="12.75">
      <c r="A18" s="61">
        <v>6124</v>
      </c>
      <c r="B18" s="62" t="s">
        <v>25</v>
      </c>
      <c r="C18" s="62">
        <v>2700</v>
      </c>
      <c r="D18" s="62">
        <v>2700</v>
      </c>
      <c r="E18" s="62">
        <v>2700</v>
      </c>
    </row>
    <row r="19" spans="1:5" ht="12.75">
      <c r="A19" s="167">
        <v>6125</v>
      </c>
      <c r="B19" s="168" t="s">
        <v>1175</v>
      </c>
      <c r="C19" s="168"/>
      <c r="D19" s="168"/>
      <c r="E19" s="168"/>
    </row>
    <row r="20" spans="1:5" ht="12.75">
      <c r="A20" s="253"/>
      <c r="B20" s="252"/>
      <c r="C20" s="252"/>
      <c r="D20" s="252"/>
      <c r="E20" s="252"/>
    </row>
    <row r="21" spans="1:5" ht="12.75">
      <c r="A21" s="255">
        <v>6130</v>
      </c>
      <c r="B21" s="256" t="s">
        <v>756</v>
      </c>
      <c r="C21" s="256"/>
      <c r="D21" s="256"/>
      <c r="E21" s="256"/>
    </row>
    <row r="22" spans="1:5" ht="12.75">
      <c r="A22" s="61"/>
      <c r="B22" s="62"/>
      <c r="C22" s="62"/>
      <c r="D22" s="62"/>
      <c r="E22" s="62"/>
    </row>
    <row r="23" spans="1:5" s="31" customFormat="1" ht="12.75">
      <c r="A23" s="18">
        <v>6100</v>
      </c>
      <c r="B23" s="16" t="s">
        <v>937</v>
      </c>
      <c r="C23" s="16">
        <f>SUM(C12+C14+C21)</f>
        <v>95684</v>
      </c>
      <c r="D23" s="16">
        <f>SUM(D12+D14+D21)</f>
        <v>115205</v>
      </c>
      <c r="E23" s="16">
        <f>SUM(E12+E14+E21)</f>
        <v>111935</v>
      </c>
    </row>
    <row r="26" ht="12.75">
      <c r="A26" s="743"/>
    </row>
    <row r="27" ht="12.75">
      <c r="A27" s="743"/>
    </row>
  </sheetData>
  <sheetProtection/>
  <mergeCells count="7">
    <mergeCell ref="E7:E9"/>
    <mergeCell ref="A1:C1"/>
    <mergeCell ref="D7:D9"/>
    <mergeCell ref="C7:C9"/>
    <mergeCell ref="B7:B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M96"/>
  <sheetViews>
    <sheetView zoomScalePageLayoutView="0" workbookViewId="0" topLeftCell="A100">
      <selection activeCell="F79" sqref="F79"/>
    </sheetView>
  </sheetViews>
  <sheetFormatPr defaultColWidth="9.00390625" defaultRowHeight="12.75"/>
  <cols>
    <col min="1" max="1" width="9.125" style="744" customWidth="1"/>
    <col min="2" max="2" width="7.00390625" style="744" customWidth="1"/>
    <col min="3" max="3" width="17.625" style="744" customWidth="1"/>
    <col min="4" max="4" width="10.375" style="744" customWidth="1"/>
    <col min="5" max="5" width="10.875" style="744" customWidth="1"/>
    <col min="6" max="6" width="10.125" style="744" customWidth="1"/>
    <col min="7" max="7" width="10.875" style="744" customWidth="1"/>
    <col min="8" max="8" width="11.00390625" style="744" customWidth="1"/>
    <col min="9" max="9" width="11.125" style="744" customWidth="1"/>
    <col min="10" max="10" width="11.00390625" style="744" customWidth="1"/>
    <col min="11" max="13" width="10.625" style="744" customWidth="1"/>
    <col min="14" max="16384" width="9.125" style="744" customWidth="1"/>
  </cols>
  <sheetData>
    <row r="2" spans="2:13" ht="12.75">
      <c r="B2" s="1194" t="s">
        <v>46</v>
      </c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</row>
    <row r="3" spans="2:13" ht="12.75">
      <c r="B3" s="745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</row>
    <row r="4" spans="2:13" ht="12.75">
      <c r="B4" s="1195" t="s">
        <v>47</v>
      </c>
      <c r="C4" s="1177"/>
      <c r="D4" s="1177"/>
      <c r="E4" s="1177"/>
      <c r="F4" s="1177"/>
      <c r="G4" s="1177"/>
      <c r="H4" s="1177"/>
      <c r="I4" s="1177"/>
      <c r="J4" s="1177"/>
      <c r="K4" s="1177"/>
      <c r="L4" s="1177"/>
      <c r="M4" s="1177"/>
    </row>
    <row r="5" spans="5:11" ht="15.75">
      <c r="E5" s="747"/>
      <c r="F5" s="747"/>
      <c r="G5" s="747"/>
      <c r="H5" s="747"/>
      <c r="I5" s="747"/>
      <c r="J5" s="747"/>
      <c r="K5" s="747"/>
    </row>
    <row r="6" spans="2:11" ht="12.75">
      <c r="B6" s="1196" t="s">
        <v>48</v>
      </c>
      <c r="C6" s="1197"/>
      <c r="D6" s="1197"/>
      <c r="E6" s="1197"/>
      <c r="F6" s="1197"/>
      <c r="G6" s="748"/>
      <c r="H6" s="748"/>
      <c r="I6" s="748"/>
      <c r="J6" s="748"/>
      <c r="K6" s="748"/>
    </row>
    <row r="7" spans="2:13" ht="12.75">
      <c r="B7" s="749"/>
      <c r="C7" s="749"/>
      <c r="D7" s="749"/>
      <c r="E7" s="750" t="s">
        <v>3</v>
      </c>
      <c r="F7" s="766"/>
      <c r="G7" s="766"/>
      <c r="H7" s="766"/>
      <c r="I7" s="766"/>
      <c r="J7" s="766"/>
      <c r="K7" s="766"/>
      <c r="L7" s="766"/>
      <c r="M7" s="766"/>
    </row>
    <row r="8" spans="2:13" ht="22.5" customHeight="1">
      <c r="B8" s="1198" t="s">
        <v>49</v>
      </c>
      <c r="C8" s="1198" t="s">
        <v>50</v>
      </c>
      <c r="D8" s="1198" t="s">
        <v>51</v>
      </c>
      <c r="E8" s="1204" t="s">
        <v>973</v>
      </c>
      <c r="F8" s="1200"/>
      <c r="G8" s="1200"/>
      <c r="H8" s="1200"/>
      <c r="I8" s="1200"/>
      <c r="J8" s="1200"/>
      <c r="K8" s="1200"/>
      <c r="L8" s="1200"/>
      <c r="M8" s="1200"/>
    </row>
    <row r="9" spans="2:13" ht="21.75" customHeight="1">
      <c r="B9" s="1198"/>
      <c r="C9" s="1198"/>
      <c r="D9" s="1198"/>
      <c r="E9" s="1198"/>
      <c r="F9" s="1200"/>
      <c r="G9" s="1200"/>
      <c r="H9" s="1200"/>
      <c r="I9" s="1200"/>
      <c r="J9" s="1200"/>
      <c r="K9" s="1200"/>
      <c r="L9" s="1200"/>
      <c r="M9" s="1200"/>
    </row>
    <row r="10" spans="2:13" ht="18" customHeight="1" thickBot="1">
      <c r="B10" s="1199"/>
      <c r="C10" s="1199"/>
      <c r="D10" s="1199"/>
      <c r="E10" s="1199"/>
      <c r="F10" s="1201"/>
      <c r="G10" s="1201"/>
      <c r="H10" s="1201"/>
      <c r="I10" s="1201"/>
      <c r="J10" s="1201"/>
      <c r="K10" s="1201"/>
      <c r="L10" s="1201"/>
      <c r="M10" s="1201"/>
    </row>
    <row r="11" spans="2:13" ht="13.5" thickTop="1">
      <c r="B11" s="1205" t="s">
        <v>54</v>
      </c>
      <c r="C11" s="751" t="s">
        <v>52</v>
      </c>
      <c r="D11" s="752">
        <v>23334</v>
      </c>
      <c r="E11" s="753">
        <f>SUM(D11)</f>
        <v>23334</v>
      </c>
      <c r="F11" s="916"/>
      <c r="G11" s="916"/>
      <c r="H11" s="916"/>
      <c r="I11" s="916"/>
      <c r="J11" s="916"/>
      <c r="K11" s="916"/>
      <c r="L11" s="916"/>
      <c r="M11" s="916"/>
    </row>
    <row r="12" spans="2:13" ht="12.75">
      <c r="B12" s="1205"/>
      <c r="C12" s="751" t="s">
        <v>53</v>
      </c>
      <c r="D12" s="752">
        <v>4887</v>
      </c>
      <c r="E12" s="753">
        <f aca="true" t="shared" si="0" ref="E12:E30">SUM(D12)</f>
        <v>4887</v>
      </c>
      <c r="F12" s="916"/>
      <c r="G12" s="916"/>
      <c r="H12" s="916"/>
      <c r="I12" s="916"/>
      <c r="J12" s="916"/>
      <c r="K12" s="916"/>
      <c r="L12" s="916"/>
      <c r="M12" s="916"/>
    </row>
    <row r="13" spans="2:13" ht="12.75">
      <c r="B13" s="1206" t="s">
        <v>55</v>
      </c>
      <c r="C13" s="751" t="s">
        <v>52</v>
      </c>
      <c r="D13" s="752">
        <v>46667</v>
      </c>
      <c r="E13" s="753">
        <f t="shared" si="0"/>
        <v>46667</v>
      </c>
      <c r="F13" s="916"/>
      <c r="G13" s="916"/>
      <c r="H13" s="916"/>
      <c r="I13" s="916"/>
      <c r="J13" s="916"/>
      <c r="K13" s="916"/>
      <c r="L13" s="916"/>
      <c r="M13" s="916"/>
    </row>
    <row r="14" spans="2:13" ht="12.75">
      <c r="B14" s="1207"/>
      <c r="C14" s="751" t="s">
        <v>53</v>
      </c>
      <c r="D14" s="752">
        <v>4487</v>
      </c>
      <c r="E14" s="753">
        <f t="shared" si="0"/>
        <v>4487</v>
      </c>
      <c r="F14" s="916"/>
      <c r="G14" s="916"/>
      <c r="H14" s="916"/>
      <c r="I14" s="916"/>
      <c r="J14" s="916"/>
      <c r="K14" s="916"/>
      <c r="L14" s="916"/>
      <c r="M14" s="916"/>
    </row>
    <row r="15" spans="2:13" ht="12.75">
      <c r="B15" s="1205" t="s">
        <v>56</v>
      </c>
      <c r="C15" s="751" t="s">
        <v>52</v>
      </c>
      <c r="D15" s="752">
        <v>46667</v>
      </c>
      <c r="E15" s="753">
        <f t="shared" si="0"/>
        <v>46667</v>
      </c>
      <c r="F15" s="916"/>
      <c r="G15" s="916"/>
      <c r="H15" s="916"/>
      <c r="I15" s="916"/>
      <c r="J15" s="916"/>
      <c r="K15" s="916"/>
      <c r="L15" s="916"/>
      <c r="M15" s="916"/>
    </row>
    <row r="16" spans="2:13" ht="12.75">
      <c r="B16" s="1205"/>
      <c r="C16" s="751" t="s">
        <v>53</v>
      </c>
      <c r="D16" s="752">
        <v>3971</v>
      </c>
      <c r="E16" s="753">
        <f t="shared" si="0"/>
        <v>3971</v>
      </c>
      <c r="F16" s="916"/>
      <c r="G16" s="916"/>
      <c r="H16" s="916"/>
      <c r="I16" s="916"/>
      <c r="J16" s="916"/>
      <c r="K16" s="916"/>
      <c r="L16" s="916"/>
      <c r="M16" s="916"/>
    </row>
    <row r="17" spans="2:13" ht="12.75">
      <c r="B17" s="1206" t="s">
        <v>57</v>
      </c>
      <c r="C17" s="751" t="s">
        <v>52</v>
      </c>
      <c r="D17" s="752">
        <v>46667</v>
      </c>
      <c r="E17" s="753">
        <f t="shared" si="0"/>
        <v>46667</v>
      </c>
      <c r="F17" s="916"/>
      <c r="G17" s="916"/>
      <c r="H17" s="916"/>
      <c r="I17" s="916"/>
      <c r="J17" s="916"/>
      <c r="K17" s="916"/>
      <c r="L17" s="916"/>
      <c r="M17" s="916"/>
    </row>
    <row r="18" spans="2:13" ht="12.75">
      <c r="B18" s="1207"/>
      <c r="C18" s="751" t="s">
        <v>53</v>
      </c>
      <c r="D18" s="752">
        <v>3467</v>
      </c>
      <c r="E18" s="753">
        <f t="shared" si="0"/>
        <v>3467</v>
      </c>
      <c r="F18" s="916"/>
      <c r="G18" s="916"/>
      <c r="H18" s="916"/>
      <c r="I18" s="916"/>
      <c r="J18" s="916"/>
      <c r="K18" s="916"/>
      <c r="L18" s="916"/>
      <c r="M18" s="916"/>
    </row>
    <row r="19" spans="2:13" ht="12.75">
      <c r="B19" s="1205" t="s">
        <v>58</v>
      </c>
      <c r="C19" s="751" t="s">
        <v>52</v>
      </c>
      <c r="D19" s="752">
        <v>46667</v>
      </c>
      <c r="E19" s="753">
        <f t="shared" si="0"/>
        <v>46667</v>
      </c>
      <c r="F19" s="916"/>
      <c r="G19" s="916"/>
      <c r="H19" s="916"/>
      <c r="I19" s="916"/>
      <c r="J19" s="916"/>
      <c r="K19" s="916"/>
      <c r="L19" s="916"/>
      <c r="M19" s="916"/>
    </row>
    <row r="20" spans="2:13" ht="12.75">
      <c r="B20" s="1205"/>
      <c r="C20" s="751" t="s">
        <v>53</v>
      </c>
      <c r="D20" s="752">
        <v>2962</v>
      </c>
      <c r="E20" s="753">
        <f t="shared" si="0"/>
        <v>2962</v>
      </c>
      <c r="F20" s="916"/>
      <c r="G20" s="916"/>
      <c r="H20" s="916"/>
      <c r="I20" s="916"/>
      <c r="J20" s="916"/>
      <c r="K20" s="916"/>
      <c r="L20" s="916"/>
      <c r="M20" s="916"/>
    </row>
    <row r="21" spans="2:13" ht="12.75">
      <c r="B21" s="1206" t="s">
        <v>59</v>
      </c>
      <c r="C21" s="751" t="s">
        <v>52</v>
      </c>
      <c r="D21" s="752">
        <v>46667</v>
      </c>
      <c r="E21" s="753">
        <f t="shared" si="0"/>
        <v>46667</v>
      </c>
      <c r="F21" s="916"/>
      <c r="G21" s="916"/>
      <c r="H21" s="916"/>
      <c r="I21" s="916"/>
      <c r="J21" s="916"/>
      <c r="K21" s="916"/>
      <c r="L21" s="916"/>
      <c r="M21" s="916"/>
    </row>
    <row r="22" spans="2:13" ht="12.75">
      <c r="B22" s="1207"/>
      <c r="C22" s="751" t="s">
        <v>53</v>
      </c>
      <c r="D22" s="752">
        <v>2465</v>
      </c>
      <c r="E22" s="753">
        <f t="shared" si="0"/>
        <v>2465</v>
      </c>
      <c r="F22" s="916"/>
      <c r="G22" s="916"/>
      <c r="H22" s="916"/>
      <c r="I22" s="916"/>
      <c r="J22" s="916"/>
      <c r="K22" s="916"/>
      <c r="L22" s="916"/>
      <c r="M22" s="916"/>
    </row>
    <row r="23" spans="2:13" ht="12.75">
      <c r="B23" s="1205" t="s">
        <v>60</v>
      </c>
      <c r="C23" s="751" t="s">
        <v>52</v>
      </c>
      <c r="D23" s="752">
        <v>46667</v>
      </c>
      <c r="E23" s="753">
        <f t="shared" si="0"/>
        <v>46667</v>
      </c>
      <c r="F23" s="916"/>
      <c r="G23" s="916"/>
      <c r="H23" s="916"/>
      <c r="I23" s="916"/>
      <c r="J23" s="916"/>
      <c r="K23" s="916"/>
      <c r="L23" s="916"/>
      <c r="M23" s="916"/>
    </row>
    <row r="24" spans="2:13" ht="12.75">
      <c r="B24" s="1205"/>
      <c r="C24" s="751" t="s">
        <v>53</v>
      </c>
      <c r="D24" s="752">
        <v>1954</v>
      </c>
      <c r="E24" s="753">
        <f t="shared" si="0"/>
        <v>1954</v>
      </c>
      <c r="F24" s="916"/>
      <c r="G24" s="916"/>
      <c r="H24" s="916"/>
      <c r="I24" s="916"/>
      <c r="J24" s="916"/>
      <c r="K24" s="916"/>
      <c r="L24" s="916"/>
      <c r="M24" s="916"/>
    </row>
    <row r="25" spans="2:13" ht="12.75">
      <c r="B25" s="1206" t="s">
        <v>61</v>
      </c>
      <c r="C25" s="751" t="s">
        <v>52</v>
      </c>
      <c r="D25" s="752">
        <v>46667</v>
      </c>
      <c r="E25" s="753">
        <f t="shared" si="0"/>
        <v>46667</v>
      </c>
      <c r="F25" s="916"/>
      <c r="G25" s="916"/>
      <c r="H25" s="916"/>
      <c r="I25" s="916"/>
      <c r="J25" s="916"/>
      <c r="K25" s="916"/>
      <c r="L25" s="916"/>
      <c r="M25" s="916"/>
    </row>
    <row r="26" spans="2:13" ht="12.75">
      <c r="B26" s="1207"/>
      <c r="C26" s="751" t="s">
        <v>53</v>
      </c>
      <c r="D26" s="752">
        <v>1449</v>
      </c>
      <c r="E26" s="753">
        <f t="shared" si="0"/>
        <v>1449</v>
      </c>
      <c r="F26" s="916"/>
      <c r="G26" s="916"/>
      <c r="H26" s="916"/>
      <c r="I26" s="916"/>
      <c r="J26" s="916"/>
      <c r="K26" s="916"/>
      <c r="L26" s="916"/>
      <c r="M26" s="916"/>
    </row>
    <row r="27" spans="2:13" ht="12.75">
      <c r="B27" s="1206" t="s">
        <v>62</v>
      </c>
      <c r="C27" s="751" t="s">
        <v>52</v>
      </c>
      <c r="D27" s="752">
        <v>46667</v>
      </c>
      <c r="E27" s="753">
        <f t="shared" si="0"/>
        <v>46667</v>
      </c>
      <c r="F27" s="916"/>
      <c r="G27" s="916"/>
      <c r="H27" s="916"/>
      <c r="I27" s="916"/>
      <c r="J27" s="916"/>
      <c r="K27" s="916"/>
      <c r="L27" s="916"/>
      <c r="M27" s="916"/>
    </row>
    <row r="28" spans="2:13" ht="12.75">
      <c r="B28" s="1207"/>
      <c r="C28" s="751" t="s">
        <v>53</v>
      </c>
      <c r="D28" s="752">
        <v>945</v>
      </c>
      <c r="E28" s="753">
        <f t="shared" si="0"/>
        <v>945</v>
      </c>
      <c r="F28" s="916"/>
      <c r="G28" s="916"/>
      <c r="H28" s="916"/>
      <c r="I28" s="916"/>
      <c r="J28" s="916"/>
      <c r="K28" s="916"/>
      <c r="L28" s="916"/>
      <c r="M28" s="916"/>
    </row>
    <row r="29" spans="2:13" ht="12.75">
      <c r="B29" s="1206" t="s">
        <v>380</v>
      </c>
      <c r="C29" s="751" t="s">
        <v>52</v>
      </c>
      <c r="D29" s="752">
        <v>23330</v>
      </c>
      <c r="E29" s="753">
        <f t="shared" si="0"/>
        <v>23330</v>
      </c>
      <c r="F29" s="916"/>
      <c r="G29" s="916"/>
      <c r="H29" s="916"/>
      <c r="I29" s="916"/>
      <c r="J29" s="916"/>
      <c r="K29" s="916"/>
      <c r="L29" s="916"/>
      <c r="M29" s="916"/>
    </row>
    <row r="30" spans="2:13" ht="12.75">
      <c r="B30" s="1207"/>
      <c r="C30" s="751" t="s">
        <v>53</v>
      </c>
      <c r="D30" s="752">
        <v>442</v>
      </c>
      <c r="E30" s="753">
        <f t="shared" si="0"/>
        <v>442</v>
      </c>
      <c r="F30" s="916"/>
      <c r="G30" s="916"/>
      <c r="H30" s="916"/>
      <c r="I30" s="916"/>
      <c r="J30" s="916"/>
      <c r="K30" s="916"/>
      <c r="L30" s="916"/>
      <c r="M30" s="916"/>
    </row>
    <row r="31" spans="2:13" ht="12.75">
      <c r="B31" s="915"/>
      <c r="C31" s="915"/>
      <c r="D31" s="916"/>
      <c r="E31" s="916"/>
      <c r="F31" s="916"/>
      <c r="G31" s="916"/>
      <c r="H31" s="916"/>
      <c r="I31" s="916"/>
      <c r="J31" s="916"/>
      <c r="K31" s="916"/>
      <c r="L31" s="916"/>
      <c r="M31" s="916"/>
    </row>
    <row r="32" spans="2:13" ht="12.75">
      <c r="B32" s="754" t="s">
        <v>63</v>
      </c>
      <c r="E32" s="749"/>
      <c r="G32" s="755"/>
      <c r="H32" s="756"/>
      <c r="I32" s="756"/>
      <c r="J32" s="756"/>
      <c r="K32" s="756"/>
      <c r="L32" s="756"/>
      <c r="M32" s="756"/>
    </row>
    <row r="33" spans="2:9" ht="12.75">
      <c r="B33" s="1202" t="s">
        <v>64</v>
      </c>
      <c r="C33" s="1203"/>
      <c r="D33" s="757" t="s">
        <v>54</v>
      </c>
      <c r="E33" s="758" t="s">
        <v>55</v>
      </c>
      <c r="F33" s="757" t="s">
        <v>56</v>
      </c>
      <c r="G33" s="758" t="s">
        <v>57</v>
      </c>
      <c r="H33" s="757" t="s">
        <v>58</v>
      </c>
      <c r="I33" s="759"/>
    </row>
    <row r="34" spans="2:9" ht="12.75">
      <c r="B34" s="1192" t="s">
        <v>65</v>
      </c>
      <c r="C34" s="1203"/>
      <c r="D34" s="752">
        <v>1479</v>
      </c>
      <c r="E34" s="761">
        <v>739</v>
      </c>
      <c r="F34" s="752"/>
      <c r="G34" s="917"/>
      <c r="H34" s="752"/>
      <c r="I34" s="762"/>
    </row>
    <row r="35" spans="2:9" ht="12.75">
      <c r="B35" s="760" t="s">
        <v>66</v>
      </c>
      <c r="C35" s="763"/>
      <c r="D35" s="752">
        <v>12127</v>
      </c>
      <c r="E35" s="764">
        <v>12127</v>
      </c>
      <c r="F35" s="752"/>
      <c r="G35" s="917"/>
      <c r="H35" s="752"/>
      <c r="I35" s="762"/>
    </row>
    <row r="36" spans="2:9" ht="12.75">
      <c r="B36" s="760" t="s">
        <v>381</v>
      </c>
      <c r="C36" s="763"/>
      <c r="D36" s="752">
        <v>18122</v>
      </c>
      <c r="E36" s="764">
        <v>18122</v>
      </c>
      <c r="F36" s="752">
        <v>18122</v>
      </c>
      <c r="G36" s="761">
        <v>18122</v>
      </c>
      <c r="H36" s="752">
        <v>18122</v>
      </c>
      <c r="I36" s="762"/>
    </row>
    <row r="37" spans="2:9" ht="12.75">
      <c r="B37" s="1192" t="s">
        <v>67</v>
      </c>
      <c r="C37" s="1193"/>
      <c r="D37" s="752">
        <v>29314</v>
      </c>
      <c r="E37" s="764">
        <v>29314</v>
      </c>
      <c r="F37" s="752">
        <v>29314</v>
      </c>
      <c r="G37" s="765"/>
      <c r="H37" s="752"/>
      <c r="I37" s="762"/>
    </row>
    <row r="38" ht="12.75">
      <c r="I38" s="766"/>
    </row>
    <row r="39" spans="2:5" ht="12.75">
      <c r="B39" s="754" t="s">
        <v>426</v>
      </c>
      <c r="D39" s="749"/>
      <c r="E39" s="750" t="s">
        <v>3</v>
      </c>
    </row>
    <row r="40" spans="2:8" ht="12.75">
      <c r="B40" s="1202" t="s">
        <v>64</v>
      </c>
      <c r="C40" s="1203"/>
      <c r="D40" s="767" t="s">
        <v>54</v>
      </c>
      <c r="E40" s="930" t="s">
        <v>55</v>
      </c>
      <c r="F40" s="759"/>
      <c r="G40" s="768"/>
      <c r="H40" s="768"/>
    </row>
    <row r="41" spans="2:8" ht="12.75">
      <c r="B41" s="760" t="s">
        <v>395</v>
      </c>
      <c r="C41" s="763"/>
      <c r="D41" s="752">
        <v>680000</v>
      </c>
      <c r="E41" s="764">
        <v>120000</v>
      </c>
      <c r="F41" s="762"/>
      <c r="G41" s="769"/>
      <c r="H41" s="769"/>
    </row>
    <row r="42" spans="2:8" ht="12.75">
      <c r="B42" s="1192" t="s">
        <v>68</v>
      </c>
      <c r="C42" s="1193"/>
      <c r="D42" s="752">
        <v>420000</v>
      </c>
      <c r="E42" s="764">
        <v>223000</v>
      </c>
      <c r="F42" s="762"/>
      <c r="G42" s="769"/>
      <c r="H42" s="769"/>
    </row>
    <row r="43" spans="2:9" ht="13.5" customHeight="1">
      <c r="B43" s="754" t="s">
        <v>69</v>
      </c>
      <c r="D43" s="749"/>
      <c r="E43" s="749"/>
      <c r="F43" s="749"/>
      <c r="H43" s="750" t="s">
        <v>3</v>
      </c>
      <c r="I43" s="750"/>
    </row>
    <row r="44" spans="2:9" ht="12.75">
      <c r="B44" s="1202" t="s">
        <v>951</v>
      </c>
      <c r="C44" s="1203"/>
      <c r="D44" s="767" t="s">
        <v>54</v>
      </c>
      <c r="E44" s="758" t="s">
        <v>55</v>
      </c>
      <c r="F44" s="767" t="s">
        <v>56</v>
      </c>
      <c r="G44" s="757" t="s">
        <v>57</v>
      </c>
      <c r="H44" s="930" t="s">
        <v>58</v>
      </c>
      <c r="I44" s="759"/>
    </row>
    <row r="45" spans="2:9" ht="12.75">
      <c r="B45" s="1192" t="s">
        <v>70</v>
      </c>
      <c r="C45" s="1193"/>
      <c r="D45" s="752">
        <v>8000</v>
      </c>
      <c r="E45" s="764">
        <v>8000</v>
      </c>
      <c r="F45" s="752"/>
      <c r="G45" s="752"/>
      <c r="H45" s="764"/>
      <c r="I45" s="762"/>
    </row>
    <row r="46" spans="2:9" ht="12.75">
      <c r="B46" s="760" t="s">
        <v>414</v>
      </c>
      <c r="C46" s="763"/>
      <c r="D46" s="752">
        <v>2010</v>
      </c>
      <c r="E46" s="764">
        <v>2010</v>
      </c>
      <c r="F46" s="752">
        <v>2010</v>
      </c>
      <c r="G46" s="752"/>
      <c r="H46" s="764"/>
      <c r="I46" s="762"/>
    </row>
    <row r="47" spans="2:9" ht="12.75">
      <c r="B47" s="760" t="s">
        <v>718</v>
      </c>
      <c r="C47" s="763"/>
      <c r="D47" s="752">
        <v>18000</v>
      </c>
      <c r="E47" s="764">
        <v>10000</v>
      </c>
      <c r="F47" s="752"/>
      <c r="G47" s="752"/>
      <c r="H47" s="764"/>
      <c r="I47" s="762"/>
    </row>
    <row r="48" spans="2:9" ht="12.75">
      <c r="B48" s="760" t="s">
        <v>420</v>
      </c>
      <c r="C48" s="763"/>
      <c r="D48" s="752">
        <v>6000</v>
      </c>
      <c r="E48" s="764">
        <v>6000</v>
      </c>
      <c r="F48" s="752"/>
      <c r="G48" s="752"/>
      <c r="H48" s="764"/>
      <c r="I48" s="762"/>
    </row>
    <row r="49" spans="2:9" ht="12.75">
      <c r="B49" s="760" t="s">
        <v>421</v>
      </c>
      <c r="C49" s="763"/>
      <c r="D49" s="752">
        <v>5000</v>
      </c>
      <c r="E49" s="764">
        <v>5000</v>
      </c>
      <c r="F49" s="752"/>
      <c r="G49" s="752"/>
      <c r="H49" s="764"/>
      <c r="I49" s="762"/>
    </row>
    <row r="50" spans="2:9" ht="12.75">
      <c r="B50" s="760" t="s">
        <v>1232</v>
      </c>
      <c r="C50" s="763"/>
      <c r="D50" s="752">
        <v>2200</v>
      </c>
      <c r="E50" s="764">
        <v>2200</v>
      </c>
      <c r="F50" s="752"/>
      <c r="G50" s="752"/>
      <c r="H50" s="764"/>
      <c r="I50" s="762"/>
    </row>
    <row r="51" spans="2:9" ht="12.75">
      <c r="B51" s="760" t="s">
        <v>719</v>
      </c>
      <c r="C51" s="763"/>
      <c r="D51" s="752">
        <v>4000</v>
      </c>
      <c r="E51" s="764">
        <v>2000</v>
      </c>
      <c r="F51" s="752"/>
      <c r="G51" s="752"/>
      <c r="H51" s="764"/>
      <c r="I51" s="762"/>
    </row>
    <row r="52" spans="2:9" ht="12.75">
      <c r="B52" s="760" t="s">
        <v>720</v>
      </c>
      <c r="C52" s="763"/>
      <c r="D52" s="752">
        <v>1000</v>
      </c>
      <c r="E52" s="764">
        <v>500</v>
      </c>
      <c r="F52" s="752"/>
      <c r="G52" s="752"/>
      <c r="H52" s="764"/>
      <c r="I52" s="762"/>
    </row>
    <row r="53" spans="2:9" ht="12.75">
      <c r="B53" s="760" t="s">
        <v>721</v>
      </c>
      <c r="C53" s="763"/>
      <c r="D53" s="752">
        <v>1741</v>
      </c>
      <c r="E53" s="764">
        <v>1244</v>
      </c>
      <c r="F53" s="752"/>
      <c r="G53" s="752"/>
      <c r="H53" s="764"/>
      <c r="I53" s="762"/>
    </row>
    <row r="54" spans="2:9" ht="12.75">
      <c r="B54" s="760" t="s">
        <v>722</v>
      </c>
      <c r="C54" s="763"/>
      <c r="D54" s="752">
        <v>1719</v>
      </c>
      <c r="E54" s="764">
        <v>1228</v>
      </c>
      <c r="F54" s="752"/>
      <c r="G54" s="752"/>
      <c r="H54" s="764"/>
      <c r="I54" s="762"/>
    </row>
    <row r="55" spans="2:9" ht="12.75">
      <c r="B55" s="760" t="s">
        <v>723</v>
      </c>
      <c r="C55" s="763"/>
      <c r="D55" s="752">
        <v>4002</v>
      </c>
      <c r="E55" s="764">
        <v>4932</v>
      </c>
      <c r="F55" s="752">
        <v>831</v>
      </c>
      <c r="G55" s="752"/>
      <c r="H55" s="764"/>
      <c r="I55" s="762"/>
    </row>
    <row r="56" spans="2:9" ht="12.75">
      <c r="B56" s="760" t="s">
        <v>724</v>
      </c>
      <c r="C56" s="763"/>
      <c r="D56" s="752">
        <v>1333</v>
      </c>
      <c r="E56" s="764">
        <v>1333</v>
      </c>
      <c r="F56" s="752">
        <v>625</v>
      </c>
      <c r="G56" s="752"/>
      <c r="H56" s="764"/>
      <c r="I56" s="762"/>
    </row>
    <row r="57" spans="2:9" ht="12.75">
      <c r="B57" s="760" t="s">
        <v>725</v>
      </c>
      <c r="C57" s="763"/>
      <c r="D57" s="752">
        <v>716</v>
      </c>
      <c r="E57" s="764">
        <v>716</v>
      </c>
      <c r="F57" s="752">
        <v>716</v>
      </c>
      <c r="G57" s="752"/>
      <c r="H57" s="764"/>
      <c r="I57" s="762"/>
    </row>
    <row r="58" spans="2:9" ht="12.75">
      <c r="B58" s="760" t="s">
        <v>417</v>
      </c>
      <c r="C58" s="763"/>
      <c r="D58" s="752">
        <v>45</v>
      </c>
      <c r="E58" s="764">
        <v>50</v>
      </c>
      <c r="F58" s="752"/>
      <c r="G58" s="752"/>
      <c r="H58" s="764"/>
      <c r="I58" s="762"/>
    </row>
    <row r="59" spans="2:9" ht="12.75">
      <c r="B59" s="760" t="s">
        <v>418</v>
      </c>
      <c r="C59" s="763"/>
      <c r="D59" s="752">
        <v>4240</v>
      </c>
      <c r="E59" s="764">
        <v>3000</v>
      </c>
      <c r="F59" s="752"/>
      <c r="G59" s="752"/>
      <c r="H59" s="764"/>
      <c r="I59" s="762"/>
    </row>
    <row r="60" spans="2:9" ht="12.75">
      <c r="B60" s="760" t="s">
        <v>419</v>
      </c>
      <c r="C60" s="763"/>
      <c r="D60" s="752">
        <v>1500</v>
      </c>
      <c r="E60" s="764">
        <v>1500</v>
      </c>
      <c r="F60" s="752"/>
      <c r="G60" s="752"/>
      <c r="H60" s="764"/>
      <c r="I60" s="762"/>
    </row>
    <row r="61" spans="2:9" ht="12.75">
      <c r="B61" s="760" t="s">
        <v>71</v>
      </c>
      <c r="C61" s="763"/>
      <c r="D61" s="752">
        <v>9000</v>
      </c>
      <c r="E61" s="764">
        <v>9000</v>
      </c>
      <c r="F61" s="752">
        <v>7900</v>
      </c>
      <c r="G61" s="752"/>
      <c r="H61" s="764"/>
      <c r="I61" s="762"/>
    </row>
    <row r="62" spans="2:9" ht="12.75">
      <c r="B62" s="1192" t="s">
        <v>72</v>
      </c>
      <c r="C62" s="1193"/>
      <c r="D62" s="752">
        <v>6000</v>
      </c>
      <c r="E62" s="764">
        <v>6000</v>
      </c>
      <c r="F62" s="752">
        <v>4000</v>
      </c>
      <c r="G62" s="752"/>
      <c r="H62" s="764"/>
      <c r="I62" s="762"/>
    </row>
    <row r="63" spans="2:9" ht="12.75">
      <c r="B63" s="760" t="s">
        <v>73</v>
      </c>
      <c r="C63" s="763"/>
      <c r="D63" s="752">
        <v>26000</v>
      </c>
      <c r="E63" s="764">
        <v>32000</v>
      </c>
      <c r="F63" s="752"/>
      <c r="G63" s="752"/>
      <c r="H63" s="764"/>
      <c r="I63" s="762"/>
    </row>
    <row r="64" spans="2:9" ht="12.75">
      <c r="B64" s="760" t="s">
        <v>416</v>
      </c>
      <c r="C64" s="763"/>
      <c r="D64" s="752">
        <v>3000</v>
      </c>
      <c r="E64" s="764">
        <v>3000</v>
      </c>
      <c r="F64" s="752"/>
      <c r="G64" s="752"/>
      <c r="H64" s="764"/>
      <c r="I64" s="762"/>
    </row>
    <row r="65" spans="2:9" ht="12.75">
      <c r="B65" s="760" t="s">
        <v>415</v>
      </c>
      <c r="C65" s="763"/>
      <c r="D65" s="752">
        <v>1905</v>
      </c>
      <c r="E65" s="764">
        <v>826</v>
      </c>
      <c r="F65" s="752">
        <v>254</v>
      </c>
      <c r="G65" s="752"/>
      <c r="H65" s="764"/>
      <c r="I65" s="762"/>
    </row>
    <row r="66" spans="2:9" ht="12.75">
      <c r="B66" s="760" t="s">
        <v>737</v>
      </c>
      <c r="C66" s="763"/>
      <c r="D66" s="752">
        <v>15000</v>
      </c>
      <c r="E66" s="764">
        <v>20000</v>
      </c>
      <c r="F66" s="752">
        <v>20000</v>
      </c>
      <c r="G66" s="752">
        <v>20000</v>
      </c>
      <c r="H66" s="764"/>
      <c r="I66" s="762"/>
    </row>
    <row r="67" spans="2:9" ht="12.75">
      <c r="B67" s="760" t="s">
        <v>74</v>
      </c>
      <c r="C67" s="763"/>
      <c r="D67" s="752">
        <v>3200</v>
      </c>
      <c r="E67" s="764">
        <v>3200</v>
      </c>
      <c r="F67" s="752"/>
      <c r="G67" s="752"/>
      <c r="H67" s="764"/>
      <c r="I67" s="762"/>
    </row>
    <row r="68" spans="2:9" ht="12.75">
      <c r="B68" s="760" t="s">
        <v>1206</v>
      </c>
      <c r="C68" s="763"/>
      <c r="D68" s="752">
        <v>50000</v>
      </c>
      <c r="E68" s="764">
        <v>50000</v>
      </c>
      <c r="F68" s="752">
        <v>50000</v>
      </c>
      <c r="G68" s="752">
        <v>50000</v>
      </c>
      <c r="H68" s="764"/>
      <c r="I68" s="762"/>
    </row>
    <row r="69" spans="2:9" ht="12.75">
      <c r="B69" s="760" t="s">
        <v>402</v>
      </c>
      <c r="C69" s="763"/>
      <c r="D69" s="752">
        <v>1143</v>
      </c>
      <c r="E69" s="764">
        <v>1143</v>
      </c>
      <c r="F69" s="752">
        <v>1143</v>
      </c>
      <c r="G69" s="752">
        <v>1143</v>
      </c>
      <c r="H69" s="764"/>
      <c r="I69" s="762"/>
    </row>
    <row r="70" spans="2:9" ht="12.75">
      <c r="B70" s="1192" t="s">
        <v>75</v>
      </c>
      <c r="C70" s="1193"/>
      <c r="D70" s="752">
        <v>254221</v>
      </c>
      <c r="E70" s="764">
        <v>91260</v>
      </c>
      <c r="F70" s="752"/>
      <c r="G70" s="752"/>
      <c r="H70" s="764"/>
      <c r="I70" s="762"/>
    </row>
    <row r="71" spans="2:9" ht="12.75">
      <c r="B71" s="760" t="s">
        <v>726</v>
      </c>
      <c r="C71" s="763"/>
      <c r="D71" s="752">
        <v>3429</v>
      </c>
      <c r="E71" s="764">
        <v>762</v>
      </c>
      <c r="F71" s="752"/>
      <c r="G71" s="752"/>
      <c r="H71" s="764"/>
      <c r="I71" s="762"/>
    </row>
    <row r="72" spans="2:9" ht="12.75">
      <c r="B72" s="760" t="s">
        <v>736</v>
      </c>
      <c r="C72" s="763"/>
      <c r="D72" s="752">
        <v>2553</v>
      </c>
      <c r="E72" s="764">
        <v>2743</v>
      </c>
      <c r="F72" s="752">
        <v>2743</v>
      </c>
      <c r="G72" s="752">
        <v>1143</v>
      </c>
      <c r="H72" s="764"/>
      <c r="I72" s="762"/>
    </row>
    <row r="73" spans="2:9" ht="12.75">
      <c r="B73" s="760" t="s">
        <v>727</v>
      </c>
      <c r="C73" s="763"/>
      <c r="D73" s="752">
        <v>6096</v>
      </c>
      <c r="E73" s="764">
        <v>6096</v>
      </c>
      <c r="F73" s="752">
        <v>1016</v>
      </c>
      <c r="G73" s="752"/>
      <c r="H73" s="764"/>
      <c r="I73" s="762"/>
    </row>
    <row r="74" spans="2:9" ht="12.75">
      <c r="B74" s="760" t="s">
        <v>728</v>
      </c>
      <c r="C74" s="763"/>
      <c r="D74" s="752">
        <v>6035</v>
      </c>
      <c r="E74" s="764">
        <v>6035</v>
      </c>
      <c r="F74" s="752">
        <v>503</v>
      </c>
      <c r="G74" s="752"/>
      <c r="H74" s="764"/>
      <c r="I74" s="762"/>
    </row>
    <row r="75" spans="2:9" ht="12.75">
      <c r="B75" s="760" t="s">
        <v>1234</v>
      </c>
      <c r="C75" s="763"/>
      <c r="D75" s="752">
        <v>6919</v>
      </c>
      <c r="E75" s="764">
        <v>6919</v>
      </c>
      <c r="F75" s="752">
        <v>1153</v>
      </c>
      <c r="G75" s="752"/>
      <c r="H75" s="764"/>
      <c r="I75" s="762"/>
    </row>
    <row r="76" spans="2:9" ht="12.75">
      <c r="B76" s="760" t="s">
        <v>729</v>
      </c>
      <c r="C76" s="763"/>
      <c r="D76" s="752">
        <v>9718</v>
      </c>
      <c r="E76" s="764">
        <v>10602</v>
      </c>
      <c r="F76" s="752"/>
      <c r="G76" s="752"/>
      <c r="H76" s="764"/>
      <c r="I76" s="762"/>
    </row>
    <row r="77" spans="2:9" ht="12.75">
      <c r="B77" s="760" t="s">
        <v>944</v>
      </c>
      <c r="C77" s="763"/>
      <c r="D77" s="752">
        <v>5000</v>
      </c>
      <c r="E77" s="764">
        <v>5000</v>
      </c>
      <c r="F77" s="752">
        <v>5000</v>
      </c>
      <c r="G77" s="752">
        <v>5000</v>
      </c>
      <c r="H77" s="764"/>
      <c r="I77" s="762"/>
    </row>
    <row r="78" spans="2:9" ht="12.75">
      <c r="B78" s="760" t="s">
        <v>422</v>
      </c>
      <c r="C78" s="763"/>
      <c r="D78" s="752">
        <v>1000</v>
      </c>
      <c r="E78" s="764">
        <v>1000</v>
      </c>
      <c r="F78" s="752">
        <v>1000</v>
      </c>
      <c r="G78" s="752">
        <v>1000</v>
      </c>
      <c r="H78" s="764">
        <v>1000</v>
      </c>
      <c r="I78" s="762"/>
    </row>
    <row r="79" spans="2:9" ht="12.75">
      <c r="B79" s="1192" t="s">
        <v>76</v>
      </c>
      <c r="C79" s="1193"/>
      <c r="D79" s="752">
        <v>59896</v>
      </c>
      <c r="E79" s="764">
        <v>63600</v>
      </c>
      <c r="F79" s="752">
        <v>63600</v>
      </c>
      <c r="G79" s="752">
        <v>63600</v>
      </c>
      <c r="H79" s="764">
        <v>63600</v>
      </c>
      <c r="I79" s="762"/>
    </row>
    <row r="80" spans="2:9" ht="12.75">
      <c r="B80" s="760" t="s">
        <v>1233</v>
      </c>
      <c r="C80" s="763"/>
      <c r="D80" s="752">
        <v>13300</v>
      </c>
      <c r="E80" s="764">
        <v>39474</v>
      </c>
      <c r="F80" s="752">
        <v>3481</v>
      </c>
      <c r="G80" s="752"/>
      <c r="H80" s="764"/>
      <c r="I80" s="762"/>
    </row>
    <row r="81" spans="2:9" ht="12.75">
      <c r="B81" s="760" t="s">
        <v>1235</v>
      </c>
      <c r="C81" s="763"/>
      <c r="D81" s="752">
        <v>7000</v>
      </c>
      <c r="E81" s="764">
        <v>7000</v>
      </c>
      <c r="F81" s="752"/>
      <c r="G81" s="752"/>
      <c r="H81" s="764"/>
      <c r="I81" s="762"/>
    </row>
    <row r="82" spans="2:9" ht="12.75">
      <c r="B82" s="1117"/>
      <c r="C82" s="1117"/>
      <c r="D82" s="1118"/>
      <c r="E82" s="1118"/>
      <c r="F82" s="1118"/>
      <c r="G82" s="1118"/>
      <c r="H82" s="1118"/>
      <c r="I82" s="916"/>
    </row>
    <row r="83" spans="2:9" ht="12.75">
      <c r="B83" s="1020"/>
      <c r="C83" s="1020"/>
      <c r="D83" s="1021"/>
      <c r="E83" s="1021"/>
      <c r="F83" s="1021"/>
      <c r="G83" s="1021"/>
      <c r="H83" s="1022" t="s">
        <v>3</v>
      </c>
      <c r="I83" s="762"/>
    </row>
    <row r="84" spans="2:9" ht="12.75">
      <c r="B84" s="1208" t="s">
        <v>951</v>
      </c>
      <c r="C84" s="1209"/>
      <c r="D84" s="767" t="s">
        <v>54</v>
      </c>
      <c r="E84" s="758" t="s">
        <v>55</v>
      </c>
      <c r="F84" s="767" t="s">
        <v>56</v>
      </c>
      <c r="G84" s="767" t="s">
        <v>57</v>
      </c>
      <c r="H84" s="767" t="s">
        <v>58</v>
      </c>
      <c r="I84" s="762"/>
    </row>
    <row r="85" spans="2:9" ht="12.75">
      <c r="B85" s="1192" t="s">
        <v>77</v>
      </c>
      <c r="C85" s="1193"/>
      <c r="D85" s="752">
        <v>4500</v>
      </c>
      <c r="E85" s="764">
        <v>4500</v>
      </c>
      <c r="F85" s="752">
        <v>4500</v>
      </c>
      <c r="G85" s="752"/>
      <c r="H85" s="764"/>
      <c r="I85" s="762"/>
    </row>
    <row r="86" spans="2:9" ht="12.75">
      <c r="B86" s="1192" t="s">
        <v>78</v>
      </c>
      <c r="C86" s="1193"/>
      <c r="D86" s="752">
        <v>2500</v>
      </c>
      <c r="E86" s="764">
        <v>2500</v>
      </c>
      <c r="F86" s="752">
        <v>2500</v>
      </c>
      <c r="G86" s="752"/>
      <c r="H86" s="764"/>
      <c r="I86" s="762"/>
    </row>
    <row r="87" spans="2:9" ht="12.75">
      <c r="B87" s="1192" t="s">
        <v>79</v>
      </c>
      <c r="C87" s="1193"/>
      <c r="D87" s="752">
        <v>4000</v>
      </c>
      <c r="E87" s="764">
        <v>4000</v>
      </c>
      <c r="F87" s="752">
        <v>4000</v>
      </c>
      <c r="G87" s="752"/>
      <c r="H87" s="764"/>
      <c r="I87" s="762"/>
    </row>
    <row r="88" spans="2:9" ht="12.75">
      <c r="B88" s="1192" t="s">
        <v>80</v>
      </c>
      <c r="C88" s="1193"/>
      <c r="D88" s="752">
        <v>5000</v>
      </c>
      <c r="E88" s="764">
        <v>5000</v>
      </c>
      <c r="F88" s="752">
        <v>5000</v>
      </c>
      <c r="G88" s="752"/>
      <c r="H88" s="764"/>
      <c r="I88" s="762"/>
    </row>
    <row r="89" spans="2:9" ht="12.75">
      <c r="B89" s="1192" t="s">
        <v>81</v>
      </c>
      <c r="C89" s="1193"/>
      <c r="D89" s="752">
        <v>2000</v>
      </c>
      <c r="E89" s="764">
        <v>2000</v>
      </c>
      <c r="F89" s="752">
        <v>2000</v>
      </c>
      <c r="G89" s="752"/>
      <c r="H89" s="764"/>
      <c r="I89" s="762"/>
    </row>
    <row r="90" spans="2:9" ht="12.75">
      <c r="B90" s="1192" t="s">
        <v>82</v>
      </c>
      <c r="C90" s="1193"/>
      <c r="D90" s="752">
        <v>2000</v>
      </c>
      <c r="E90" s="764">
        <v>2000</v>
      </c>
      <c r="F90" s="752">
        <v>2000</v>
      </c>
      <c r="G90" s="752"/>
      <c r="H90" s="752"/>
      <c r="I90" s="916"/>
    </row>
    <row r="91" spans="2:9" ht="12.75">
      <c r="B91" s="1192" t="s">
        <v>83</v>
      </c>
      <c r="C91" s="1193"/>
      <c r="D91" s="752">
        <v>14844</v>
      </c>
      <c r="E91" s="764">
        <v>1237</v>
      </c>
      <c r="F91" s="752"/>
      <c r="G91" s="752"/>
      <c r="H91" s="752"/>
      <c r="I91" s="916"/>
    </row>
    <row r="92" spans="2:9" ht="12.75">
      <c r="B92" s="1192" t="s">
        <v>717</v>
      </c>
      <c r="C92" s="1193"/>
      <c r="D92" s="752">
        <v>2880</v>
      </c>
      <c r="E92" s="764">
        <v>2880</v>
      </c>
      <c r="F92" s="752"/>
      <c r="G92" s="752"/>
      <c r="H92" s="752"/>
      <c r="I92" s="916"/>
    </row>
    <row r="93" spans="2:8" ht="12.75">
      <c r="B93" s="1192" t="s">
        <v>1236</v>
      </c>
      <c r="C93" s="1193"/>
      <c r="D93" s="752">
        <v>7000</v>
      </c>
      <c r="E93" s="764">
        <v>7000</v>
      </c>
      <c r="F93" s="752"/>
      <c r="G93" s="752"/>
      <c r="H93" s="752"/>
    </row>
    <row r="94" spans="2:8" ht="12.75">
      <c r="B94" s="1192" t="s">
        <v>928</v>
      </c>
      <c r="C94" s="1193"/>
      <c r="D94" s="752">
        <v>21500</v>
      </c>
      <c r="E94" s="764">
        <v>10750</v>
      </c>
      <c r="F94" s="752">
        <v>6271</v>
      </c>
      <c r="G94" s="752"/>
      <c r="H94" s="752"/>
    </row>
    <row r="95" spans="2:8" ht="12.75">
      <c r="B95" s="1192" t="s">
        <v>1237</v>
      </c>
      <c r="C95" s="1193"/>
      <c r="D95" s="752">
        <v>1808</v>
      </c>
      <c r="E95" s="764">
        <v>1808</v>
      </c>
      <c r="F95" s="752">
        <v>1808</v>
      </c>
      <c r="G95" s="752">
        <v>1808</v>
      </c>
      <c r="H95" s="752"/>
    </row>
    <row r="96" spans="2:8" ht="12.75">
      <c r="B96" s="1192" t="s">
        <v>1238</v>
      </c>
      <c r="C96" s="1193"/>
      <c r="D96" s="752">
        <v>95</v>
      </c>
      <c r="E96" s="764">
        <v>95</v>
      </c>
      <c r="F96" s="752">
        <v>32</v>
      </c>
      <c r="G96" s="752"/>
      <c r="H96" s="752"/>
    </row>
  </sheetData>
  <sheetProtection/>
  <mergeCells count="48">
    <mergeCell ref="B89:C89"/>
    <mergeCell ref="B90:C90"/>
    <mergeCell ref="B91:C91"/>
    <mergeCell ref="B92:C92"/>
    <mergeCell ref="B84:C84"/>
    <mergeCell ref="B88:C88"/>
    <mergeCell ref="B86:C86"/>
    <mergeCell ref="B87:C87"/>
    <mergeCell ref="B44:C44"/>
    <mergeCell ref="B45:C45"/>
    <mergeCell ref="B62:C62"/>
    <mergeCell ref="B70:C70"/>
    <mergeCell ref="B19:B20"/>
    <mergeCell ref="B34:C34"/>
    <mergeCell ref="B29:B30"/>
    <mergeCell ref="B37:C37"/>
    <mergeCell ref="B79:C79"/>
    <mergeCell ref="B85:C85"/>
    <mergeCell ref="B40:C40"/>
    <mergeCell ref="B42:C42"/>
    <mergeCell ref="B93:C93"/>
    <mergeCell ref="B11:B12"/>
    <mergeCell ref="H8:H10"/>
    <mergeCell ref="B21:B22"/>
    <mergeCell ref="B23:B24"/>
    <mergeCell ref="B25:B26"/>
    <mergeCell ref="B27:B28"/>
    <mergeCell ref="B13:B14"/>
    <mergeCell ref="G8:G10"/>
    <mergeCell ref="B33:C33"/>
    <mergeCell ref="L8:L10"/>
    <mergeCell ref="M8:M10"/>
    <mergeCell ref="I8:I10"/>
    <mergeCell ref="D8:D10"/>
    <mergeCell ref="E8:E10"/>
    <mergeCell ref="F8:F10"/>
    <mergeCell ref="B15:B16"/>
    <mergeCell ref="B17:B18"/>
    <mergeCell ref="B95:C95"/>
    <mergeCell ref="B96:C96"/>
    <mergeCell ref="B94:C94"/>
    <mergeCell ref="B2:M2"/>
    <mergeCell ref="B4:M4"/>
    <mergeCell ref="B6:F6"/>
    <mergeCell ref="B8:B10"/>
    <mergeCell ref="C8:C10"/>
    <mergeCell ref="J8:J10"/>
    <mergeCell ref="K8:K10"/>
  </mergeCells>
  <printOptions/>
  <pageMargins left="0.1968503937007874" right="0.1968503937007874" top="0.1968503937007874" bottom="0.1968503937007874" header="0" footer="0"/>
  <pageSetup firstPageNumber="49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28">
      <selection activeCell="K40" sqref="K40"/>
    </sheetView>
  </sheetViews>
  <sheetFormatPr defaultColWidth="9.00390625" defaultRowHeight="12.75"/>
  <cols>
    <col min="1" max="1" width="6.875" style="770" customWidth="1"/>
    <col min="2" max="2" width="10.125" style="770" customWidth="1"/>
    <col min="3" max="3" width="32.375" style="770" customWidth="1"/>
    <col min="4" max="4" width="10.625" style="770" customWidth="1"/>
    <col min="5" max="7" width="9.125" style="770" customWidth="1"/>
    <col min="8" max="8" width="18.875" style="770" customWidth="1"/>
    <col min="9" max="9" width="13.125" style="770" customWidth="1"/>
    <col min="10" max="10" width="14.875" style="770" customWidth="1"/>
    <col min="11" max="11" width="11.875" style="770" customWidth="1"/>
    <col min="12" max="16384" width="9.125" style="770" customWidth="1"/>
  </cols>
  <sheetData>
    <row r="1" spans="1:9" ht="12.75">
      <c r="A1" s="1220" t="s">
        <v>84</v>
      </c>
      <c r="B1" s="1220"/>
      <c r="C1" s="1220"/>
      <c r="D1" s="1220"/>
      <c r="E1" s="1220"/>
      <c r="F1" s="1220"/>
      <c r="G1" s="1220"/>
      <c r="H1" s="1220"/>
      <c r="I1" s="1220"/>
    </row>
    <row r="2" ht="16.5" customHeight="1"/>
    <row r="3" spans="1:9" ht="14.25">
      <c r="A3" s="1221" t="s">
        <v>405</v>
      </c>
      <c r="B3" s="1221"/>
      <c r="C3" s="1221"/>
      <c r="D3" s="1221"/>
      <c r="E3" s="1221"/>
      <c r="F3" s="1221"/>
      <c r="G3" s="1221"/>
      <c r="H3" s="1221"/>
      <c r="I3" s="1221"/>
    </row>
    <row r="4" spans="1:8" ht="14.25">
      <c r="A4" s="771"/>
      <c r="B4" s="771"/>
      <c r="C4" s="771"/>
      <c r="D4" s="771"/>
      <c r="E4" s="771"/>
      <c r="F4" s="771"/>
      <c r="G4" s="771"/>
      <c r="H4" s="771"/>
    </row>
    <row r="5" spans="1:8" ht="9.75" customHeight="1">
      <c r="A5" s="771"/>
      <c r="B5" s="771"/>
      <c r="C5" s="771"/>
      <c r="D5" s="771"/>
      <c r="E5" s="771"/>
      <c r="F5" s="771"/>
      <c r="G5" s="771"/>
      <c r="H5" s="771"/>
    </row>
    <row r="6" spans="4:11" ht="12.75">
      <c r="D6" s="772"/>
      <c r="E6" s="772"/>
      <c r="F6" s="772"/>
      <c r="G6" s="772"/>
      <c r="H6" s="772"/>
      <c r="I6" s="773"/>
      <c r="J6" s="773"/>
      <c r="K6" s="773" t="s">
        <v>978</v>
      </c>
    </row>
    <row r="7" spans="1:11" ht="24.75" customHeight="1">
      <c r="A7" s="1222" t="s">
        <v>1107</v>
      </c>
      <c r="B7" s="1224" t="s">
        <v>951</v>
      </c>
      <c r="C7" s="1225"/>
      <c r="D7" s="1224" t="s">
        <v>85</v>
      </c>
      <c r="E7" s="1228"/>
      <c r="F7" s="1228"/>
      <c r="G7" s="1228"/>
      <c r="H7" s="1225"/>
      <c r="I7" s="1232" t="s">
        <v>679</v>
      </c>
      <c r="J7" s="1232" t="s">
        <v>740</v>
      </c>
      <c r="K7" s="1232" t="s">
        <v>692</v>
      </c>
    </row>
    <row r="8" spans="1:11" ht="25.5" customHeight="1" thickBot="1">
      <c r="A8" s="1223"/>
      <c r="B8" s="1226"/>
      <c r="C8" s="1227"/>
      <c r="D8" s="1229"/>
      <c r="E8" s="1230"/>
      <c r="F8" s="1230"/>
      <c r="G8" s="1230"/>
      <c r="H8" s="1231"/>
      <c r="I8" s="1233"/>
      <c r="J8" s="1233"/>
      <c r="K8" s="1233"/>
    </row>
    <row r="9" spans="1:11" ht="15.75" customHeight="1">
      <c r="A9" s="1234" t="s">
        <v>952</v>
      </c>
      <c r="B9" s="1210" t="s">
        <v>91</v>
      </c>
      <c r="C9" s="1211"/>
      <c r="D9" s="1218" t="s">
        <v>1132</v>
      </c>
      <c r="E9" s="775" t="s">
        <v>86</v>
      </c>
      <c r="F9" s="776"/>
      <c r="G9" s="776"/>
      <c r="H9" s="777"/>
      <c r="I9" s="774"/>
      <c r="J9" s="774"/>
      <c r="K9" s="774"/>
    </row>
    <row r="10" spans="1:11" ht="15.75" customHeight="1">
      <c r="A10" s="1236"/>
      <c r="B10" s="1212"/>
      <c r="C10" s="1213"/>
      <c r="D10" s="1218"/>
      <c r="E10" s="775" t="s">
        <v>87</v>
      </c>
      <c r="F10" s="776"/>
      <c r="G10" s="776"/>
      <c r="H10" s="777"/>
      <c r="I10" s="778">
        <v>311000</v>
      </c>
      <c r="J10" s="778">
        <v>1032800</v>
      </c>
      <c r="K10" s="778">
        <v>899895</v>
      </c>
    </row>
    <row r="11" spans="1:11" ht="15.75" customHeight="1">
      <c r="A11" s="1236"/>
      <c r="B11" s="1214"/>
      <c r="C11" s="1215"/>
      <c r="D11" s="1219" t="s">
        <v>1133</v>
      </c>
      <c r="E11" s="779" t="s">
        <v>1134</v>
      </c>
      <c r="F11" s="780"/>
      <c r="G11" s="780"/>
      <c r="H11" s="781"/>
      <c r="I11" s="782"/>
      <c r="J11" s="782">
        <v>7460</v>
      </c>
      <c r="K11" s="782">
        <v>26000</v>
      </c>
    </row>
    <row r="12" spans="1:11" ht="15.75" customHeight="1">
      <c r="A12" s="1236"/>
      <c r="B12" s="1214"/>
      <c r="C12" s="1215"/>
      <c r="D12" s="1218"/>
      <c r="E12" s="775" t="s">
        <v>89</v>
      </c>
      <c r="F12" s="776"/>
      <c r="G12" s="776"/>
      <c r="H12" s="777"/>
      <c r="I12" s="778"/>
      <c r="J12" s="778">
        <v>2377</v>
      </c>
      <c r="K12" s="778">
        <v>6500</v>
      </c>
    </row>
    <row r="13" spans="1:11" ht="15.75" customHeight="1">
      <c r="A13" s="1236"/>
      <c r="B13" s="1214"/>
      <c r="C13" s="1215"/>
      <c r="D13" s="1218"/>
      <c r="E13" s="775" t="s">
        <v>1135</v>
      </c>
      <c r="F13" s="776"/>
      <c r="G13" s="776"/>
      <c r="H13" s="777"/>
      <c r="I13" s="778"/>
      <c r="J13" s="778">
        <v>20000</v>
      </c>
      <c r="K13" s="778">
        <v>65000</v>
      </c>
    </row>
    <row r="14" spans="1:11" ht="15.75" customHeight="1">
      <c r="A14" s="1236"/>
      <c r="B14" s="1214"/>
      <c r="C14" s="1215"/>
      <c r="D14" s="1218"/>
      <c r="E14" s="775" t="s">
        <v>861</v>
      </c>
      <c r="F14" s="776"/>
      <c r="G14" s="776"/>
      <c r="H14" s="777"/>
      <c r="I14" s="778"/>
      <c r="J14" s="778">
        <v>39581</v>
      </c>
      <c r="K14" s="778">
        <v>39581</v>
      </c>
    </row>
    <row r="15" spans="1:11" ht="15.75" customHeight="1">
      <c r="A15" s="1236"/>
      <c r="B15" s="1214"/>
      <c r="C15" s="1215"/>
      <c r="D15" s="1218"/>
      <c r="E15" s="775" t="s">
        <v>92</v>
      </c>
      <c r="F15" s="776"/>
      <c r="G15" s="776"/>
      <c r="H15" s="777"/>
      <c r="I15" s="778"/>
      <c r="J15" s="778"/>
      <c r="K15" s="778">
        <v>21545</v>
      </c>
    </row>
    <row r="16" spans="1:11" ht="15.75" customHeight="1">
      <c r="A16" s="1236"/>
      <c r="B16" s="1214"/>
      <c r="C16" s="1215"/>
      <c r="D16" s="1218"/>
      <c r="E16" s="775" t="s">
        <v>90</v>
      </c>
      <c r="F16" s="776"/>
      <c r="G16" s="776"/>
      <c r="H16" s="777"/>
      <c r="I16" s="778">
        <v>319740</v>
      </c>
      <c r="J16" s="778">
        <v>1038348</v>
      </c>
      <c r="K16" s="778">
        <v>994140</v>
      </c>
    </row>
    <row r="17" spans="1:11" ht="15.75" customHeight="1" thickBot="1">
      <c r="A17" s="1249"/>
      <c r="B17" s="1216"/>
      <c r="C17" s="1217"/>
      <c r="D17" s="1188"/>
      <c r="E17" s="783" t="s">
        <v>93</v>
      </c>
      <c r="F17" s="784"/>
      <c r="G17" s="784"/>
      <c r="H17" s="785"/>
      <c r="I17" s="786">
        <v>8740</v>
      </c>
      <c r="J17" s="786">
        <v>66838</v>
      </c>
      <c r="K17" s="786">
        <v>66838</v>
      </c>
    </row>
    <row r="18" spans="1:11" ht="15.75" customHeight="1">
      <c r="A18" s="1234" t="s">
        <v>953</v>
      </c>
      <c r="B18" s="1210" t="s">
        <v>738</v>
      </c>
      <c r="C18" s="1211"/>
      <c r="D18" s="1218" t="s">
        <v>1132</v>
      </c>
      <c r="E18" s="775" t="s">
        <v>86</v>
      </c>
      <c r="F18" s="776"/>
      <c r="G18" s="776"/>
      <c r="H18" s="777"/>
      <c r="I18" s="774"/>
      <c r="J18" s="774"/>
      <c r="K18" s="774"/>
    </row>
    <row r="19" spans="1:11" ht="15.75" customHeight="1">
      <c r="A19" s="1236"/>
      <c r="B19" s="1212"/>
      <c r="C19" s="1213"/>
      <c r="D19" s="1218"/>
      <c r="E19" s="775" t="s">
        <v>87</v>
      </c>
      <c r="F19" s="776"/>
      <c r="G19" s="776"/>
      <c r="H19" s="777"/>
      <c r="I19" s="778"/>
      <c r="J19" s="778">
        <v>300000</v>
      </c>
      <c r="K19" s="778">
        <v>236975</v>
      </c>
    </row>
    <row r="20" spans="1:11" ht="15.75" customHeight="1">
      <c r="A20" s="1236"/>
      <c r="B20" s="1214"/>
      <c r="C20" s="1215"/>
      <c r="D20" s="1219" t="s">
        <v>1133</v>
      </c>
      <c r="E20" s="779" t="s">
        <v>1134</v>
      </c>
      <c r="F20" s="780"/>
      <c r="G20" s="780"/>
      <c r="H20" s="781"/>
      <c r="I20" s="782"/>
      <c r="J20" s="782"/>
      <c r="K20" s="782"/>
    </row>
    <row r="21" spans="1:11" ht="15.75" customHeight="1">
      <c r="A21" s="1236"/>
      <c r="B21" s="1214"/>
      <c r="C21" s="1215"/>
      <c r="D21" s="1218"/>
      <c r="E21" s="775" t="s">
        <v>89</v>
      </c>
      <c r="F21" s="776"/>
      <c r="G21" s="776"/>
      <c r="H21" s="777"/>
      <c r="I21" s="778"/>
      <c r="J21" s="778"/>
      <c r="K21" s="778"/>
    </row>
    <row r="22" spans="1:11" ht="15.75" customHeight="1">
      <c r="A22" s="1236"/>
      <c r="B22" s="1214"/>
      <c r="C22" s="1215"/>
      <c r="D22" s="1218"/>
      <c r="E22" s="775" t="s">
        <v>1135</v>
      </c>
      <c r="F22" s="776"/>
      <c r="G22" s="776"/>
      <c r="H22" s="777"/>
      <c r="I22" s="778"/>
      <c r="J22" s="778"/>
      <c r="K22" s="778"/>
    </row>
    <row r="23" spans="1:11" ht="15.75" customHeight="1">
      <c r="A23" s="1236"/>
      <c r="B23" s="1214"/>
      <c r="C23" s="1215"/>
      <c r="D23" s="1218"/>
      <c r="E23" s="775" t="s">
        <v>861</v>
      </c>
      <c r="F23" s="776"/>
      <c r="G23" s="776"/>
      <c r="H23" s="777"/>
      <c r="I23" s="778"/>
      <c r="J23" s="778"/>
      <c r="K23" s="778"/>
    </row>
    <row r="24" spans="1:11" ht="15.75" customHeight="1">
      <c r="A24" s="1236"/>
      <c r="B24" s="1214"/>
      <c r="C24" s="1215"/>
      <c r="D24" s="1218"/>
      <c r="E24" s="775" t="s">
        <v>92</v>
      </c>
      <c r="F24" s="776"/>
      <c r="G24" s="776"/>
      <c r="H24" s="777"/>
      <c r="I24" s="778"/>
      <c r="J24" s="778">
        <v>375000</v>
      </c>
      <c r="K24" s="778">
        <v>325203</v>
      </c>
    </row>
    <row r="25" spans="1:11" ht="15.75" customHeight="1" thickBot="1">
      <c r="A25" s="1236"/>
      <c r="B25" s="1214"/>
      <c r="C25" s="1215"/>
      <c r="D25" s="1218"/>
      <c r="E25" s="783" t="s">
        <v>93</v>
      </c>
      <c r="F25" s="784"/>
      <c r="G25" s="784"/>
      <c r="H25" s="785"/>
      <c r="I25" s="778"/>
      <c r="J25" s="786">
        <v>75000</v>
      </c>
      <c r="K25" s="786">
        <v>88228</v>
      </c>
    </row>
    <row r="26" spans="1:11" ht="15.75" customHeight="1">
      <c r="A26" s="1236"/>
      <c r="B26" s="1214"/>
      <c r="C26" s="1215"/>
      <c r="D26" s="1218"/>
      <c r="E26" s="775" t="s">
        <v>90</v>
      </c>
      <c r="F26" s="776"/>
      <c r="G26" s="776"/>
      <c r="H26" s="777"/>
      <c r="I26" s="778"/>
      <c r="J26" s="778"/>
      <c r="K26" s="778"/>
    </row>
    <row r="27" spans="1:11" ht="15.75" customHeight="1" thickBot="1">
      <c r="A27" s="1249"/>
      <c r="B27" s="1216"/>
      <c r="C27" s="1217"/>
      <c r="D27" s="1188"/>
      <c r="E27" s="783" t="s">
        <v>93</v>
      </c>
      <c r="F27" s="784"/>
      <c r="G27" s="784"/>
      <c r="H27" s="785"/>
      <c r="I27" s="786"/>
      <c r="J27" s="786"/>
      <c r="K27" s="786"/>
    </row>
    <row r="28" spans="1:11" ht="13.5" customHeight="1">
      <c r="A28" s="1234"/>
      <c r="B28" s="1238" t="s">
        <v>973</v>
      </c>
      <c r="C28" s="1239"/>
      <c r="D28" s="1246" t="s">
        <v>1132</v>
      </c>
      <c r="E28" s="775" t="s">
        <v>86</v>
      </c>
      <c r="F28" s="776"/>
      <c r="G28" s="776"/>
      <c r="H28" s="777"/>
      <c r="I28" s="787"/>
      <c r="J28" s="787"/>
      <c r="K28" s="787"/>
    </row>
    <row r="29" spans="1:11" ht="13.5" customHeight="1">
      <c r="A29" s="1235"/>
      <c r="B29" s="1240"/>
      <c r="C29" s="1241"/>
      <c r="D29" s="1218"/>
      <c r="E29" s="775" t="s">
        <v>87</v>
      </c>
      <c r="F29" s="776"/>
      <c r="G29" s="776"/>
      <c r="H29" s="777"/>
      <c r="I29" s="790">
        <v>311000</v>
      </c>
      <c r="J29" s="790">
        <v>1332800</v>
      </c>
      <c r="K29" s="790">
        <f>SUM(K19+K10)</f>
        <v>1136870</v>
      </c>
    </row>
    <row r="30" spans="1:11" ht="13.5" customHeight="1">
      <c r="A30" s="1236"/>
      <c r="B30" s="1240"/>
      <c r="C30" s="1241"/>
      <c r="D30" s="1247"/>
      <c r="E30" s="775" t="s">
        <v>88</v>
      </c>
      <c r="F30" s="776"/>
      <c r="G30" s="776"/>
      <c r="H30" s="777"/>
      <c r="I30" s="788"/>
      <c r="J30" s="788"/>
      <c r="K30" s="788"/>
    </row>
    <row r="31" spans="1:11" ht="13.5" customHeight="1">
      <c r="A31" s="1236"/>
      <c r="B31" s="1242"/>
      <c r="C31" s="1243"/>
      <c r="D31" s="1219" t="s">
        <v>1133</v>
      </c>
      <c r="E31" s="779" t="s">
        <v>1134</v>
      </c>
      <c r="F31" s="780"/>
      <c r="G31" s="780"/>
      <c r="H31" s="781"/>
      <c r="I31" s="789">
        <f>SUM(I11)</f>
        <v>0</v>
      </c>
      <c r="J31" s="789">
        <v>7460</v>
      </c>
      <c r="K31" s="789">
        <v>26000</v>
      </c>
    </row>
    <row r="32" spans="1:11" ht="13.5" customHeight="1">
      <c r="A32" s="1236"/>
      <c r="B32" s="1242"/>
      <c r="C32" s="1243"/>
      <c r="D32" s="1218"/>
      <c r="E32" s="775" t="s">
        <v>89</v>
      </c>
      <c r="F32" s="776"/>
      <c r="G32" s="776"/>
      <c r="H32" s="777"/>
      <c r="I32" s="790">
        <f>SUM(I12)</f>
        <v>0</v>
      </c>
      <c r="J32" s="790">
        <v>2377</v>
      </c>
      <c r="K32" s="790">
        <v>6500</v>
      </c>
    </row>
    <row r="33" spans="1:11" ht="13.5" customHeight="1">
      <c r="A33" s="1236"/>
      <c r="B33" s="1242"/>
      <c r="C33" s="1243"/>
      <c r="D33" s="1218"/>
      <c r="E33" s="775" t="s">
        <v>1135</v>
      </c>
      <c r="F33" s="776"/>
      <c r="G33" s="776"/>
      <c r="H33" s="777"/>
      <c r="I33" s="790"/>
      <c r="J33" s="790">
        <v>20000</v>
      </c>
      <c r="K33" s="790">
        <v>65000</v>
      </c>
    </row>
    <row r="34" spans="1:11" ht="13.5" customHeight="1">
      <c r="A34" s="1236"/>
      <c r="B34" s="1242"/>
      <c r="C34" s="1243"/>
      <c r="D34" s="1218"/>
      <c r="E34" s="775" t="s">
        <v>861</v>
      </c>
      <c r="F34" s="776"/>
      <c r="G34" s="776"/>
      <c r="H34" s="777"/>
      <c r="I34" s="778"/>
      <c r="J34" s="778">
        <v>39581</v>
      </c>
      <c r="K34" s="778">
        <v>39581</v>
      </c>
    </row>
    <row r="35" spans="1:11" ht="13.5" customHeight="1">
      <c r="A35" s="1236"/>
      <c r="B35" s="1242"/>
      <c r="C35" s="1243"/>
      <c r="D35" s="1218"/>
      <c r="E35" s="775" t="s">
        <v>862</v>
      </c>
      <c r="F35" s="776"/>
      <c r="G35" s="776"/>
      <c r="H35" s="777"/>
      <c r="I35" s="778"/>
      <c r="J35" s="778"/>
      <c r="K35" s="778"/>
    </row>
    <row r="36" spans="1:11" ht="13.5" customHeight="1">
      <c r="A36" s="1236"/>
      <c r="B36" s="1242"/>
      <c r="C36" s="1243"/>
      <c r="D36" s="1218"/>
      <c r="E36" s="775" t="s">
        <v>90</v>
      </c>
      <c r="F36" s="776"/>
      <c r="G36" s="776"/>
      <c r="H36" s="777"/>
      <c r="I36" s="788">
        <f>SUM(I16)</f>
        <v>319740</v>
      </c>
      <c r="J36" s="788">
        <v>1038348</v>
      </c>
      <c r="K36" s="788">
        <v>994140</v>
      </c>
    </row>
    <row r="37" spans="1:11" ht="13.5" customHeight="1">
      <c r="A37" s="1236"/>
      <c r="B37" s="1242"/>
      <c r="C37" s="1243"/>
      <c r="D37" s="1218"/>
      <c r="E37" s="791" t="s">
        <v>93</v>
      </c>
      <c r="F37" s="776"/>
      <c r="G37" s="776"/>
      <c r="H37" s="777"/>
      <c r="I37" s="792">
        <f>SUM(I17)</f>
        <v>8740</v>
      </c>
      <c r="J37" s="792">
        <v>66838</v>
      </c>
      <c r="K37" s="792">
        <v>66838</v>
      </c>
    </row>
    <row r="38" spans="1:11" ht="13.5" customHeight="1">
      <c r="A38" s="1236"/>
      <c r="B38" s="1242"/>
      <c r="C38" s="1243"/>
      <c r="D38" s="1218"/>
      <c r="E38" s="775" t="s">
        <v>92</v>
      </c>
      <c r="F38" s="776"/>
      <c r="G38" s="776"/>
      <c r="H38" s="777"/>
      <c r="I38" s="788">
        <f>SUM(I14)</f>
        <v>0</v>
      </c>
      <c r="J38" s="788">
        <v>375000</v>
      </c>
      <c r="K38" s="788">
        <v>646748</v>
      </c>
    </row>
    <row r="39" spans="1:11" ht="13.5" customHeight="1" thickBot="1">
      <c r="A39" s="1237"/>
      <c r="B39" s="1244"/>
      <c r="C39" s="1245"/>
      <c r="D39" s="1248"/>
      <c r="E39" s="783" t="s">
        <v>93</v>
      </c>
      <c r="F39" s="784"/>
      <c r="G39" s="784"/>
      <c r="H39" s="785"/>
      <c r="I39" s="793">
        <f>SUM(I15)</f>
        <v>0</v>
      </c>
      <c r="J39" s="1036">
        <v>75000</v>
      </c>
      <c r="K39" s="1036">
        <v>88228</v>
      </c>
    </row>
    <row r="40" spans="1:10" ht="13.5" customHeight="1">
      <c r="A40" s="1033"/>
      <c r="B40" s="1031"/>
      <c r="C40" s="1031"/>
      <c r="D40" s="1034"/>
      <c r="E40" s="776"/>
      <c r="F40" s="776"/>
      <c r="G40" s="776"/>
      <c r="H40" s="776"/>
      <c r="I40" s="1035"/>
      <c r="J40" s="1035"/>
    </row>
  </sheetData>
  <sheetProtection/>
  <mergeCells count="20">
    <mergeCell ref="K7:K8"/>
    <mergeCell ref="J7:J8"/>
    <mergeCell ref="A28:A39"/>
    <mergeCell ref="B28:C39"/>
    <mergeCell ref="D28:D30"/>
    <mergeCell ref="D31:D39"/>
    <mergeCell ref="D11:D17"/>
    <mergeCell ref="A9:A17"/>
    <mergeCell ref="B9:C17"/>
    <mergeCell ref="A18:A27"/>
    <mergeCell ref="B18:C27"/>
    <mergeCell ref="D18:D19"/>
    <mergeCell ref="D20:D27"/>
    <mergeCell ref="A1:I1"/>
    <mergeCell ref="A3:I3"/>
    <mergeCell ref="A7:A8"/>
    <mergeCell ref="B7:C8"/>
    <mergeCell ref="D7:H8"/>
    <mergeCell ref="D9:D10"/>
    <mergeCell ref="I7:I8"/>
  </mergeCells>
  <printOptions/>
  <pageMargins left="1.3779527559055118" right="1.3779527559055118" top="0.7086614173228347" bottom="0" header="0.5118110236220472" footer="0.11811023622047245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70">
      <selection activeCell="E12" sqref="E12:E13"/>
    </sheetView>
  </sheetViews>
  <sheetFormatPr defaultColWidth="9.00390625" defaultRowHeight="12.75"/>
  <cols>
    <col min="1" max="1" width="4.875" style="794" customWidth="1"/>
    <col min="2" max="2" width="14.125" style="794" customWidth="1"/>
    <col min="3" max="3" width="13.875" style="794" customWidth="1"/>
    <col min="4" max="4" width="14.125" style="794" customWidth="1"/>
    <col min="5" max="5" width="13.125" style="794" customWidth="1"/>
    <col min="6" max="10" width="12.125" style="794" customWidth="1"/>
    <col min="11" max="16384" width="9.125" style="794" customWidth="1"/>
  </cols>
  <sheetData>
    <row r="2" spans="2:10" ht="12.75">
      <c r="B2" s="1250" t="s">
        <v>94</v>
      </c>
      <c r="C2" s="1250"/>
      <c r="D2" s="1250"/>
      <c r="E2" s="1250"/>
      <c r="F2" s="1250"/>
      <c r="G2" s="1250"/>
      <c r="H2" s="1250"/>
      <c r="I2" s="1250"/>
      <c r="J2" s="1250"/>
    </row>
    <row r="4" spans="2:14" ht="12.75">
      <c r="B4" s="1251" t="s">
        <v>638</v>
      </c>
      <c r="C4" s="1252"/>
      <c r="D4" s="1252"/>
      <c r="E4" s="1252"/>
      <c r="F4" s="1252"/>
      <c r="G4" s="1252"/>
      <c r="H4" s="1252"/>
      <c r="I4" s="1252"/>
      <c r="J4" s="1252"/>
      <c r="K4" s="797"/>
      <c r="L4" s="797"/>
      <c r="M4" s="797"/>
      <c r="N4" s="797"/>
    </row>
    <row r="5" spans="2:14" ht="12.75">
      <c r="B5" s="795"/>
      <c r="C5" s="796"/>
      <c r="D5" s="796"/>
      <c r="E5" s="796"/>
      <c r="F5" s="796"/>
      <c r="G5" s="796"/>
      <c r="H5" s="796"/>
      <c r="I5" s="796"/>
      <c r="J5" s="796"/>
      <c r="K5" s="797"/>
      <c r="L5" s="797"/>
      <c r="M5" s="797"/>
      <c r="N5" s="797"/>
    </row>
    <row r="6" spans="2:14" ht="12.75">
      <c r="B6" s="795"/>
      <c r="C6" s="796"/>
      <c r="D6" s="796"/>
      <c r="E6" s="796"/>
      <c r="F6" s="796"/>
      <c r="G6" s="796"/>
      <c r="H6" s="796"/>
      <c r="I6" s="796"/>
      <c r="J6" s="796"/>
      <c r="K6" s="797"/>
      <c r="L6" s="797"/>
      <c r="M6" s="797"/>
      <c r="N6" s="797"/>
    </row>
    <row r="7" ht="12.75">
      <c r="A7" s="798"/>
    </row>
    <row r="8" spans="1:10" ht="12.75" customHeight="1">
      <c r="A8" s="1253" t="s">
        <v>95</v>
      </c>
      <c r="B8" s="1256" t="s">
        <v>96</v>
      </c>
      <c r="C8" s="1257"/>
      <c r="D8" s="1258"/>
      <c r="E8" s="1265" t="s">
        <v>1230</v>
      </c>
      <c r="F8" s="1268" t="s">
        <v>97</v>
      </c>
      <c r="G8" s="1269"/>
      <c r="H8" s="1270"/>
      <c r="I8" s="1270"/>
      <c r="J8" s="799"/>
    </row>
    <row r="9" spans="1:10" ht="12.75">
      <c r="A9" s="1254"/>
      <c r="B9" s="1259"/>
      <c r="C9" s="1260"/>
      <c r="D9" s="1261"/>
      <c r="E9" s="1266"/>
      <c r="F9" s="1268" t="s">
        <v>98</v>
      </c>
      <c r="G9" s="1269"/>
      <c r="H9" s="1268" t="s">
        <v>99</v>
      </c>
      <c r="I9" s="1271"/>
      <c r="J9" s="1272" t="s">
        <v>100</v>
      </c>
    </row>
    <row r="10" spans="1:10" ht="12.75" customHeight="1">
      <c r="A10" s="1254"/>
      <c r="B10" s="1259"/>
      <c r="C10" s="1260"/>
      <c r="D10" s="1261"/>
      <c r="E10" s="1266"/>
      <c r="F10" s="1273" t="s">
        <v>101</v>
      </c>
      <c r="G10" s="1274" t="s">
        <v>102</v>
      </c>
      <c r="H10" s="1273" t="s">
        <v>103</v>
      </c>
      <c r="I10" s="1273" t="s">
        <v>104</v>
      </c>
      <c r="J10" s="1266"/>
    </row>
    <row r="11" spans="1:10" ht="28.5" customHeight="1">
      <c r="A11" s="1255"/>
      <c r="B11" s="1262"/>
      <c r="C11" s="1263"/>
      <c r="D11" s="1264"/>
      <c r="E11" s="1267"/>
      <c r="F11" s="1267"/>
      <c r="G11" s="1263"/>
      <c r="H11" s="1267"/>
      <c r="I11" s="1267"/>
      <c r="J11" s="1267"/>
    </row>
    <row r="12" spans="1:10" ht="12.75">
      <c r="A12" s="1275"/>
      <c r="B12" s="1277" t="s">
        <v>105</v>
      </c>
      <c r="C12" s="1278"/>
      <c r="D12" s="1279"/>
      <c r="E12" s="1283"/>
      <c r="F12" s="1283"/>
      <c r="G12" s="1283"/>
      <c r="H12" s="1283"/>
      <c r="I12" s="1283"/>
      <c r="J12" s="1283"/>
    </row>
    <row r="13" spans="1:10" ht="12.75">
      <c r="A13" s="1276"/>
      <c r="B13" s="1280"/>
      <c r="C13" s="1281"/>
      <c r="D13" s="1282"/>
      <c r="E13" s="1284"/>
      <c r="F13" s="1284"/>
      <c r="G13" s="1284"/>
      <c r="H13" s="1284"/>
      <c r="I13" s="1284"/>
      <c r="J13" s="1284"/>
    </row>
    <row r="14" spans="1:10" ht="12.75">
      <c r="A14" s="1285" t="s">
        <v>952</v>
      </c>
      <c r="B14" s="1286" t="s">
        <v>106</v>
      </c>
      <c r="C14" s="1287"/>
      <c r="D14" s="1288"/>
      <c r="E14" s="1283">
        <f>SUM(F14+G14+H14+I14)</f>
        <v>17</v>
      </c>
      <c r="F14" s="1283">
        <v>15</v>
      </c>
      <c r="G14" s="1283"/>
      <c r="H14" s="1283">
        <v>2</v>
      </c>
      <c r="I14" s="1283"/>
      <c r="J14" s="1283"/>
    </row>
    <row r="15" spans="1:10" ht="12.75">
      <c r="A15" s="1276"/>
      <c r="B15" s="1289"/>
      <c r="C15" s="1290"/>
      <c r="D15" s="1291"/>
      <c r="E15" s="1284"/>
      <c r="F15" s="1284"/>
      <c r="G15" s="1284"/>
      <c r="H15" s="1284"/>
      <c r="I15" s="1284"/>
      <c r="J15" s="1284"/>
    </row>
    <row r="16" spans="1:10" ht="12.75">
      <c r="A16" s="1275" t="s">
        <v>953</v>
      </c>
      <c r="B16" s="1286" t="s">
        <v>107</v>
      </c>
      <c r="C16" s="1287"/>
      <c r="D16" s="1288"/>
      <c r="E16" s="1283">
        <f>SUM(F16+G16+H16+I16)</f>
        <v>3</v>
      </c>
      <c r="F16" s="1283">
        <v>3</v>
      </c>
      <c r="G16" s="1283"/>
      <c r="H16" s="1283"/>
      <c r="I16" s="1283"/>
      <c r="J16" s="1283"/>
    </row>
    <row r="17" spans="1:10" ht="12.75">
      <c r="A17" s="1276"/>
      <c r="B17" s="1289"/>
      <c r="C17" s="1290"/>
      <c r="D17" s="1291"/>
      <c r="E17" s="1284"/>
      <c r="F17" s="1284"/>
      <c r="G17" s="1284"/>
      <c r="H17" s="1284"/>
      <c r="I17" s="1284"/>
      <c r="J17" s="1284"/>
    </row>
    <row r="18" spans="1:10" ht="12.75">
      <c r="A18" s="1275" t="s">
        <v>954</v>
      </c>
      <c r="B18" s="1286" t="s">
        <v>108</v>
      </c>
      <c r="C18" s="1287"/>
      <c r="D18" s="1288"/>
      <c r="E18" s="1283">
        <f>SUM(F18+G18+H18+I18)</f>
        <v>20</v>
      </c>
      <c r="F18" s="1283">
        <v>20</v>
      </c>
      <c r="G18" s="1283"/>
      <c r="H18" s="1283"/>
      <c r="I18" s="1283"/>
      <c r="J18" s="1283"/>
    </row>
    <row r="19" spans="1:10" ht="12.75">
      <c r="A19" s="1276"/>
      <c r="B19" s="1289"/>
      <c r="C19" s="1290"/>
      <c r="D19" s="1291"/>
      <c r="E19" s="1284"/>
      <c r="F19" s="1284"/>
      <c r="G19" s="1284"/>
      <c r="H19" s="1284"/>
      <c r="I19" s="1284"/>
      <c r="J19" s="1284"/>
    </row>
    <row r="20" spans="1:10" ht="12.75">
      <c r="A20" s="1285" t="s">
        <v>955</v>
      </c>
      <c r="B20" s="1286" t="s">
        <v>109</v>
      </c>
      <c r="C20" s="1287"/>
      <c r="D20" s="1288"/>
      <c r="E20" s="1283">
        <f>SUM(F20+G20+H20+I20)</f>
        <v>32</v>
      </c>
      <c r="F20" s="1283">
        <v>32</v>
      </c>
      <c r="G20" s="1283"/>
      <c r="H20" s="1283"/>
      <c r="I20" s="1283"/>
      <c r="J20" s="1283"/>
    </row>
    <row r="21" spans="1:10" ht="12.75">
      <c r="A21" s="1276"/>
      <c r="B21" s="1289"/>
      <c r="C21" s="1290"/>
      <c r="D21" s="1291"/>
      <c r="E21" s="1284"/>
      <c r="F21" s="1284"/>
      <c r="G21" s="1284"/>
      <c r="H21" s="1284"/>
      <c r="I21" s="1284"/>
      <c r="J21" s="1284"/>
    </row>
    <row r="22" spans="1:10" ht="12.75">
      <c r="A22" s="1275" t="s">
        <v>956</v>
      </c>
      <c r="B22" s="1286" t="s">
        <v>110</v>
      </c>
      <c r="C22" s="1287"/>
      <c r="D22" s="1288"/>
      <c r="E22" s="1283">
        <f>SUM(F22+G22+H22+I22)</f>
        <v>23</v>
      </c>
      <c r="F22" s="1283">
        <v>19</v>
      </c>
      <c r="G22" s="1283"/>
      <c r="H22" s="1283">
        <v>4</v>
      </c>
      <c r="I22" s="1283"/>
      <c r="J22" s="1283"/>
    </row>
    <row r="23" spans="1:10" ht="12.75">
      <c r="A23" s="1276"/>
      <c r="B23" s="1289"/>
      <c r="C23" s="1290"/>
      <c r="D23" s="1291"/>
      <c r="E23" s="1284"/>
      <c r="F23" s="1284"/>
      <c r="G23" s="1284"/>
      <c r="H23" s="1284"/>
      <c r="I23" s="1284"/>
      <c r="J23" s="1284"/>
    </row>
    <row r="24" spans="1:10" ht="12.75">
      <c r="A24" s="1285" t="s">
        <v>777</v>
      </c>
      <c r="B24" s="1286" t="s">
        <v>111</v>
      </c>
      <c r="C24" s="1287"/>
      <c r="D24" s="1288"/>
      <c r="E24" s="1283">
        <f>SUM(F24+G24+H24+I24)</f>
        <v>13</v>
      </c>
      <c r="F24" s="1283">
        <v>12</v>
      </c>
      <c r="G24" s="1283"/>
      <c r="H24" s="1283">
        <v>1</v>
      </c>
      <c r="I24" s="1283"/>
      <c r="J24" s="1283"/>
    </row>
    <row r="25" spans="1:10" ht="12.75">
      <c r="A25" s="1276"/>
      <c r="B25" s="1289"/>
      <c r="C25" s="1290"/>
      <c r="D25" s="1291"/>
      <c r="E25" s="1284"/>
      <c r="F25" s="1284"/>
      <c r="G25" s="1284"/>
      <c r="H25" s="1284"/>
      <c r="I25" s="1284"/>
      <c r="J25" s="1284"/>
    </row>
    <row r="26" spans="1:10" ht="12.75">
      <c r="A26" s="1285" t="s">
        <v>4</v>
      </c>
      <c r="B26" s="1286" t="s">
        <v>112</v>
      </c>
      <c r="C26" s="1287"/>
      <c r="D26" s="1288"/>
      <c r="E26" s="1283">
        <v>1</v>
      </c>
      <c r="F26" s="1283">
        <v>1</v>
      </c>
      <c r="G26" s="1283"/>
      <c r="H26" s="1283"/>
      <c r="I26" s="1283"/>
      <c r="J26" s="1283"/>
    </row>
    <row r="27" spans="1:10" ht="12.75">
      <c r="A27" s="1276"/>
      <c r="B27" s="1289"/>
      <c r="C27" s="1290"/>
      <c r="D27" s="1291"/>
      <c r="E27" s="1284"/>
      <c r="F27" s="1284"/>
      <c r="G27" s="1284"/>
      <c r="H27" s="1284"/>
      <c r="I27" s="1284"/>
      <c r="J27" s="1284"/>
    </row>
    <row r="28" spans="1:10" ht="12.75">
      <c r="A28" s="1275" t="s">
        <v>113</v>
      </c>
      <c r="B28" s="1286" t="s">
        <v>114</v>
      </c>
      <c r="C28" s="1287"/>
      <c r="D28" s="1288"/>
      <c r="E28" s="1283">
        <f>SUM(F28+G28+H28+I28)</f>
        <v>25</v>
      </c>
      <c r="F28" s="1283">
        <v>25</v>
      </c>
      <c r="G28" s="1283"/>
      <c r="H28" s="1283"/>
      <c r="I28" s="1283"/>
      <c r="J28" s="1283"/>
    </row>
    <row r="29" spans="1:10" ht="12.75">
      <c r="A29" s="1276"/>
      <c r="B29" s="1289"/>
      <c r="C29" s="1290"/>
      <c r="D29" s="1291"/>
      <c r="E29" s="1284"/>
      <c r="F29" s="1284"/>
      <c r="G29" s="1284"/>
      <c r="H29" s="1284"/>
      <c r="I29" s="1284"/>
      <c r="J29" s="1284"/>
    </row>
    <row r="30" spans="1:10" ht="12.75">
      <c r="A30" s="1275" t="s">
        <v>115</v>
      </c>
      <c r="B30" s="1286" t="s">
        <v>116</v>
      </c>
      <c r="C30" s="1287"/>
      <c r="D30" s="1288"/>
      <c r="E30" s="1283">
        <f>SUM(F30+G30+H30+I30)</f>
        <v>30</v>
      </c>
      <c r="F30" s="1283">
        <v>29</v>
      </c>
      <c r="G30" s="1283"/>
      <c r="H30" s="1283">
        <v>1</v>
      </c>
      <c r="I30" s="1283"/>
      <c r="J30" s="1283"/>
    </row>
    <row r="31" spans="1:10" ht="12.75">
      <c r="A31" s="1276"/>
      <c r="B31" s="1289"/>
      <c r="C31" s="1290"/>
      <c r="D31" s="1291"/>
      <c r="E31" s="1284"/>
      <c r="F31" s="1284"/>
      <c r="G31" s="1284"/>
      <c r="H31" s="1284"/>
      <c r="I31" s="1284"/>
      <c r="J31" s="1284"/>
    </row>
    <row r="32" spans="1:10" ht="12.75">
      <c r="A32" s="1285" t="s">
        <v>117</v>
      </c>
      <c r="B32" s="1292" t="s">
        <v>693</v>
      </c>
      <c r="C32" s="1287"/>
      <c r="D32" s="1288"/>
      <c r="E32" s="1283">
        <f>SUM(F32+G32+H32+I32)</f>
        <v>12</v>
      </c>
      <c r="F32" s="1283">
        <v>12</v>
      </c>
      <c r="G32" s="1283"/>
      <c r="H32" s="1283"/>
      <c r="I32" s="1283"/>
      <c r="J32" s="1283"/>
    </row>
    <row r="33" spans="1:10" ht="12.75">
      <c r="A33" s="1276"/>
      <c r="B33" s="1289"/>
      <c r="C33" s="1290"/>
      <c r="D33" s="1291"/>
      <c r="E33" s="1284"/>
      <c r="F33" s="1284"/>
      <c r="G33" s="1284"/>
      <c r="H33" s="1284"/>
      <c r="I33" s="1284"/>
      <c r="J33" s="1284"/>
    </row>
    <row r="34" spans="1:10" ht="12.75">
      <c r="A34" s="1293" t="s">
        <v>118</v>
      </c>
      <c r="B34" s="1292" t="s">
        <v>694</v>
      </c>
      <c r="C34" s="1287"/>
      <c r="D34" s="1288"/>
      <c r="E34" s="1283">
        <f>SUM(F34+G34+H34+I34)</f>
        <v>23</v>
      </c>
      <c r="F34" s="1283">
        <v>23</v>
      </c>
      <c r="G34" s="1283"/>
      <c r="H34" s="1283"/>
      <c r="I34" s="1283"/>
      <c r="J34" s="1283"/>
    </row>
    <row r="35" spans="1:10" ht="12.75">
      <c r="A35" s="1276"/>
      <c r="B35" s="1289"/>
      <c r="C35" s="1290"/>
      <c r="D35" s="1291"/>
      <c r="E35" s="1284"/>
      <c r="F35" s="1284"/>
      <c r="G35" s="1284"/>
      <c r="H35" s="1284"/>
      <c r="I35" s="1284"/>
      <c r="J35" s="1284"/>
    </row>
    <row r="36" spans="1:10" ht="12.75">
      <c r="A36" s="1293" t="s">
        <v>119</v>
      </c>
      <c r="B36" s="1292" t="s">
        <v>695</v>
      </c>
      <c r="C36" s="1287"/>
      <c r="D36" s="1288"/>
      <c r="E36" s="1283">
        <f>SUM(F36+G36+H36+I36)</f>
        <v>20</v>
      </c>
      <c r="F36" s="1283">
        <v>20</v>
      </c>
      <c r="G36" s="1283"/>
      <c r="H36" s="1283"/>
      <c r="I36" s="1283"/>
      <c r="J36" s="1283"/>
    </row>
    <row r="37" spans="1:10" ht="12.75">
      <c r="A37" s="1276"/>
      <c r="B37" s="1289"/>
      <c r="C37" s="1290"/>
      <c r="D37" s="1291"/>
      <c r="E37" s="1284"/>
      <c r="F37" s="1284"/>
      <c r="G37" s="1284"/>
      <c r="H37" s="1284"/>
      <c r="I37" s="1284"/>
      <c r="J37" s="1284"/>
    </row>
    <row r="38" spans="1:10" ht="12.75">
      <c r="A38" s="1293" t="s">
        <v>120</v>
      </c>
      <c r="B38" s="1292" t="s">
        <v>696</v>
      </c>
      <c r="C38" s="1287"/>
      <c r="D38" s="1288"/>
      <c r="E38" s="1283">
        <f>SUM(F38+G38+H38+I38)</f>
        <v>18</v>
      </c>
      <c r="F38" s="1283">
        <v>18</v>
      </c>
      <c r="G38" s="1283"/>
      <c r="H38" s="1283"/>
      <c r="I38" s="1283"/>
      <c r="J38" s="1283"/>
    </row>
    <row r="39" spans="1:10" ht="12.75">
      <c r="A39" s="1276"/>
      <c r="B39" s="1289"/>
      <c r="C39" s="1290"/>
      <c r="D39" s="1291"/>
      <c r="E39" s="1284"/>
      <c r="F39" s="1284"/>
      <c r="G39" s="1284"/>
      <c r="H39" s="1284"/>
      <c r="I39" s="1284"/>
      <c r="J39" s="1284"/>
    </row>
    <row r="40" spans="1:10" ht="12.75">
      <c r="A40" s="1285"/>
      <c r="B40" s="1277" t="s">
        <v>937</v>
      </c>
      <c r="C40" s="1278"/>
      <c r="D40" s="1279"/>
      <c r="E40" s="1294">
        <f>SUM(E14:E39)</f>
        <v>237</v>
      </c>
      <c r="F40" s="1294">
        <f>SUM(F14:F39)</f>
        <v>229</v>
      </c>
      <c r="G40" s="1294">
        <f>SUM(G14:G39)</f>
        <v>0</v>
      </c>
      <c r="H40" s="1294">
        <f>SUM(H14:H39)</f>
        <v>8</v>
      </c>
      <c r="I40" s="1294">
        <f>SUM(I14:I39)</f>
        <v>0</v>
      </c>
      <c r="J40" s="1294"/>
    </row>
    <row r="41" spans="1:10" ht="12.75">
      <c r="A41" s="1276"/>
      <c r="B41" s="1280"/>
      <c r="C41" s="1281"/>
      <c r="D41" s="1282"/>
      <c r="E41" s="1295"/>
      <c r="F41" s="1295"/>
      <c r="G41" s="1295"/>
      <c r="H41" s="1295"/>
      <c r="I41" s="1295"/>
      <c r="J41" s="1295"/>
    </row>
    <row r="42" spans="1:10" ht="12.75">
      <c r="A42" s="1296" t="s">
        <v>122</v>
      </c>
      <c r="B42" s="1277" t="s">
        <v>121</v>
      </c>
      <c r="C42" s="1278"/>
      <c r="D42" s="1279"/>
      <c r="E42" s="1294">
        <f>SUM(F42+G42+H42+I42)</f>
        <v>77</v>
      </c>
      <c r="F42" s="1294">
        <v>55</v>
      </c>
      <c r="G42" s="1294"/>
      <c r="H42" s="1294">
        <v>22</v>
      </c>
      <c r="I42" s="1294"/>
      <c r="J42" s="1294"/>
    </row>
    <row r="43" spans="1:10" ht="12.75">
      <c r="A43" s="1276"/>
      <c r="B43" s="1280"/>
      <c r="C43" s="1281"/>
      <c r="D43" s="1282"/>
      <c r="E43" s="1295"/>
      <c r="F43" s="1295"/>
      <c r="G43" s="1295"/>
      <c r="H43" s="1295"/>
      <c r="I43" s="1295"/>
      <c r="J43" s="1295"/>
    </row>
    <row r="44" spans="1:10" ht="12.75">
      <c r="A44" s="801"/>
      <c r="B44" s="800"/>
      <c r="C44" s="800"/>
      <c r="D44" s="800"/>
      <c r="E44" s="802"/>
      <c r="F44" s="802"/>
      <c r="G44" s="802"/>
      <c r="H44" s="802"/>
      <c r="I44" s="802"/>
      <c r="J44" s="802"/>
    </row>
    <row r="45" spans="1:10" ht="12.75">
      <c r="A45" s="803"/>
      <c r="B45" s="804"/>
      <c r="C45" s="804"/>
      <c r="D45" s="804"/>
      <c r="E45" s="805"/>
      <c r="F45" s="805"/>
      <c r="G45" s="805"/>
      <c r="H45" s="805"/>
      <c r="I45" s="805"/>
      <c r="J45" s="805"/>
    </row>
    <row r="46" spans="1:10" ht="12.75">
      <c r="A46" s="803"/>
      <c r="B46" s="804"/>
      <c r="C46" s="804"/>
      <c r="D46" s="804"/>
      <c r="E46" s="805"/>
      <c r="F46" s="805"/>
      <c r="G46" s="805"/>
      <c r="H46" s="805"/>
      <c r="I46" s="805"/>
      <c r="J46" s="805"/>
    </row>
    <row r="47" spans="1:10" ht="12.75">
      <c r="A47" s="803"/>
      <c r="B47" s="804"/>
      <c r="C47" s="804"/>
      <c r="D47" s="804"/>
      <c r="E47" s="805"/>
      <c r="F47" s="805"/>
      <c r="G47" s="805"/>
      <c r="H47" s="805"/>
      <c r="I47" s="805"/>
      <c r="J47" s="805"/>
    </row>
    <row r="48" spans="1:10" ht="12.75">
      <c r="A48" s="803"/>
      <c r="B48" s="804"/>
      <c r="C48" s="804"/>
      <c r="D48" s="804"/>
      <c r="E48" s="805"/>
      <c r="F48" s="805"/>
      <c r="G48" s="805"/>
      <c r="H48" s="805"/>
      <c r="I48" s="805"/>
      <c r="J48" s="805"/>
    </row>
    <row r="49" spans="1:10" ht="12.75">
      <c r="A49" s="803"/>
      <c r="B49" s="804"/>
      <c r="C49" s="804"/>
      <c r="D49" s="804"/>
      <c r="E49" s="805"/>
      <c r="F49" s="805"/>
      <c r="G49" s="805"/>
      <c r="H49" s="805"/>
      <c r="I49" s="805"/>
      <c r="J49" s="805"/>
    </row>
    <row r="50" spans="1:10" ht="12.75">
      <c r="A50" s="803"/>
      <c r="B50" s="804"/>
      <c r="C50" s="804"/>
      <c r="D50" s="804"/>
      <c r="E50" s="805"/>
      <c r="F50" s="805"/>
      <c r="G50" s="805"/>
      <c r="H50" s="805"/>
      <c r="I50" s="805"/>
      <c r="J50" s="805"/>
    </row>
    <row r="51" spans="1:10" ht="12.75">
      <c r="A51" s="1275" t="s">
        <v>122</v>
      </c>
      <c r="B51" s="1286" t="s">
        <v>123</v>
      </c>
      <c r="C51" s="1287"/>
      <c r="D51" s="1288"/>
      <c r="E51" s="1283">
        <f>SUM(F51+G51+H51+I51)</f>
        <v>30</v>
      </c>
      <c r="F51" s="1283">
        <v>30</v>
      </c>
      <c r="G51" s="1283"/>
      <c r="H51" s="1283"/>
      <c r="I51" s="1283"/>
      <c r="J51" s="1283"/>
    </row>
    <row r="52" spans="1:10" ht="12.75">
      <c r="A52" s="1276"/>
      <c r="B52" s="1289"/>
      <c r="C52" s="1290"/>
      <c r="D52" s="1291"/>
      <c r="E52" s="1284"/>
      <c r="F52" s="1284"/>
      <c r="G52" s="1284"/>
      <c r="H52" s="1284"/>
      <c r="I52" s="1284"/>
      <c r="J52" s="1284"/>
    </row>
    <row r="53" spans="1:10" ht="12.75">
      <c r="A53" s="1285" t="s">
        <v>124</v>
      </c>
      <c r="B53" s="1286" t="s">
        <v>125</v>
      </c>
      <c r="C53" s="1287"/>
      <c r="D53" s="1288"/>
      <c r="E53" s="1283">
        <f>SUM(F53+G53+H53+I53)</f>
        <v>37</v>
      </c>
      <c r="F53" s="1283">
        <v>37</v>
      </c>
      <c r="G53" s="1283"/>
      <c r="H53" s="1283"/>
      <c r="I53" s="1283"/>
      <c r="J53" s="1283"/>
    </row>
    <row r="54" spans="1:10" ht="12.75">
      <c r="A54" s="1276"/>
      <c r="B54" s="1289"/>
      <c r="C54" s="1290"/>
      <c r="D54" s="1291"/>
      <c r="E54" s="1284"/>
      <c r="F54" s="1284"/>
      <c r="G54" s="1284"/>
      <c r="H54" s="1284"/>
      <c r="I54" s="1284"/>
      <c r="J54" s="1284"/>
    </row>
    <row r="55" spans="1:10" ht="12.75">
      <c r="A55" s="1285" t="s">
        <v>126</v>
      </c>
      <c r="B55" s="1286" t="s">
        <v>127</v>
      </c>
      <c r="C55" s="1287"/>
      <c r="D55" s="1288"/>
      <c r="E55" s="1283">
        <f>SUM(F55+G55+H55+I55)</f>
        <v>15</v>
      </c>
      <c r="F55" s="1283">
        <v>15</v>
      </c>
      <c r="G55" s="1283"/>
      <c r="H55" s="1283"/>
      <c r="I55" s="1283"/>
      <c r="J55" s="1283"/>
    </row>
    <row r="56" spans="1:10" ht="12.75">
      <c r="A56" s="1276"/>
      <c r="B56" s="1289"/>
      <c r="C56" s="1290"/>
      <c r="D56" s="1291"/>
      <c r="E56" s="1284"/>
      <c r="F56" s="1284"/>
      <c r="G56" s="1284"/>
      <c r="H56" s="1284"/>
      <c r="I56" s="1284"/>
      <c r="J56" s="1284"/>
    </row>
    <row r="57" spans="1:10" ht="12.75">
      <c r="A57" s="1275" t="s">
        <v>128</v>
      </c>
      <c r="B57" s="1286" t="s">
        <v>129</v>
      </c>
      <c r="C57" s="1287"/>
      <c r="D57" s="1288"/>
      <c r="E57" s="1283">
        <f>SUM(F57+G57+H57+I57)</f>
        <v>58</v>
      </c>
      <c r="F57" s="1283">
        <v>58</v>
      </c>
      <c r="G57" s="1283"/>
      <c r="H57" s="1283"/>
      <c r="I57" s="1283"/>
      <c r="J57" s="1283"/>
    </row>
    <row r="58" spans="1:10" ht="12.75">
      <c r="A58" s="1276"/>
      <c r="B58" s="1289"/>
      <c r="C58" s="1290"/>
      <c r="D58" s="1291"/>
      <c r="E58" s="1284"/>
      <c r="F58" s="1284"/>
      <c r="G58" s="1284"/>
      <c r="H58" s="1284"/>
      <c r="I58" s="1284"/>
      <c r="J58" s="1284"/>
    </row>
    <row r="59" spans="1:10" ht="12.75">
      <c r="A59" s="1285" t="s">
        <v>130</v>
      </c>
      <c r="B59" s="1286" t="s">
        <v>131</v>
      </c>
      <c r="C59" s="1287"/>
      <c r="D59" s="1288"/>
      <c r="E59" s="1283">
        <f>SUM(F59+G59+H59+I59)</f>
        <v>30</v>
      </c>
      <c r="F59" s="1283">
        <v>29</v>
      </c>
      <c r="G59" s="1283"/>
      <c r="H59" s="1283"/>
      <c r="I59" s="1283">
        <v>1</v>
      </c>
      <c r="J59" s="1283"/>
    </row>
    <row r="60" spans="1:10" ht="12.75">
      <c r="A60" s="1276"/>
      <c r="B60" s="1289"/>
      <c r="C60" s="1290"/>
      <c r="D60" s="1291"/>
      <c r="E60" s="1284"/>
      <c r="F60" s="1284"/>
      <c r="G60" s="1284"/>
      <c r="H60" s="1284"/>
      <c r="I60" s="1284"/>
      <c r="J60" s="1284"/>
    </row>
    <row r="61" spans="1:10" ht="12.75">
      <c r="A61" s="1285" t="s">
        <v>132</v>
      </c>
      <c r="B61" s="1286" t="s">
        <v>133</v>
      </c>
      <c r="C61" s="1287"/>
      <c r="D61" s="1288"/>
      <c r="E61" s="1283">
        <f>SUM(F61+G61+H61+I61)</f>
        <v>23</v>
      </c>
      <c r="F61" s="1283">
        <v>23</v>
      </c>
      <c r="G61" s="1283"/>
      <c r="H61" s="1283"/>
      <c r="I61" s="1283"/>
      <c r="J61" s="1283"/>
    </row>
    <row r="62" spans="1:10" ht="12.75">
      <c r="A62" s="1276"/>
      <c r="B62" s="1289"/>
      <c r="C62" s="1290"/>
      <c r="D62" s="1291"/>
      <c r="E62" s="1284"/>
      <c r="F62" s="1284"/>
      <c r="G62" s="1284"/>
      <c r="H62" s="1284"/>
      <c r="I62" s="1284"/>
      <c r="J62" s="1284"/>
    </row>
    <row r="63" spans="1:10" ht="12.75">
      <c r="A63" s="1285" t="s">
        <v>134</v>
      </c>
      <c r="B63" s="1286" t="s">
        <v>135</v>
      </c>
      <c r="C63" s="1287"/>
      <c r="D63" s="1288"/>
      <c r="E63" s="1283">
        <f>SUM(F63+G63+H63+I63)</f>
        <v>15</v>
      </c>
      <c r="F63" s="1283">
        <v>15</v>
      </c>
      <c r="G63" s="1283"/>
      <c r="H63" s="1283"/>
      <c r="I63" s="1283"/>
      <c r="J63" s="1283"/>
    </row>
    <row r="64" spans="1:10" ht="12.75">
      <c r="A64" s="1276"/>
      <c r="B64" s="1289"/>
      <c r="C64" s="1290"/>
      <c r="D64" s="1291"/>
      <c r="E64" s="1284"/>
      <c r="F64" s="1284"/>
      <c r="G64" s="1284"/>
      <c r="H64" s="1284"/>
      <c r="I64" s="1284"/>
      <c r="J64" s="1284"/>
    </row>
    <row r="65" spans="1:10" ht="12.75">
      <c r="A65" s="1285" t="s">
        <v>136</v>
      </c>
      <c r="B65" s="1286" t="s">
        <v>137</v>
      </c>
      <c r="C65" s="1287"/>
      <c r="D65" s="1288"/>
      <c r="E65" s="1283">
        <f>SUM(F65+G65+H65+I65)</f>
        <v>15</v>
      </c>
      <c r="F65" s="1283">
        <v>15</v>
      </c>
      <c r="G65" s="1283"/>
      <c r="H65" s="1283"/>
      <c r="I65" s="1283"/>
      <c r="J65" s="1283"/>
    </row>
    <row r="66" spans="1:10" ht="12.75">
      <c r="A66" s="1276"/>
      <c r="B66" s="1289"/>
      <c r="C66" s="1290"/>
      <c r="D66" s="1291"/>
      <c r="E66" s="1284"/>
      <c r="F66" s="1284"/>
      <c r="G66" s="1284"/>
      <c r="H66" s="1284"/>
      <c r="I66" s="1284"/>
      <c r="J66" s="1284"/>
    </row>
    <row r="67" spans="1:10" ht="12.75">
      <c r="A67" s="1285" t="s">
        <v>138</v>
      </c>
      <c r="B67" s="1286" t="s">
        <v>139</v>
      </c>
      <c r="C67" s="1287"/>
      <c r="D67" s="1288"/>
      <c r="E67" s="1283">
        <f>SUM(F67+G67+H67+I67)</f>
        <v>15</v>
      </c>
      <c r="F67" s="1283">
        <v>15</v>
      </c>
      <c r="G67" s="1283"/>
      <c r="H67" s="1283"/>
      <c r="I67" s="1283"/>
      <c r="J67" s="1283"/>
    </row>
    <row r="68" spans="1:10" ht="12.75">
      <c r="A68" s="1276"/>
      <c r="B68" s="1289"/>
      <c r="C68" s="1290"/>
      <c r="D68" s="1291"/>
      <c r="E68" s="1284"/>
      <c r="F68" s="1284"/>
      <c r="G68" s="1284"/>
      <c r="H68" s="1284"/>
      <c r="I68" s="1284"/>
      <c r="J68" s="1284"/>
    </row>
    <row r="69" spans="1:10" ht="12.75">
      <c r="A69" s="1285" t="s">
        <v>140</v>
      </c>
      <c r="B69" s="1286" t="s">
        <v>141</v>
      </c>
      <c r="C69" s="1287"/>
      <c r="D69" s="1288"/>
      <c r="E69" s="1283">
        <f>SUM(F69+G69+H69+I69)</f>
        <v>237</v>
      </c>
      <c r="F69" s="1283">
        <v>237</v>
      </c>
      <c r="G69" s="1283"/>
      <c r="H69" s="1283"/>
      <c r="I69" s="1283"/>
      <c r="J69" s="1283"/>
    </row>
    <row r="70" spans="1:10" ht="12.75">
      <c r="A70" s="1276"/>
      <c r="B70" s="1289"/>
      <c r="C70" s="1290"/>
      <c r="D70" s="1291"/>
      <c r="E70" s="1284"/>
      <c r="F70" s="1284"/>
      <c r="G70" s="1284"/>
      <c r="H70" s="1284"/>
      <c r="I70" s="1284"/>
      <c r="J70" s="1284"/>
    </row>
    <row r="71" spans="1:10" ht="12.75">
      <c r="A71" s="1285" t="s">
        <v>142</v>
      </c>
      <c r="B71" s="1286" t="s">
        <v>143</v>
      </c>
      <c r="C71" s="1287"/>
      <c r="D71" s="1288"/>
      <c r="E71" s="1283">
        <f>SUM(F71+G71+H71+I71)</f>
        <v>124</v>
      </c>
      <c r="F71" s="1283">
        <v>75</v>
      </c>
      <c r="G71" s="1283">
        <v>1</v>
      </c>
      <c r="H71" s="1283">
        <v>48</v>
      </c>
      <c r="I71" s="1283"/>
      <c r="J71" s="1283"/>
    </row>
    <row r="72" spans="1:10" ht="12.75">
      <c r="A72" s="1276"/>
      <c r="B72" s="1289"/>
      <c r="C72" s="1290"/>
      <c r="D72" s="1291"/>
      <c r="E72" s="1284"/>
      <c r="F72" s="1284"/>
      <c r="G72" s="1284"/>
      <c r="H72" s="1284"/>
      <c r="I72" s="1284"/>
      <c r="J72" s="1284"/>
    </row>
    <row r="73" spans="1:10" ht="12.75">
      <c r="A73" s="1285" t="s">
        <v>144</v>
      </c>
      <c r="B73" s="1286" t="s">
        <v>1143</v>
      </c>
      <c r="C73" s="1287"/>
      <c r="D73" s="1288"/>
      <c r="E73" s="1283">
        <f>SUM(F73+G73+H73+I73)</f>
        <v>144</v>
      </c>
      <c r="F73" s="1283">
        <v>113</v>
      </c>
      <c r="G73" s="1283">
        <v>4</v>
      </c>
      <c r="H73" s="1283">
        <v>24</v>
      </c>
      <c r="I73" s="1283">
        <v>3</v>
      </c>
      <c r="J73" s="1283"/>
    </row>
    <row r="74" spans="1:10" ht="12" customHeight="1">
      <c r="A74" s="1276"/>
      <c r="B74" s="1289"/>
      <c r="C74" s="1290"/>
      <c r="D74" s="1291"/>
      <c r="E74" s="1284"/>
      <c r="F74" s="1284"/>
      <c r="G74" s="1284"/>
      <c r="H74" s="1284"/>
      <c r="I74" s="1284"/>
      <c r="J74" s="1284"/>
    </row>
    <row r="75" spans="1:10" ht="12.75">
      <c r="A75" s="1285" t="s">
        <v>145</v>
      </c>
      <c r="B75" s="1286" t="s">
        <v>146</v>
      </c>
      <c r="C75" s="1287"/>
      <c r="D75" s="1288"/>
      <c r="E75" s="1283">
        <f>SUM(F75+G75+H75+I75)</f>
        <v>31</v>
      </c>
      <c r="F75" s="1283">
        <v>31</v>
      </c>
      <c r="G75" s="1283"/>
      <c r="H75" s="1283"/>
      <c r="I75" s="1283"/>
      <c r="J75" s="1283"/>
    </row>
    <row r="76" spans="1:10" ht="11.25" customHeight="1">
      <c r="A76" s="1276"/>
      <c r="B76" s="1289"/>
      <c r="C76" s="1290"/>
      <c r="D76" s="1291"/>
      <c r="E76" s="1284"/>
      <c r="F76" s="1284"/>
      <c r="G76" s="1284"/>
      <c r="H76" s="1284"/>
      <c r="I76" s="1284"/>
      <c r="J76" s="1284"/>
    </row>
    <row r="77" spans="1:10" ht="12.75">
      <c r="A77" s="1275"/>
      <c r="B77" s="1277" t="s">
        <v>147</v>
      </c>
      <c r="C77" s="1278"/>
      <c r="D77" s="1279"/>
      <c r="E77" s="1294">
        <f aca="true" t="shared" si="0" ref="E77:J77">SUM(E51:E76)</f>
        <v>774</v>
      </c>
      <c r="F77" s="1294">
        <f t="shared" si="0"/>
        <v>693</v>
      </c>
      <c r="G77" s="1294">
        <f t="shared" si="0"/>
        <v>5</v>
      </c>
      <c r="H77" s="1294">
        <f t="shared" si="0"/>
        <v>72</v>
      </c>
      <c r="I77" s="1294">
        <f t="shared" si="0"/>
        <v>4</v>
      </c>
      <c r="J77" s="1294">
        <f t="shared" si="0"/>
        <v>0</v>
      </c>
    </row>
    <row r="78" spans="1:10" ht="12.75">
      <c r="A78" s="1276"/>
      <c r="B78" s="1280"/>
      <c r="C78" s="1281"/>
      <c r="D78" s="1282"/>
      <c r="E78" s="1295"/>
      <c r="F78" s="1295"/>
      <c r="G78" s="1295"/>
      <c r="H78" s="1295"/>
      <c r="I78" s="1295"/>
      <c r="J78" s="1295"/>
    </row>
    <row r="79" spans="1:10" ht="12.75">
      <c r="A79" s="1275"/>
      <c r="B79" s="1277" t="s">
        <v>937</v>
      </c>
      <c r="C79" s="1278"/>
      <c r="D79" s="1279"/>
      <c r="E79" s="1294">
        <f aca="true" t="shared" si="1" ref="E79:J79">SUM(E77+E42+E40)</f>
        <v>1088</v>
      </c>
      <c r="F79" s="1294">
        <f t="shared" si="1"/>
        <v>977</v>
      </c>
      <c r="G79" s="1294">
        <f t="shared" si="1"/>
        <v>5</v>
      </c>
      <c r="H79" s="1294">
        <f t="shared" si="1"/>
        <v>102</v>
      </c>
      <c r="I79" s="1294">
        <f t="shared" si="1"/>
        <v>4</v>
      </c>
      <c r="J79" s="1294">
        <f t="shared" si="1"/>
        <v>0</v>
      </c>
    </row>
    <row r="80" spans="1:10" ht="12.75">
      <c r="A80" s="1276"/>
      <c r="B80" s="1280"/>
      <c r="C80" s="1281"/>
      <c r="D80" s="1282"/>
      <c r="E80" s="1295"/>
      <c r="F80" s="1295"/>
      <c r="G80" s="1295"/>
      <c r="H80" s="1295"/>
      <c r="I80" s="1295"/>
      <c r="J80" s="1295"/>
    </row>
  </sheetData>
  <sheetProtection/>
  <mergeCells count="261">
    <mergeCell ref="I36:I37"/>
    <mergeCell ref="J36:J37"/>
    <mergeCell ref="A36:A37"/>
    <mergeCell ref="B36:D37"/>
    <mergeCell ref="E36:E37"/>
    <mergeCell ref="F36:F37"/>
    <mergeCell ref="G36:G37"/>
    <mergeCell ref="H36:H37"/>
    <mergeCell ref="I77:I78"/>
    <mergeCell ref="J77:J78"/>
    <mergeCell ref="A79:A80"/>
    <mergeCell ref="B79:D80"/>
    <mergeCell ref="E79:E80"/>
    <mergeCell ref="F79:F80"/>
    <mergeCell ref="G79:G80"/>
    <mergeCell ref="H79:H80"/>
    <mergeCell ref="I79:I80"/>
    <mergeCell ref="J79:J80"/>
    <mergeCell ref="A77:A78"/>
    <mergeCell ref="B77:D78"/>
    <mergeCell ref="E77:E78"/>
    <mergeCell ref="F77:F78"/>
    <mergeCell ref="G77:G78"/>
    <mergeCell ref="H77:H78"/>
    <mergeCell ref="I73:I74"/>
    <mergeCell ref="J73:J74"/>
    <mergeCell ref="A75:A76"/>
    <mergeCell ref="B75:D76"/>
    <mergeCell ref="E75:E76"/>
    <mergeCell ref="F75:F76"/>
    <mergeCell ref="G75:G76"/>
    <mergeCell ref="H75:H76"/>
    <mergeCell ref="I75:I76"/>
    <mergeCell ref="J75:J76"/>
    <mergeCell ref="A73:A74"/>
    <mergeCell ref="B73:D74"/>
    <mergeCell ref="E73:E74"/>
    <mergeCell ref="F73:F74"/>
    <mergeCell ref="G73:G74"/>
    <mergeCell ref="H73:H74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69:A70"/>
    <mergeCell ref="B69:D70"/>
    <mergeCell ref="E69:E70"/>
    <mergeCell ref="F69:F70"/>
    <mergeCell ref="G69:G70"/>
    <mergeCell ref="H69:H70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5:A66"/>
    <mergeCell ref="B65:D66"/>
    <mergeCell ref="E65:E66"/>
    <mergeCell ref="F65:F66"/>
    <mergeCell ref="G65:G66"/>
    <mergeCell ref="H65:H66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1:A62"/>
    <mergeCell ref="B61:D62"/>
    <mergeCell ref="E61:E62"/>
    <mergeCell ref="F61:F62"/>
    <mergeCell ref="G61:G62"/>
    <mergeCell ref="H61:H62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57:A58"/>
    <mergeCell ref="B57:D58"/>
    <mergeCell ref="E57:E58"/>
    <mergeCell ref="F57:F58"/>
    <mergeCell ref="G57:G58"/>
    <mergeCell ref="H57:H58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3:A54"/>
    <mergeCell ref="B53:D54"/>
    <mergeCell ref="E53:E54"/>
    <mergeCell ref="F53:F54"/>
    <mergeCell ref="G53:G54"/>
    <mergeCell ref="H53:H54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42:A43"/>
    <mergeCell ref="B42:D43"/>
    <mergeCell ref="E42:E43"/>
    <mergeCell ref="F42:F43"/>
    <mergeCell ref="G42:G43"/>
    <mergeCell ref="H42:H43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38:A39"/>
    <mergeCell ref="B38:D39"/>
    <mergeCell ref="E38:E39"/>
    <mergeCell ref="F38:F39"/>
    <mergeCell ref="G38:G39"/>
    <mergeCell ref="H38:H39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28:A29"/>
    <mergeCell ref="B28:D29"/>
    <mergeCell ref="E28:E29"/>
    <mergeCell ref="F28:F29"/>
    <mergeCell ref="G28:G29"/>
    <mergeCell ref="H28:H29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4:A25"/>
    <mergeCell ref="B24:D25"/>
    <mergeCell ref="E24:E25"/>
    <mergeCell ref="F24:F25"/>
    <mergeCell ref="G24:G25"/>
    <mergeCell ref="H24:H25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0:A21"/>
    <mergeCell ref="B20:D21"/>
    <mergeCell ref="E20:E21"/>
    <mergeCell ref="F20:F21"/>
    <mergeCell ref="G20:G21"/>
    <mergeCell ref="H20:H21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16:A17"/>
    <mergeCell ref="B16:D17"/>
    <mergeCell ref="E16:E17"/>
    <mergeCell ref="F16:F17"/>
    <mergeCell ref="G16:G17"/>
    <mergeCell ref="H16:H17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806" customWidth="1"/>
    <col min="2" max="4" width="9.125" style="806" customWidth="1"/>
    <col min="5" max="5" width="23.625" style="806" customWidth="1"/>
    <col min="6" max="6" width="20.875" style="806" customWidth="1"/>
    <col min="7" max="7" width="18.375" style="806" customWidth="1"/>
    <col min="8" max="8" width="21.125" style="806" customWidth="1"/>
    <col min="9" max="9" width="18.375" style="806" customWidth="1"/>
    <col min="10" max="16384" width="9.125" style="806" customWidth="1"/>
  </cols>
  <sheetData>
    <row r="2" spans="1:9" ht="15.75">
      <c r="A2" s="1297" t="s">
        <v>148</v>
      </c>
      <c r="B2" s="1297"/>
      <c r="C2" s="1297"/>
      <c r="D2" s="1297"/>
      <c r="E2" s="1297"/>
      <c r="F2" s="1298"/>
      <c r="G2" s="1298"/>
      <c r="H2" s="1298"/>
      <c r="I2" s="1298"/>
    </row>
    <row r="3" spans="1:9" ht="18" customHeight="1">
      <c r="A3" s="1297" t="s">
        <v>406</v>
      </c>
      <c r="B3" s="1297"/>
      <c r="C3" s="1297"/>
      <c r="D3" s="1297"/>
      <c r="E3" s="1297"/>
      <c r="F3" s="1298"/>
      <c r="G3" s="1298"/>
      <c r="H3" s="1298"/>
      <c r="I3" s="1298"/>
    </row>
    <row r="7" spans="1:9" ht="16.5" customHeight="1">
      <c r="A7" s="807"/>
      <c r="B7" s="807"/>
      <c r="C7" s="807"/>
      <c r="D7" s="807"/>
      <c r="E7" s="807"/>
      <c r="F7" s="807"/>
      <c r="G7" s="807"/>
      <c r="H7" s="807"/>
      <c r="I7" s="808" t="s">
        <v>978</v>
      </c>
    </row>
    <row r="8" spans="1:9" ht="21.75" customHeight="1">
      <c r="A8" s="1299" t="s">
        <v>1107</v>
      </c>
      <c r="B8" s="1301" t="s">
        <v>149</v>
      </c>
      <c r="C8" s="1301"/>
      <c r="D8" s="1301"/>
      <c r="E8" s="1301"/>
      <c r="F8" s="1303" t="s">
        <v>150</v>
      </c>
      <c r="G8" s="1304"/>
      <c r="H8" s="1303" t="s">
        <v>151</v>
      </c>
      <c r="I8" s="1304"/>
    </row>
    <row r="9" spans="1:9" ht="27" customHeight="1">
      <c r="A9" s="1300"/>
      <c r="B9" s="1302"/>
      <c r="C9" s="1302"/>
      <c r="D9" s="1302"/>
      <c r="E9" s="1302"/>
      <c r="F9" s="809" t="s">
        <v>152</v>
      </c>
      <c r="G9" s="809" t="s">
        <v>153</v>
      </c>
      <c r="H9" s="809" t="s">
        <v>152</v>
      </c>
      <c r="I9" s="809" t="s">
        <v>153</v>
      </c>
    </row>
    <row r="10" spans="1:9" ht="21.75" customHeight="1">
      <c r="A10" s="810" t="s">
        <v>952</v>
      </c>
      <c r="B10" s="811" t="s">
        <v>154</v>
      </c>
      <c r="C10" s="812"/>
      <c r="D10" s="812"/>
      <c r="E10" s="812"/>
      <c r="F10" s="813" t="s">
        <v>155</v>
      </c>
      <c r="G10" s="814">
        <v>1000</v>
      </c>
      <c r="H10" s="815" t="s">
        <v>156</v>
      </c>
      <c r="I10" s="814">
        <v>400000</v>
      </c>
    </row>
    <row r="11" spans="1:9" ht="21.75" customHeight="1">
      <c r="A11" s="810" t="s">
        <v>953</v>
      </c>
      <c r="B11" s="811" t="s">
        <v>157</v>
      </c>
      <c r="C11" s="812"/>
      <c r="D11" s="812"/>
      <c r="E11" s="812"/>
      <c r="F11" s="813"/>
      <c r="G11" s="814">
        <v>500</v>
      </c>
      <c r="H11" s="815" t="s">
        <v>156</v>
      </c>
      <c r="I11" s="814">
        <v>135000</v>
      </c>
    </row>
    <row r="12" spans="1:9" ht="21.75" customHeight="1">
      <c r="A12" s="810" t="s">
        <v>954</v>
      </c>
      <c r="B12" s="811" t="s">
        <v>158</v>
      </c>
      <c r="C12" s="812"/>
      <c r="D12" s="812"/>
      <c r="E12" s="812"/>
      <c r="F12" s="815" t="s">
        <v>155</v>
      </c>
      <c r="G12" s="814">
        <v>120</v>
      </c>
      <c r="H12" s="815" t="s">
        <v>156</v>
      </c>
      <c r="I12" s="814">
        <v>600</v>
      </c>
    </row>
    <row r="13" spans="1:9" ht="21.75" customHeight="1">
      <c r="A13" s="810" t="s">
        <v>955</v>
      </c>
      <c r="B13" s="812" t="s">
        <v>159</v>
      </c>
      <c r="C13" s="812"/>
      <c r="D13" s="812"/>
      <c r="E13" s="812"/>
      <c r="F13" s="813"/>
      <c r="G13" s="814"/>
      <c r="H13" s="815" t="s">
        <v>160</v>
      </c>
      <c r="I13" s="814">
        <v>3507</v>
      </c>
    </row>
    <row r="14" spans="1:9" ht="21.75" customHeight="1">
      <c r="A14" s="810" t="s">
        <v>956</v>
      </c>
      <c r="B14" s="812" t="s">
        <v>161</v>
      </c>
      <c r="C14" s="812"/>
      <c r="D14" s="812"/>
      <c r="E14" s="812"/>
      <c r="F14" s="813"/>
      <c r="G14" s="814"/>
      <c r="H14" s="815" t="s">
        <v>160</v>
      </c>
      <c r="I14" s="814">
        <v>1571</v>
      </c>
    </row>
    <row r="15" spans="1:9" ht="21.75" customHeight="1">
      <c r="A15" s="816" t="s">
        <v>777</v>
      </c>
      <c r="B15" s="817" t="s">
        <v>162</v>
      </c>
      <c r="C15" s="817"/>
      <c r="D15" s="817"/>
      <c r="E15" s="817"/>
      <c r="F15" s="818"/>
      <c r="G15" s="819"/>
      <c r="H15" s="820" t="s">
        <v>163</v>
      </c>
      <c r="I15" s="819">
        <v>116780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5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50"/>
  <sheetViews>
    <sheetView zoomScale="75" zoomScaleNormal="75" zoomScaleSheetLayoutView="75" zoomScalePageLayoutView="0" workbookViewId="0" topLeftCell="C1">
      <pane ySplit="9" topLeftCell="A10" activePane="bottomLeft" state="frozen"/>
      <selection pane="topLeft" activeCell="A1" sqref="A1"/>
      <selection pane="bottomLeft" activeCell="D149" sqref="D149"/>
    </sheetView>
  </sheetViews>
  <sheetFormatPr defaultColWidth="9.00390625" defaultRowHeight="12.75"/>
  <cols>
    <col min="1" max="1" width="9.125" style="821" customWidth="1"/>
    <col min="2" max="2" width="63.625" style="821" customWidth="1"/>
    <col min="3" max="3" width="13.00390625" style="821" customWidth="1"/>
    <col min="4" max="4" width="13.875" style="821" customWidth="1"/>
    <col min="5" max="5" width="15.125" style="821" customWidth="1"/>
    <col min="6" max="6" width="14.875" style="821" customWidth="1"/>
    <col min="7" max="7" width="14.00390625" style="821" bestFit="1" customWidth="1"/>
    <col min="8" max="8" width="12.00390625" style="821" bestFit="1" customWidth="1"/>
    <col min="9" max="9" width="13.875" style="821" bestFit="1" customWidth="1"/>
    <col min="10" max="10" width="12.00390625" style="821" bestFit="1" customWidth="1"/>
    <col min="11" max="11" width="11.00390625" style="821" customWidth="1"/>
    <col min="12" max="12" width="10.625" style="821" customWidth="1"/>
    <col min="13" max="13" width="10.375" style="821" customWidth="1"/>
    <col min="14" max="14" width="9.875" style="821" customWidth="1"/>
    <col min="15" max="16384" width="9.125" style="821" customWidth="1"/>
  </cols>
  <sheetData>
    <row r="3" spans="1:14" ht="18.75" customHeight="1">
      <c r="A3" s="1319" t="s">
        <v>164</v>
      </c>
      <c r="B3" s="1319"/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</row>
    <row r="4" spans="1:14" ht="15.75">
      <c r="A4" s="822"/>
      <c r="B4" s="1320" t="s">
        <v>165</v>
      </c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822"/>
    </row>
    <row r="5" spans="1:14" ht="15.75">
      <c r="A5" s="822"/>
      <c r="B5" s="1320" t="s">
        <v>398</v>
      </c>
      <c r="C5" s="1320"/>
      <c r="D5" s="1320"/>
      <c r="E5" s="1320"/>
      <c r="F5" s="1320"/>
      <c r="G5" s="1320"/>
      <c r="H5" s="1320"/>
      <c r="I5" s="1320"/>
      <c r="J5" s="1320"/>
      <c r="K5" s="1320"/>
      <c r="L5" s="1320"/>
      <c r="M5" s="1320"/>
      <c r="N5" s="822"/>
    </row>
    <row r="6" spans="2:13" ht="18.75"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</row>
    <row r="7" ht="12.75">
      <c r="N7" s="824" t="s">
        <v>3</v>
      </c>
    </row>
    <row r="8" spans="1:14" ht="32.25" customHeight="1">
      <c r="A8" s="825"/>
      <c r="B8" s="1307" t="s">
        <v>166</v>
      </c>
      <c r="C8" s="1321" t="s">
        <v>692</v>
      </c>
      <c r="D8" s="1305" t="s">
        <v>167</v>
      </c>
      <c r="E8" s="1307" t="s">
        <v>168</v>
      </c>
      <c r="F8" s="1309" t="s">
        <v>169</v>
      </c>
      <c r="G8" s="826" t="s">
        <v>170</v>
      </c>
      <c r="H8" s="1311" t="s">
        <v>171</v>
      </c>
      <c r="I8" s="1312"/>
      <c r="J8" s="1313" t="s">
        <v>172</v>
      </c>
      <c r="K8" s="1313"/>
      <c r="L8" s="1314" t="s">
        <v>173</v>
      </c>
      <c r="M8" s="1316" t="s">
        <v>174</v>
      </c>
      <c r="N8" s="1317" t="s">
        <v>175</v>
      </c>
    </row>
    <row r="9" spans="1:14" ht="52.5" customHeight="1">
      <c r="A9" s="827"/>
      <c r="B9" s="1308"/>
      <c r="C9" s="1322"/>
      <c r="D9" s="1306"/>
      <c r="E9" s="1308"/>
      <c r="F9" s="1310"/>
      <c r="G9" s="826" t="s">
        <v>176</v>
      </c>
      <c r="H9" s="828" t="s">
        <v>177</v>
      </c>
      <c r="I9" s="828" t="s">
        <v>178</v>
      </c>
      <c r="J9" s="828" t="s">
        <v>177</v>
      </c>
      <c r="K9" s="828" t="s">
        <v>179</v>
      </c>
      <c r="L9" s="1315"/>
      <c r="M9" s="1132"/>
      <c r="N9" s="1318"/>
    </row>
    <row r="10" spans="1:14" ht="21" customHeight="1">
      <c r="A10" s="829" t="s">
        <v>952</v>
      </c>
      <c r="B10" s="830" t="s">
        <v>180</v>
      </c>
      <c r="C10" s="831">
        <f>SUM(C11:C18)</f>
        <v>513267</v>
      </c>
      <c r="D10" s="832">
        <f>SUM(E10:M10)</f>
        <v>513267</v>
      </c>
      <c r="E10" s="833"/>
      <c r="F10" s="833">
        <v>513267</v>
      </c>
      <c r="G10" s="833"/>
      <c r="H10" s="833"/>
      <c r="I10" s="833"/>
      <c r="J10" s="833"/>
      <c r="K10" s="833"/>
      <c r="L10" s="833"/>
      <c r="M10" s="833">
        <f>SUM(M11:M16)</f>
        <v>0</v>
      </c>
      <c r="N10" s="834"/>
    </row>
    <row r="11" spans="1:14" ht="21" customHeight="1">
      <c r="A11" s="829"/>
      <c r="B11" s="835" t="s">
        <v>382</v>
      </c>
      <c r="C11" s="836">
        <f>SUM('3c.m.'!E26)</f>
        <v>2728</v>
      </c>
      <c r="D11" s="837"/>
      <c r="E11" s="838"/>
      <c r="F11" s="838"/>
      <c r="G11" s="838"/>
      <c r="H11" s="838"/>
      <c r="I11" s="838"/>
      <c r="J11" s="838"/>
      <c r="K11" s="838"/>
      <c r="L11" s="838"/>
      <c r="M11" s="839"/>
      <c r="N11" s="834"/>
    </row>
    <row r="12" spans="1:14" ht="21" customHeight="1">
      <c r="A12" s="829"/>
      <c r="B12" s="840" t="s">
        <v>181</v>
      </c>
      <c r="C12" s="836">
        <f>SUM('3c.m.'!E34)</f>
        <v>4576</v>
      </c>
      <c r="D12" s="837"/>
      <c r="E12" s="838"/>
      <c r="F12" s="838"/>
      <c r="G12" s="838"/>
      <c r="H12" s="838"/>
      <c r="I12" s="838"/>
      <c r="J12" s="838"/>
      <c r="K12" s="838"/>
      <c r="L12" s="838"/>
      <c r="M12" s="839"/>
      <c r="N12" s="834"/>
    </row>
    <row r="13" spans="1:14" ht="21" customHeight="1">
      <c r="A13" s="829"/>
      <c r="B13" s="841" t="s">
        <v>182</v>
      </c>
      <c r="C13" s="836">
        <f>SUM('3c.m.'!E201)</f>
        <v>10236</v>
      </c>
      <c r="D13" s="837"/>
      <c r="E13" s="838"/>
      <c r="F13" s="838"/>
      <c r="G13" s="838"/>
      <c r="H13" s="838"/>
      <c r="I13" s="838"/>
      <c r="J13" s="838"/>
      <c r="K13" s="838"/>
      <c r="L13" s="838"/>
      <c r="M13" s="839"/>
      <c r="N13" s="834"/>
    </row>
    <row r="14" spans="1:14" ht="21" customHeight="1">
      <c r="A14" s="829"/>
      <c r="B14" s="840" t="s">
        <v>183</v>
      </c>
      <c r="C14" s="836">
        <f>SUM('3c.m.'!E218)</f>
        <v>41959</v>
      </c>
      <c r="D14" s="837"/>
      <c r="E14" s="838"/>
      <c r="F14" s="838"/>
      <c r="G14" s="838"/>
      <c r="H14" s="838"/>
      <c r="I14" s="838"/>
      <c r="J14" s="838"/>
      <c r="K14" s="838"/>
      <c r="L14" s="838"/>
      <c r="M14" s="839"/>
      <c r="N14" s="834"/>
    </row>
    <row r="15" spans="1:14" ht="21" customHeight="1">
      <c r="A15" s="829"/>
      <c r="B15" s="840" t="s">
        <v>184</v>
      </c>
      <c r="C15" s="836">
        <f>SUM('3c.m.'!E226)</f>
        <v>3000</v>
      </c>
      <c r="D15" s="837"/>
      <c r="E15" s="838"/>
      <c r="F15" s="838"/>
      <c r="G15" s="838"/>
      <c r="H15" s="838"/>
      <c r="I15" s="838"/>
      <c r="J15" s="838"/>
      <c r="K15" s="838"/>
      <c r="L15" s="838"/>
      <c r="M15" s="839"/>
      <c r="N15" s="834"/>
    </row>
    <row r="16" spans="1:14" ht="21" customHeight="1">
      <c r="A16" s="829"/>
      <c r="B16" s="840" t="s">
        <v>185</v>
      </c>
      <c r="C16" s="836">
        <f>SUM('3c.m.'!E299)</f>
        <v>383974</v>
      </c>
      <c r="D16" s="837"/>
      <c r="E16" s="838"/>
      <c r="F16" s="838"/>
      <c r="G16" s="838"/>
      <c r="H16" s="838"/>
      <c r="I16" s="838"/>
      <c r="J16" s="838"/>
      <c r="K16" s="838"/>
      <c r="L16" s="838"/>
      <c r="M16" s="839"/>
      <c r="N16" s="834"/>
    </row>
    <row r="17" spans="1:14" ht="21" customHeight="1">
      <c r="A17" s="829"/>
      <c r="B17" s="840" t="s">
        <v>698</v>
      </c>
      <c r="C17" s="836">
        <f>SUM('3c.m.'!E307)</f>
        <v>13621</v>
      </c>
      <c r="D17" s="837"/>
      <c r="E17" s="838"/>
      <c r="F17" s="838"/>
      <c r="G17" s="838"/>
      <c r="H17" s="838"/>
      <c r="I17" s="838"/>
      <c r="J17" s="838"/>
      <c r="K17" s="838"/>
      <c r="L17" s="838"/>
      <c r="M17" s="839"/>
      <c r="N17" s="834"/>
    </row>
    <row r="18" spans="1:14" ht="21" customHeight="1">
      <c r="A18" s="829"/>
      <c r="B18" s="840" t="s">
        <v>186</v>
      </c>
      <c r="C18" s="836">
        <f>SUM('4.mell.'!E11)</f>
        <v>53173</v>
      </c>
      <c r="D18" s="837"/>
      <c r="E18" s="838"/>
      <c r="F18" s="838"/>
      <c r="G18" s="838"/>
      <c r="H18" s="838"/>
      <c r="I18" s="838"/>
      <c r="J18" s="838"/>
      <c r="K18" s="838"/>
      <c r="L18" s="838"/>
      <c r="M18" s="839"/>
      <c r="N18" s="834"/>
    </row>
    <row r="19" spans="1:14" ht="21" customHeight="1">
      <c r="A19" s="829" t="s">
        <v>953</v>
      </c>
      <c r="B19" s="842" t="s">
        <v>187</v>
      </c>
      <c r="C19" s="832">
        <f>SUM(C20)</f>
        <v>15000</v>
      </c>
      <c r="D19" s="832">
        <f>SUM(E19:M19)</f>
        <v>15000</v>
      </c>
      <c r="E19" s="832"/>
      <c r="F19" s="832">
        <v>15000</v>
      </c>
      <c r="G19" s="832"/>
      <c r="H19" s="832"/>
      <c r="I19" s="832"/>
      <c r="J19" s="832"/>
      <c r="K19" s="832"/>
      <c r="L19" s="832"/>
      <c r="M19" s="832"/>
      <c r="N19" s="834"/>
    </row>
    <row r="20" spans="1:14" ht="21" customHeight="1">
      <c r="A20" s="829"/>
      <c r="B20" s="843" t="s">
        <v>188</v>
      </c>
      <c r="C20" s="844">
        <f>SUM('3d.m.'!E9)</f>
        <v>15000</v>
      </c>
      <c r="D20" s="844"/>
      <c r="E20" s="845"/>
      <c r="F20" s="845"/>
      <c r="G20" s="845"/>
      <c r="H20" s="845"/>
      <c r="I20" s="845"/>
      <c r="J20" s="845"/>
      <c r="K20" s="845"/>
      <c r="L20" s="845"/>
      <c r="M20" s="846"/>
      <c r="N20" s="834"/>
    </row>
    <row r="21" spans="1:14" ht="21" customHeight="1">
      <c r="A21" s="829" t="s">
        <v>954</v>
      </c>
      <c r="B21" s="842" t="s">
        <v>189</v>
      </c>
      <c r="C21" s="832">
        <f>SUM(C22)</f>
        <v>890091</v>
      </c>
      <c r="D21" s="832">
        <f>SUM(E21:M21)</f>
        <v>890091</v>
      </c>
      <c r="E21" s="845"/>
      <c r="F21" s="847">
        <v>202386</v>
      </c>
      <c r="G21" s="847">
        <v>687705</v>
      </c>
      <c r="H21" s="845"/>
      <c r="I21" s="845"/>
      <c r="J21" s="845"/>
      <c r="K21" s="845"/>
      <c r="L21" s="845"/>
      <c r="M21" s="846"/>
      <c r="N21" s="834"/>
    </row>
    <row r="22" spans="1:14" ht="21" customHeight="1">
      <c r="A22" s="829"/>
      <c r="B22" s="843" t="s">
        <v>190</v>
      </c>
      <c r="C22" s="844">
        <f>SUM('3c.m.'!E275)</f>
        <v>890091</v>
      </c>
      <c r="D22" s="844"/>
      <c r="E22" s="845"/>
      <c r="F22" s="845"/>
      <c r="G22" s="845"/>
      <c r="H22" s="845"/>
      <c r="I22" s="845"/>
      <c r="J22" s="845"/>
      <c r="K22" s="845"/>
      <c r="L22" s="845"/>
      <c r="M22" s="846"/>
      <c r="N22" s="834"/>
    </row>
    <row r="23" spans="1:14" ht="21" customHeight="1">
      <c r="A23" s="829" t="s">
        <v>955</v>
      </c>
      <c r="B23" s="842" t="s">
        <v>191</v>
      </c>
      <c r="C23" s="832">
        <f>SUM(C24)</f>
        <v>525854</v>
      </c>
      <c r="D23" s="832">
        <f>SUM(E23:N23)</f>
        <v>525854</v>
      </c>
      <c r="E23" s="847"/>
      <c r="F23" s="847">
        <v>525854</v>
      </c>
      <c r="G23" s="847"/>
      <c r="H23" s="845"/>
      <c r="I23" s="845"/>
      <c r="J23" s="845"/>
      <c r="K23" s="845"/>
      <c r="L23" s="847"/>
      <c r="M23" s="846"/>
      <c r="N23" s="848"/>
    </row>
    <row r="24" spans="1:14" ht="21" customHeight="1">
      <c r="A24" s="829"/>
      <c r="B24" s="843" t="s">
        <v>192</v>
      </c>
      <c r="C24" s="844">
        <f>SUM('3b.m.'!E49)</f>
        <v>525854</v>
      </c>
      <c r="D24" s="844"/>
      <c r="E24" s="845"/>
      <c r="F24" s="845"/>
      <c r="G24" s="845"/>
      <c r="H24" s="845"/>
      <c r="I24" s="845"/>
      <c r="J24" s="845"/>
      <c r="K24" s="845"/>
      <c r="L24" s="845"/>
      <c r="M24" s="846"/>
      <c r="N24" s="834"/>
    </row>
    <row r="25" spans="1:14" ht="21" customHeight="1">
      <c r="A25" s="829" t="s">
        <v>956</v>
      </c>
      <c r="B25" s="842" t="s">
        <v>193</v>
      </c>
      <c r="C25" s="832">
        <f>SUM(C26:C39)</f>
        <v>4571312</v>
      </c>
      <c r="D25" s="832">
        <f>SUM(E25:N25)</f>
        <v>4571312</v>
      </c>
      <c r="E25" s="845"/>
      <c r="F25" s="847"/>
      <c r="G25" s="847"/>
      <c r="H25" s="845"/>
      <c r="I25" s="847">
        <v>2397267</v>
      </c>
      <c r="J25" s="845"/>
      <c r="K25" s="845"/>
      <c r="L25" s="847">
        <v>1502304</v>
      </c>
      <c r="M25" s="849">
        <v>671741</v>
      </c>
      <c r="N25" s="850"/>
    </row>
    <row r="26" spans="1:14" ht="21" customHeight="1">
      <c r="A26" s="829"/>
      <c r="B26" s="843" t="s">
        <v>194</v>
      </c>
      <c r="C26" s="844">
        <f>SUM('3c.m.'!E267)</f>
        <v>221957</v>
      </c>
      <c r="D26" s="844"/>
      <c r="E26" s="845"/>
      <c r="F26" s="845"/>
      <c r="G26" s="845"/>
      <c r="H26" s="845"/>
      <c r="I26" s="845"/>
      <c r="J26" s="845"/>
      <c r="K26" s="845"/>
      <c r="L26" s="845"/>
      <c r="M26" s="846"/>
      <c r="N26" s="834"/>
    </row>
    <row r="27" spans="1:14" ht="21" customHeight="1">
      <c r="A27" s="829"/>
      <c r="B27" s="843" t="s">
        <v>195</v>
      </c>
      <c r="C27" s="844">
        <f>SUM('3c.m.'!E291)</f>
        <v>137726</v>
      </c>
      <c r="D27" s="844"/>
      <c r="E27" s="845"/>
      <c r="F27" s="845"/>
      <c r="G27" s="845"/>
      <c r="H27" s="845"/>
      <c r="I27" s="845"/>
      <c r="J27" s="845"/>
      <c r="K27" s="845"/>
      <c r="L27" s="845"/>
      <c r="M27" s="846"/>
      <c r="N27" s="834"/>
    </row>
    <row r="28" spans="1:14" ht="21" customHeight="1">
      <c r="A28" s="829"/>
      <c r="B28" s="843" t="s">
        <v>411</v>
      </c>
      <c r="C28" s="844">
        <f>SUM('4.mell.'!E20)</f>
        <v>680000</v>
      </c>
      <c r="D28" s="844"/>
      <c r="E28" s="845"/>
      <c r="F28" s="845"/>
      <c r="G28" s="845"/>
      <c r="H28" s="845"/>
      <c r="I28" s="845"/>
      <c r="J28" s="845"/>
      <c r="K28" s="845"/>
      <c r="L28" s="845"/>
      <c r="M28" s="846"/>
      <c r="N28" s="834"/>
    </row>
    <row r="29" spans="1:14" ht="21" customHeight="1">
      <c r="A29" s="829"/>
      <c r="B29" s="843" t="s">
        <v>196</v>
      </c>
      <c r="C29" s="844">
        <f>SUM('4.mell.'!E21)</f>
        <v>683681</v>
      </c>
      <c r="D29" s="844"/>
      <c r="E29" s="845"/>
      <c r="F29" s="845"/>
      <c r="G29" s="845"/>
      <c r="H29" s="845"/>
      <c r="I29" s="845"/>
      <c r="J29" s="845"/>
      <c r="K29" s="845"/>
      <c r="L29" s="845"/>
      <c r="M29" s="846"/>
      <c r="N29" s="834"/>
    </row>
    <row r="30" spans="1:14" ht="21" customHeight="1">
      <c r="A30" s="829"/>
      <c r="B30" s="843" t="s">
        <v>197</v>
      </c>
      <c r="C30" s="844">
        <f>SUM('4.mell.'!E22)</f>
        <v>420000</v>
      </c>
      <c r="D30" s="844"/>
      <c r="E30" s="845"/>
      <c r="F30" s="845"/>
      <c r="G30" s="845"/>
      <c r="H30" s="845"/>
      <c r="I30" s="845"/>
      <c r="J30" s="845"/>
      <c r="K30" s="845"/>
      <c r="L30" s="845"/>
      <c r="M30" s="846"/>
      <c r="N30" s="834"/>
    </row>
    <row r="31" spans="1:14" ht="21" customHeight="1">
      <c r="A31" s="829"/>
      <c r="B31" s="843" t="s">
        <v>198</v>
      </c>
      <c r="C31" s="844">
        <f>SUM('4.mell.'!E23)</f>
        <v>436744</v>
      </c>
      <c r="D31" s="844"/>
      <c r="E31" s="845"/>
      <c r="F31" s="845"/>
      <c r="G31" s="845"/>
      <c r="H31" s="845"/>
      <c r="I31" s="845"/>
      <c r="J31" s="845"/>
      <c r="K31" s="845"/>
      <c r="L31" s="845"/>
      <c r="M31" s="846"/>
      <c r="N31" s="834"/>
    </row>
    <row r="32" spans="1:14" ht="21" customHeight="1">
      <c r="A32" s="829"/>
      <c r="B32" s="843" t="s">
        <v>199</v>
      </c>
      <c r="C32" s="844">
        <f>SUM('4.mell.'!E24)</f>
        <v>78304</v>
      </c>
      <c r="D32" s="844"/>
      <c r="E32" s="845"/>
      <c r="F32" s="845"/>
      <c r="G32" s="845"/>
      <c r="H32" s="845"/>
      <c r="I32" s="845"/>
      <c r="J32" s="845"/>
      <c r="K32" s="845"/>
      <c r="L32" s="845"/>
      <c r="M32" s="846"/>
      <c r="N32" s="834"/>
    </row>
    <row r="33" spans="1:14" ht="21" customHeight="1">
      <c r="A33" s="829"/>
      <c r="B33" s="843" t="s">
        <v>200</v>
      </c>
      <c r="C33" s="844">
        <f>SUM('4.mell.'!E31)</f>
        <v>1152766</v>
      </c>
      <c r="D33" s="844"/>
      <c r="E33" s="845"/>
      <c r="F33" s="845"/>
      <c r="G33" s="845"/>
      <c r="H33" s="845"/>
      <c r="I33" s="845"/>
      <c r="J33" s="845"/>
      <c r="K33" s="845"/>
      <c r="L33" s="845"/>
      <c r="M33" s="846"/>
      <c r="N33" s="834"/>
    </row>
    <row r="34" spans="1:14" ht="21" customHeight="1">
      <c r="A34" s="829"/>
      <c r="B34" s="843" t="s">
        <v>616</v>
      </c>
      <c r="C34" s="844">
        <f>SUM('4.mell.'!E38)</f>
        <v>0</v>
      </c>
      <c r="D34" s="844"/>
      <c r="E34" s="845"/>
      <c r="F34" s="845"/>
      <c r="G34" s="845"/>
      <c r="H34" s="845"/>
      <c r="I34" s="845"/>
      <c r="J34" s="845"/>
      <c r="K34" s="845"/>
      <c r="L34" s="845"/>
      <c r="M34" s="846"/>
      <c r="N34" s="834"/>
    </row>
    <row r="35" spans="1:14" ht="21" customHeight="1">
      <c r="A35" s="829"/>
      <c r="B35" s="843" t="s">
        <v>201</v>
      </c>
      <c r="C35" s="844">
        <f>SUM('4.mell.'!E50)</f>
        <v>120000</v>
      </c>
      <c r="D35" s="844"/>
      <c r="E35" s="845"/>
      <c r="F35" s="845"/>
      <c r="G35" s="845"/>
      <c r="H35" s="845"/>
      <c r="I35" s="845"/>
      <c r="J35" s="845"/>
      <c r="K35" s="845"/>
      <c r="L35" s="845"/>
      <c r="M35" s="846"/>
      <c r="N35" s="834"/>
    </row>
    <row r="36" spans="1:14" ht="21" customHeight="1">
      <c r="A36" s="829"/>
      <c r="B36" s="843" t="s">
        <v>703</v>
      </c>
      <c r="C36" s="844">
        <f>SUM('4.mell.'!E53)</f>
        <v>15468</v>
      </c>
      <c r="D36" s="844"/>
      <c r="E36" s="845"/>
      <c r="F36" s="845"/>
      <c r="G36" s="845"/>
      <c r="H36" s="845"/>
      <c r="I36" s="845"/>
      <c r="J36" s="845"/>
      <c r="K36" s="845"/>
      <c r="L36" s="845"/>
      <c r="M36" s="846"/>
      <c r="N36" s="834"/>
    </row>
    <row r="37" spans="1:14" ht="21" customHeight="1">
      <c r="A37" s="829"/>
      <c r="B37" s="843" t="s">
        <v>701</v>
      </c>
      <c r="C37" s="844">
        <f>SUM('5.mell. '!E11)</f>
        <v>10571</v>
      </c>
      <c r="D37" s="844"/>
      <c r="E37" s="845"/>
      <c r="F37" s="845"/>
      <c r="G37" s="845"/>
      <c r="H37" s="845"/>
      <c r="I37" s="845"/>
      <c r="J37" s="845"/>
      <c r="K37" s="845"/>
      <c r="L37" s="845"/>
      <c r="M37" s="846"/>
      <c r="N37" s="834"/>
    </row>
    <row r="38" spans="1:14" ht="21" customHeight="1">
      <c r="A38" s="829"/>
      <c r="B38" s="843" t="s">
        <v>615</v>
      </c>
      <c r="C38" s="844">
        <f>SUM('5.mell. '!E16)</f>
        <v>23560</v>
      </c>
      <c r="D38" s="844"/>
      <c r="E38" s="845"/>
      <c r="F38" s="845"/>
      <c r="G38" s="845"/>
      <c r="H38" s="845"/>
      <c r="I38" s="845"/>
      <c r="J38" s="845"/>
      <c r="K38" s="845"/>
      <c r="L38" s="845"/>
      <c r="M38" s="846"/>
      <c r="N38" s="834"/>
    </row>
    <row r="39" spans="1:14" ht="21" customHeight="1">
      <c r="A39" s="829"/>
      <c r="B39" s="843" t="s">
        <v>202</v>
      </c>
      <c r="C39" s="844">
        <f>SUM('5.mell. '!E34)</f>
        <v>590535</v>
      </c>
      <c r="D39" s="844"/>
      <c r="E39" s="845"/>
      <c r="F39" s="845"/>
      <c r="G39" s="845"/>
      <c r="H39" s="845"/>
      <c r="I39" s="845"/>
      <c r="J39" s="845"/>
      <c r="K39" s="845"/>
      <c r="L39" s="845"/>
      <c r="M39" s="846"/>
      <c r="N39" s="834"/>
    </row>
    <row r="40" spans="1:14" ht="21" customHeight="1">
      <c r="A40" s="829" t="s">
        <v>777</v>
      </c>
      <c r="B40" s="842" t="s">
        <v>203</v>
      </c>
      <c r="C40" s="844"/>
      <c r="D40" s="832">
        <f>SUM(E40:M40)</f>
        <v>0</v>
      </c>
      <c r="E40" s="845"/>
      <c r="F40" s="845"/>
      <c r="G40" s="845"/>
      <c r="H40" s="845"/>
      <c r="I40" s="845"/>
      <c r="J40" s="845"/>
      <c r="K40" s="845"/>
      <c r="L40" s="845"/>
      <c r="M40" s="846"/>
      <c r="N40" s="834"/>
    </row>
    <row r="41" spans="1:14" ht="21" customHeight="1">
      <c r="A41" s="829" t="s">
        <v>4</v>
      </c>
      <c r="B41" s="842" t="s">
        <v>204</v>
      </c>
      <c r="C41" s="844"/>
      <c r="D41" s="832">
        <f>SUM(E41:M41)</f>
        <v>0</v>
      </c>
      <c r="E41" s="845"/>
      <c r="F41" s="845"/>
      <c r="G41" s="845"/>
      <c r="H41" s="845"/>
      <c r="I41" s="845"/>
      <c r="J41" s="845"/>
      <c r="K41" s="845"/>
      <c r="L41" s="845"/>
      <c r="M41" s="846"/>
      <c r="N41" s="834"/>
    </row>
    <row r="42" spans="1:14" ht="21" customHeight="1">
      <c r="A42" s="829" t="s">
        <v>113</v>
      </c>
      <c r="B42" s="842" t="s">
        <v>205</v>
      </c>
      <c r="C42" s="844"/>
      <c r="D42" s="832">
        <f>SUM(E42:M42)</f>
        <v>0</v>
      </c>
      <c r="E42" s="845"/>
      <c r="F42" s="845"/>
      <c r="G42" s="845"/>
      <c r="H42" s="845"/>
      <c r="I42" s="845"/>
      <c r="J42" s="845"/>
      <c r="K42" s="845"/>
      <c r="L42" s="845"/>
      <c r="M42" s="846"/>
      <c r="N42" s="834"/>
    </row>
    <row r="43" spans="1:14" ht="21" customHeight="1">
      <c r="A43" s="829" t="s">
        <v>115</v>
      </c>
      <c r="B43" s="842" t="s">
        <v>206</v>
      </c>
      <c r="C43" s="832">
        <f>SUM(C44:C47)</f>
        <v>80343</v>
      </c>
      <c r="D43" s="832">
        <f>SUM(E43:M43)</f>
        <v>80343</v>
      </c>
      <c r="E43" s="847"/>
      <c r="F43" s="847"/>
      <c r="G43" s="847">
        <v>80343</v>
      </c>
      <c r="H43" s="845"/>
      <c r="I43" s="845"/>
      <c r="J43" s="845"/>
      <c r="K43" s="845"/>
      <c r="L43" s="847"/>
      <c r="M43" s="846"/>
      <c r="N43" s="834"/>
    </row>
    <row r="44" spans="1:14" ht="21" customHeight="1">
      <c r="A44" s="829"/>
      <c r="B44" s="843" t="s">
        <v>207</v>
      </c>
      <c r="C44" s="844">
        <f>SUM('3c.m.'!E325)</f>
        <v>10010</v>
      </c>
      <c r="D44" s="844"/>
      <c r="E44" s="845"/>
      <c r="F44" s="845"/>
      <c r="G44" s="845"/>
      <c r="H44" s="845"/>
      <c r="I44" s="845"/>
      <c r="J44" s="845"/>
      <c r="K44" s="845"/>
      <c r="L44" s="845"/>
      <c r="M44" s="846"/>
      <c r="N44" s="834"/>
    </row>
    <row r="45" spans="1:14" ht="21" customHeight="1">
      <c r="A45" s="829"/>
      <c r="B45" s="843" t="s">
        <v>208</v>
      </c>
      <c r="C45" s="844">
        <f>SUM('3c.m.'!E566)</f>
        <v>400</v>
      </c>
      <c r="D45" s="844"/>
      <c r="E45" s="845"/>
      <c r="F45" s="845"/>
      <c r="G45" s="845"/>
      <c r="H45" s="845"/>
      <c r="I45" s="845"/>
      <c r="J45" s="845"/>
      <c r="K45" s="845"/>
      <c r="L45" s="845"/>
      <c r="M45" s="846"/>
      <c r="N45" s="834"/>
    </row>
    <row r="46" spans="1:14" ht="21" customHeight="1">
      <c r="A46" s="829"/>
      <c r="B46" s="843" t="s">
        <v>209</v>
      </c>
      <c r="C46" s="844">
        <f>SUM('3c.m.'!E607)</f>
        <v>9733</v>
      </c>
      <c r="D46" s="844"/>
      <c r="E46" s="845"/>
      <c r="F46" s="845"/>
      <c r="G46" s="845"/>
      <c r="H46" s="845"/>
      <c r="I46" s="845"/>
      <c r="J46" s="845"/>
      <c r="K46" s="845"/>
      <c r="L46" s="845"/>
      <c r="M46" s="846"/>
      <c r="N46" s="834"/>
    </row>
    <row r="47" spans="1:14" ht="21" customHeight="1">
      <c r="A47" s="829"/>
      <c r="B47" s="843" t="s">
        <v>210</v>
      </c>
      <c r="C47" s="844">
        <f>SUM('3c.m.'!E333)-'12.mell'!C46</f>
        <v>60200</v>
      </c>
      <c r="D47" s="844"/>
      <c r="E47" s="845"/>
      <c r="F47" s="845"/>
      <c r="G47" s="845"/>
      <c r="H47" s="845"/>
      <c r="I47" s="845"/>
      <c r="J47" s="845"/>
      <c r="K47" s="845"/>
      <c r="L47" s="845"/>
      <c r="M47" s="846"/>
      <c r="N47" s="834"/>
    </row>
    <row r="48" spans="1:14" ht="21" customHeight="1">
      <c r="A48" s="829" t="s">
        <v>117</v>
      </c>
      <c r="B48" s="842" t="s">
        <v>211</v>
      </c>
      <c r="C48" s="832">
        <f>SUM(C49:C57)</f>
        <v>1054087</v>
      </c>
      <c r="D48" s="832">
        <f>SUM(E48:N48)</f>
        <v>1054087</v>
      </c>
      <c r="E48" s="847">
        <v>748915</v>
      </c>
      <c r="F48" s="847">
        <v>222669</v>
      </c>
      <c r="G48" s="832">
        <f>SUM('2.mell'!C316)</f>
        <v>82503</v>
      </c>
      <c r="H48" s="847"/>
      <c r="I48" s="845"/>
      <c r="J48" s="847"/>
      <c r="K48" s="845"/>
      <c r="L48" s="847"/>
      <c r="M48" s="846"/>
      <c r="N48" s="834"/>
    </row>
    <row r="49" spans="1:14" ht="21" customHeight="1">
      <c r="A49" s="829"/>
      <c r="B49" s="843" t="s">
        <v>212</v>
      </c>
      <c r="C49" s="844">
        <f>SUM('2.mell'!E41)</f>
        <v>136586</v>
      </c>
      <c r="D49" s="832"/>
      <c r="E49" s="847"/>
      <c r="F49" s="845"/>
      <c r="G49" s="845"/>
      <c r="H49" s="845"/>
      <c r="I49" s="845"/>
      <c r="J49" s="845"/>
      <c r="K49" s="845"/>
      <c r="L49" s="845"/>
      <c r="M49" s="846"/>
      <c r="N49" s="834"/>
    </row>
    <row r="50" spans="1:14" ht="21" customHeight="1">
      <c r="A50" s="829"/>
      <c r="B50" s="843" t="s">
        <v>213</v>
      </c>
      <c r="C50" s="844">
        <f>SUM('2.mell'!E75)-1000</f>
        <v>164113</v>
      </c>
      <c r="D50" s="832"/>
      <c r="E50" s="847"/>
      <c r="F50" s="845"/>
      <c r="G50" s="845"/>
      <c r="H50" s="845"/>
      <c r="I50" s="845"/>
      <c r="J50" s="845"/>
      <c r="K50" s="845"/>
      <c r="L50" s="845"/>
      <c r="M50" s="846"/>
      <c r="N50" s="834"/>
    </row>
    <row r="51" spans="1:14" ht="21" customHeight="1">
      <c r="A51" s="829"/>
      <c r="B51" s="843" t="s">
        <v>214</v>
      </c>
      <c r="C51" s="844">
        <f>SUM('2.mell'!E108)</f>
        <v>74613</v>
      </c>
      <c r="D51" s="832"/>
      <c r="E51" s="847"/>
      <c r="F51" s="845"/>
      <c r="G51" s="845"/>
      <c r="H51" s="845"/>
      <c r="I51" s="845"/>
      <c r="J51" s="845"/>
      <c r="K51" s="845"/>
      <c r="L51" s="845"/>
      <c r="M51" s="846"/>
      <c r="N51" s="834"/>
    </row>
    <row r="52" spans="1:14" ht="21" customHeight="1">
      <c r="A52" s="829"/>
      <c r="B52" s="843" t="s">
        <v>215</v>
      </c>
      <c r="C52" s="844">
        <f>SUM('2.mell'!E175)</f>
        <v>116399</v>
      </c>
      <c r="D52" s="832"/>
      <c r="E52" s="847"/>
      <c r="F52" s="845"/>
      <c r="G52" s="845"/>
      <c r="H52" s="845"/>
      <c r="I52" s="845"/>
      <c r="J52" s="845"/>
      <c r="K52" s="845"/>
      <c r="L52" s="845"/>
      <c r="M52" s="846"/>
      <c r="N52" s="834"/>
    </row>
    <row r="53" spans="1:14" ht="21" customHeight="1">
      <c r="A53" s="829"/>
      <c r="B53" s="843" t="s">
        <v>216</v>
      </c>
      <c r="C53" s="844">
        <f>SUM('2.mell'!E142)</f>
        <v>263196</v>
      </c>
      <c r="D53" s="832"/>
      <c r="E53" s="847"/>
      <c r="F53" s="845"/>
      <c r="G53" s="845"/>
      <c r="H53" s="845"/>
      <c r="I53" s="845"/>
      <c r="J53" s="845"/>
      <c r="K53" s="845"/>
      <c r="L53" s="845"/>
      <c r="M53" s="846"/>
      <c r="N53" s="834"/>
    </row>
    <row r="54" spans="1:14" ht="21" customHeight="1">
      <c r="A54" s="829"/>
      <c r="B54" s="843" t="s">
        <v>217</v>
      </c>
      <c r="C54" s="844">
        <f>SUM('2.mell'!E208)</f>
        <v>103779</v>
      </c>
      <c r="D54" s="832"/>
      <c r="E54" s="847"/>
      <c r="F54" s="845"/>
      <c r="G54" s="845"/>
      <c r="H54" s="845"/>
      <c r="I54" s="845"/>
      <c r="J54" s="845"/>
      <c r="K54" s="845"/>
      <c r="L54" s="845"/>
      <c r="M54" s="846"/>
      <c r="N54" s="834"/>
    </row>
    <row r="55" spans="1:14" ht="21" customHeight="1">
      <c r="A55" s="829"/>
      <c r="B55" s="843" t="s">
        <v>218</v>
      </c>
      <c r="C55" s="844">
        <f>SUM('2.mell'!E239)</f>
        <v>67304</v>
      </c>
      <c r="D55" s="832"/>
      <c r="E55" s="847"/>
      <c r="F55" s="845"/>
      <c r="G55" s="845"/>
      <c r="H55" s="845"/>
      <c r="I55" s="845"/>
      <c r="J55" s="845"/>
      <c r="K55" s="845"/>
      <c r="L55" s="845"/>
      <c r="M55" s="846"/>
      <c r="N55" s="834"/>
    </row>
    <row r="56" spans="1:14" ht="21" customHeight="1">
      <c r="A56" s="829"/>
      <c r="B56" s="843" t="s">
        <v>219</v>
      </c>
      <c r="C56" s="844">
        <f>SUM('2.mell'!E270)</f>
        <v>63403</v>
      </c>
      <c r="D56" s="832"/>
      <c r="E56" s="847"/>
      <c r="F56" s="845"/>
      <c r="G56" s="845"/>
      <c r="H56" s="845"/>
      <c r="I56" s="845"/>
      <c r="J56" s="845"/>
      <c r="K56" s="845"/>
      <c r="L56" s="845"/>
      <c r="M56" s="846"/>
      <c r="N56" s="834"/>
    </row>
    <row r="57" spans="1:14" ht="21" customHeight="1">
      <c r="A57" s="829"/>
      <c r="B57" s="843" t="s">
        <v>220</v>
      </c>
      <c r="C57" s="844">
        <f>SUM('2.mell'!E301)</f>
        <v>64694</v>
      </c>
      <c r="D57" s="832"/>
      <c r="E57" s="847"/>
      <c r="F57" s="845"/>
      <c r="G57" s="845"/>
      <c r="H57" s="845"/>
      <c r="I57" s="845"/>
      <c r="J57" s="845"/>
      <c r="K57" s="845"/>
      <c r="L57" s="845"/>
      <c r="M57" s="846"/>
      <c r="N57" s="834"/>
    </row>
    <row r="58" spans="1:14" ht="21" customHeight="1">
      <c r="A58" s="829" t="s">
        <v>118</v>
      </c>
      <c r="B58" s="842" t="s">
        <v>221</v>
      </c>
      <c r="C58" s="832">
        <f>SUM(C59:C75)</f>
        <v>134026</v>
      </c>
      <c r="D58" s="832">
        <f>SUM(E58:N58)</f>
        <v>134026</v>
      </c>
      <c r="E58" s="847">
        <v>56802</v>
      </c>
      <c r="F58" s="847"/>
      <c r="G58" s="847">
        <v>77224</v>
      </c>
      <c r="H58" s="847"/>
      <c r="I58" s="845"/>
      <c r="J58" s="845"/>
      <c r="K58" s="845"/>
      <c r="L58" s="847"/>
      <c r="M58" s="846"/>
      <c r="N58" s="834"/>
    </row>
    <row r="59" spans="1:14" ht="21" customHeight="1">
      <c r="A59" s="851"/>
      <c r="B59" s="843" t="s">
        <v>222</v>
      </c>
      <c r="C59" s="844">
        <f>SUM('3c.m.'!E43)</f>
        <v>25751</v>
      </c>
      <c r="D59" s="844"/>
      <c r="E59" s="845"/>
      <c r="F59" s="845"/>
      <c r="G59" s="845"/>
      <c r="H59" s="845"/>
      <c r="I59" s="845"/>
      <c r="J59" s="845"/>
      <c r="K59" s="845"/>
      <c r="L59" s="845"/>
      <c r="M59" s="846"/>
      <c r="N59" s="834"/>
    </row>
    <row r="60" spans="1:14" ht="21" customHeight="1">
      <c r="A60" s="851"/>
      <c r="B60" s="843" t="s">
        <v>223</v>
      </c>
      <c r="C60" s="844">
        <f>SUM('3c.m.'!E341)</f>
        <v>11175</v>
      </c>
      <c r="D60" s="844"/>
      <c r="E60" s="845"/>
      <c r="F60" s="845"/>
      <c r="G60" s="845"/>
      <c r="H60" s="845"/>
      <c r="I60" s="845"/>
      <c r="J60" s="845"/>
      <c r="K60" s="845"/>
      <c r="L60" s="845"/>
      <c r="M60" s="846"/>
      <c r="N60" s="834"/>
    </row>
    <row r="61" spans="1:14" ht="21" customHeight="1">
      <c r="A61" s="851"/>
      <c r="B61" s="843" t="s">
        <v>224</v>
      </c>
      <c r="C61" s="844">
        <f>SUM('3c.m.'!E350)</f>
        <v>4139</v>
      </c>
      <c r="D61" s="844"/>
      <c r="E61" s="845"/>
      <c r="F61" s="845"/>
      <c r="G61" s="845"/>
      <c r="H61" s="845"/>
      <c r="I61" s="845"/>
      <c r="J61" s="845"/>
      <c r="K61" s="845"/>
      <c r="L61" s="845"/>
      <c r="M61" s="846"/>
      <c r="N61" s="834"/>
    </row>
    <row r="62" spans="1:14" ht="21" customHeight="1">
      <c r="A62" s="851"/>
      <c r="B62" s="843" t="s">
        <v>225</v>
      </c>
      <c r="C62" s="844">
        <f>SUM('3c.m.'!E386)</f>
        <v>13483</v>
      </c>
      <c r="D62" s="844"/>
      <c r="E62" s="845"/>
      <c r="F62" s="845"/>
      <c r="G62" s="845"/>
      <c r="H62" s="845"/>
      <c r="I62" s="845"/>
      <c r="J62" s="845"/>
      <c r="K62" s="845"/>
      <c r="L62" s="845"/>
      <c r="M62" s="846"/>
      <c r="N62" s="834"/>
    </row>
    <row r="63" spans="1:14" ht="21" customHeight="1">
      <c r="A63" s="851"/>
      <c r="B63" s="843" t="s">
        <v>226</v>
      </c>
      <c r="C63" s="844">
        <f>SUM('3c.m.'!E394)</f>
        <v>16592</v>
      </c>
      <c r="D63" s="844"/>
      <c r="E63" s="845"/>
      <c r="F63" s="845"/>
      <c r="G63" s="845"/>
      <c r="H63" s="845"/>
      <c r="I63" s="845"/>
      <c r="J63" s="845"/>
      <c r="K63" s="845"/>
      <c r="L63" s="845"/>
      <c r="M63" s="846"/>
      <c r="N63" s="834"/>
    </row>
    <row r="64" spans="1:14" ht="21" customHeight="1">
      <c r="A64" s="851"/>
      <c r="B64" s="843" t="s">
        <v>227</v>
      </c>
      <c r="C64" s="844">
        <f>SUM('3c.m.'!E410)</f>
        <v>15000</v>
      </c>
      <c r="D64" s="844"/>
      <c r="E64" s="845"/>
      <c r="F64" s="845"/>
      <c r="G64" s="845"/>
      <c r="H64" s="845"/>
      <c r="I64" s="845"/>
      <c r="J64" s="845"/>
      <c r="K64" s="845"/>
      <c r="L64" s="845"/>
      <c r="M64" s="846"/>
      <c r="N64" s="834"/>
    </row>
    <row r="65" spans="1:14" ht="21" customHeight="1">
      <c r="A65" s="851"/>
      <c r="B65" s="843" t="s">
        <v>228</v>
      </c>
      <c r="C65" s="844">
        <f>SUM('3c.m.'!E459)</f>
        <v>6865</v>
      </c>
      <c r="D65" s="844"/>
      <c r="E65" s="845"/>
      <c r="F65" s="845"/>
      <c r="G65" s="845"/>
      <c r="H65" s="845"/>
      <c r="I65" s="845"/>
      <c r="J65" s="845"/>
      <c r="K65" s="845"/>
      <c r="L65" s="845"/>
      <c r="M65" s="846"/>
      <c r="N65" s="834"/>
    </row>
    <row r="66" spans="1:14" ht="21" customHeight="1">
      <c r="A66" s="851"/>
      <c r="B66" s="843" t="s">
        <v>705</v>
      </c>
      <c r="C66" s="844">
        <f>SUM('3c.m.'!E468)</f>
        <v>5249</v>
      </c>
      <c r="D66" s="844"/>
      <c r="E66" s="845"/>
      <c r="F66" s="845"/>
      <c r="G66" s="845"/>
      <c r="H66" s="845"/>
      <c r="I66" s="845"/>
      <c r="J66" s="845"/>
      <c r="K66" s="845"/>
      <c r="L66" s="845"/>
      <c r="M66" s="846"/>
      <c r="N66" s="834"/>
    </row>
    <row r="67" spans="1:14" ht="21" customHeight="1">
      <c r="A67" s="851"/>
      <c r="B67" s="843" t="s">
        <v>229</v>
      </c>
      <c r="C67" s="844">
        <f>SUM('3c.m.'!E477)</f>
        <v>4479</v>
      </c>
      <c r="D67" s="844"/>
      <c r="E67" s="845"/>
      <c r="F67" s="845"/>
      <c r="G67" s="845"/>
      <c r="H67" s="845"/>
      <c r="I67" s="845"/>
      <c r="J67" s="845"/>
      <c r="K67" s="845"/>
      <c r="L67" s="845"/>
      <c r="M67" s="846"/>
      <c r="N67" s="834"/>
    </row>
    <row r="68" spans="1:14" ht="21" customHeight="1">
      <c r="A68" s="851"/>
      <c r="B68" s="843" t="s">
        <v>230</v>
      </c>
      <c r="C68" s="844">
        <f>SUM('3c.m.'!E493)</f>
        <v>9000</v>
      </c>
      <c r="D68" s="844"/>
      <c r="E68" s="845"/>
      <c r="F68" s="845"/>
      <c r="G68" s="845"/>
      <c r="H68" s="845"/>
      <c r="I68" s="845"/>
      <c r="J68" s="845"/>
      <c r="K68" s="845"/>
      <c r="L68" s="845"/>
      <c r="M68" s="846"/>
      <c r="N68" s="834"/>
    </row>
    <row r="69" spans="1:14" ht="21" customHeight="1">
      <c r="A69" s="851"/>
      <c r="B69" s="843" t="s">
        <v>231</v>
      </c>
      <c r="C69" s="844">
        <f>SUM('3c.m.'!E501)</f>
        <v>9448</v>
      </c>
      <c r="D69" s="844"/>
      <c r="E69" s="845"/>
      <c r="F69" s="845"/>
      <c r="G69" s="845"/>
      <c r="H69" s="845"/>
      <c r="I69" s="845"/>
      <c r="J69" s="845"/>
      <c r="K69" s="845"/>
      <c r="L69" s="845"/>
      <c r="M69" s="846"/>
      <c r="N69" s="834"/>
    </row>
    <row r="70" spans="1:14" ht="21" customHeight="1">
      <c r="A70" s="851"/>
      <c r="B70" s="843" t="s">
        <v>232</v>
      </c>
      <c r="C70" s="844">
        <f>SUM('3c.m.'!E509)</f>
        <v>1812</v>
      </c>
      <c r="D70" s="844"/>
      <c r="E70" s="845"/>
      <c r="F70" s="845"/>
      <c r="G70" s="845"/>
      <c r="H70" s="845"/>
      <c r="I70" s="845"/>
      <c r="J70" s="845"/>
      <c r="K70" s="845"/>
      <c r="L70" s="845"/>
      <c r="M70" s="846"/>
      <c r="N70" s="834"/>
    </row>
    <row r="71" spans="1:14" ht="21" customHeight="1">
      <c r="A71" s="851"/>
      <c r="B71" s="843" t="s">
        <v>233</v>
      </c>
      <c r="C71" s="844">
        <f>SUM('3c.m.'!E518)</f>
        <v>1320</v>
      </c>
      <c r="D71" s="844"/>
      <c r="E71" s="845"/>
      <c r="F71" s="845"/>
      <c r="G71" s="845"/>
      <c r="H71" s="845"/>
      <c r="I71" s="845"/>
      <c r="J71" s="845"/>
      <c r="K71" s="845"/>
      <c r="L71" s="845"/>
      <c r="M71" s="846"/>
      <c r="N71" s="834"/>
    </row>
    <row r="72" spans="1:14" ht="21" customHeight="1">
      <c r="A72" s="851"/>
      <c r="B72" s="843" t="s">
        <v>234</v>
      </c>
      <c r="C72" s="844">
        <f>SUM('3c.m.'!E542)</f>
        <v>300</v>
      </c>
      <c r="D72" s="844"/>
      <c r="E72" s="845"/>
      <c r="F72" s="845"/>
      <c r="G72" s="845"/>
      <c r="H72" s="845"/>
      <c r="I72" s="845"/>
      <c r="J72" s="845"/>
      <c r="K72" s="845"/>
      <c r="L72" s="845"/>
      <c r="M72" s="846"/>
      <c r="N72" s="834"/>
    </row>
    <row r="73" spans="1:14" ht="21" customHeight="1">
      <c r="A73" s="851"/>
      <c r="B73" s="843" t="s">
        <v>235</v>
      </c>
      <c r="C73" s="844">
        <f>SUM('3c.m.'!E550)</f>
        <v>4533</v>
      </c>
      <c r="D73" s="844"/>
      <c r="E73" s="845"/>
      <c r="F73" s="845"/>
      <c r="G73" s="845"/>
      <c r="H73" s="845"/>
      <c r="I73" s="845"/>
      <c r="J73" s="845"/>
      <c r="K73" s="845"/>
      <c r="L73" s="845"/>
      <c r="M73" s="846"/>
      <c r="N73" s="834"/>
    </row>
    <row r="74" spans="1:14" ht="21" customHeight="1">
      <c r="A74" s="851"/>
      <c r="B74" s="843" t="s">
        <v>236</v>
      </c>
      <c r="C74" s="844">
        <f>SUM('3c.m.'!E558)</f>
        <v>2000</v>
      </c>
      <c r="D74" s="844"/>
      <c r="E74" s="845"/>
      <c r="F74" s="845"/>
      <c r="G74" s="845"/>
      <c r="H74" s="845"/>
      <c r="I74" s="845"/>
      <c r="J74" s="845"/>
      <c r="K74" s="845"/>
      <c r="L74" s="845"/>
      <c r="M74" s="846"/>
      <c r="N74" s="834"/>
    </row>
    <row r="75" spans="1:14" ht="21" customHeight="1">
      <c r="A75" s="851"/>
      <c r="B75" s="843" t="s">
        <v>409</v>
      </c>
      <c r="C75" s="844">
        <f>SUM('3c.m.'!E574)</f>
        <v>2880</v>
      </c>
      <c r="D75" s="844"/>
      <c r="E75" s="845"/>
      <c r="F75" s="845"/>
      <c r="G75" s="845"/>
      <c r="H75" s="845"/>
      <c r="I75" s="845"/>
      <c r="J75" s="845"/>
      <c r="K75" s="845"/>
      <c r="L75" s="845"/>
      <c r="M75" s="846"/>
      <c r="N75" s="834"/>
    </row>
    <row r="76" spans="1:14" ht="21" customHeight="1">
      <c r="A76" s="829" t="s">
        <v>119</v>
      </c>
      <c r="B76" s="842" t="s">
        <v>237</v>
      </c>
      <c r="C76" s="832">
        <f>SUM(C77:C78)</f>
        <v>2027</v>
      </c>
      <c r="D76" s="832">
        <f>SUM(E76:N77)</f>
        <v>2027</v>
      </c>
      <c r="E76" s="845"/>
      <c r="F76" s="845"/>
      <c r="G76" s="847">
        <v>2027</v>
      </c>
      <c r="H76" s="845"/>
      <c r="I76" s="845"/>
      <c r="J76" s="845"/>
      <c r="K76" s="845"/>
      <c r="L76" s="845"/>
      <c r="M76" s="846"/>
      <c r="N76" s="834"/>
    </row>
    <row r="77" spans="1:14" ht="21" customHeight="1">
      <c r="A77" s="829"/>
      <c r="B77" s="843" t="s">
        <v>238</v>
      </c>
      <c r="C77" s="844">
        <f>SUM('3c.m.'!E526)</f>
        <v>1000</v>
      </c>
      <c r="D77" s="844"/>
      <c r="E77" s="845"/>
      <c r="F77" s="845"/>
      <c r="G77" s="845"/>
      <c r="H77" s="845"/>
      <c r="I77" s="845"/>
      <c r="J77" s="845"/>
      <c r="K77" s="845"/>
      <c r="L77" s="845"/>
      <c r="M77" s="846"/>
      <c r="N77" s="834"/>
    </row>
    <row r="78" spans="1:14" ht="21" customHeight="1">
      <c r="A78" s="829"/>
      <c r="B78" s="843" t="s">
        <v>239</v>
      </c>
      <c r="C78" s="844">
        <f>SUM('3c.m.'!E534)</f>
        <v>1027</v>
      </c>
      <c r="D78" s="844"/>
      <c r="E78" s="845"/>
      <c r="F78" s="845"/>
      <c r="G78" s="845"/>
      <c r="H78" s="845"/>
      <c r="I78" s="845"/>
      <c r="J78" s="845"/>
      <c r="K78" s="845"/>
      <c r="L78" s="845"/>
      <c r="M78" s="846"/>
      <c r="N78" s="834"/>
    </row>
    <row r="79" spans="1:14" ht="21" customHeight="1">
      <c r="A79" s="829" t="s">
        <v>120</v>
      </c>
      <c r="B79" s="842" t="s">
        <v>240</v>
      </c>
      <c r="C79" s="832">
        <f>SUM(C80:C89)</f>
        <v>158135</v>
      </c>
      <c r="D79" s="832">
        <f>SUM(E79:N79)</f>
        <v>158135</v>
      </c>
      <c r="E79" s="847">
        <v>147078</v>
      </c>
      <c r="F79" s="847">
        <v>5422</v>
      </c>
      <c r="G79" s="847"/>
      <c r="H79" s="845"/>
      <c r="I79" s="845"/>
      <c r="J79" s="845"/>
      <c r="K79" s="845"/>
      <c r="L79" s="847">
        <v>5635</v>
      </c>
      <c r="M79" s="846"/>
      <c r="N79" s="834"/>
    </row>
    <row r="80" spans="1:14" ht="21" customHeight="1">
      <c r="A80" s="851"/>
      <c r="B80" s="843" t="s">
        <v>241</v>
      </c>
      <c r="C80" s="844">
        <f>SUM('3c.m.'!E770)</f>
        <v>3635</v>
      </c>
      <c r="D80" s="844"/>
      <c r="E80" s="845"/>
      <c r="F80" s="845"/>
      <c r="G80" s="845"/>
      <c r="H80" s="845"/>
      <c r="I80" s="845"/>
      <c r="J80" s="845"/>
      <c r="K80" s="845"/>
      <c r="L80" s="845"/>
      <c r="M80" s="846"/>
      <c r="N80" s="834"/>
    </row>
    <row r="81" spans="1:14" ht="21" customHeight="1">
      <c r="A81" s="851"/>
      <c r="B81" s="843" t="s">
        <v>242</v>
      </c>
      <c r="C81" s="844">
        <f>SUM('3c.m.'!E778)</f>
        <v>2000</v>
      </c>
      <c r="D81" s="844"/>
      <c r="E81" s="845"/>
      <c r="F81" s="845"/>
      <c r="G81" s="845"/>
      <c r="H81" s="845"/>
      <c r="I81" s="845"/>
      <c r="J81" s="845"/>
      <c r="K81" s="845"/>
      <c r="L81" s="845"/>
      <c r="M81" s="846"/>
      <c r="N81" s="834"/>
    </row>
    <row r="82" spans="1:14" ht="21" customHeight="1">
      <c r="A82" s="851"/>
      <c r="B82" s="843" t="s">
        <v>243</v>
      </c>
      <c r="C82" s="844">
        <f>SUM('3c.m.'!E786)</f>
        <v>100</v>
      </c>
      <c r="D82" s="844"/>
      <c r="E82" s="845"/>
      <c r="F82" s="845"/>
      <c r="G82" s="845"/>
      <c r="H82" s="845"/>
      <c r="I82" s="845"/>
      <c r="J82" s="845"/>
      <c r="K82" s="845"/>
      <c r="L82" s="845"/>
      <c r="M82" s="846"/>
      <c r="N82" s="834"/>
    </row>
    <row r="83" spans="1:14" ht="21" customHeight="1">
      <c r="A83" s="851"/>
      <c r="B83" s="843" t="s">
        <v>244</v>
      </c>
      <c r="C83" s="844">
        <f>SUM('3c.m.'!E794)</f>
        <v>10000</v>
      </c>
      <c r="D83" s="844"/>
      <c r="E83" s="845"/>
      <c r="F83" s="845"/>
      <c r="G83" s="845"/>
      <c r="H83" s="845"/>
      <c r="I83" s="845"/>
      <c r="J83" s="845"/>
      <c r="K83" s="845"/>
      <c r="L83" s="845"/>
      <c r="M83" s="846"/>
      <c r="N83" s="834"/>
    </row>
    <row r="84" spans="1:14" ht="21" customHeight="1">
      <c r="A84" s="851"/>
      <c r="B84" s="843" t="s">
        <v>245</v>
      </c>
      <c r="C84" s="844">
        <f>SUM('3c.m.'!E802)</f>
        <v>5000</v>
      </c>
      <c r="D84" s="844"/>
      <c r="E84" s="845"/>
      <c r="F84" s="845"/>
      <c r="G84" s="845"/>
      <c r="H84" s="845"/>
      <c r="I84" s="845"/>
      <c r="J84" s="845"/>
      <c r="K84" s="845"/>
      <c r="L84" s="845"/>
      <c r="M84" s="846"/>
      <c r="N84" s="834"/>
    </row>
    <row r="85" spans="1:14" ht="21" customHeight="1">
      <c r="A85" s="851"/>
      <c r="B85" s="843" t="s">
        <v>246</v>
      </c>
      <c r="C85" s="844">
        <f>SUM('3c.m.'!E811)</f>
        <v>3000</v>
      </c>
      <c r="D85" s="844"/>
      <c r="E85" s="845"/>
      <c r="F85" s="845"/>
      <c r="G85" s="845"/>
      <c r="H85" s="845"/>
      <c r="I85" s="845"/>
      <c r="J85" s="845"/>
      <c r="K85" s="845"/>
      <c r="L85" s="845"/>
      <c r="M85" s="846"/>
      <c r="N85" s="834"/>
    </row>
    <row r="86" spans="1:14" ht="21" customHeight="1">
      <c r="A86" s="851"/>
      <c r="B86" s="843" t="s">
        <v>247</v>
      </c>
      <c r="C86" s="844">
        <f>SUM('3c.m.'!E819)</f>
        <v>3000</v>
      </c>
      <c r="D86" s="844"/>
      <c r="E86" s="845"/>
      <c r="F86" s="845"/>
      <c r="G86" s="845"/>
      <c r="H86" s="845"/>
      <c r="I86" s="845"/>
      <c r="J86" s="845"/>
      <c r="K86" s="845"/>
      <c r="L86" s="845"/>
      <c r="M86" s="846"/>
      <c r="N86" s="834"/>
    </row>
    <row r="87" spans="1:14" ht="21" customHeight="1">
      <c r="A87" s="851"/>
      <c r="B87" s="843" t="s">
        <v>248</v>
      </c>
      <c r="C87" s="844">
        <f>SUM('3c.m.'!E827)</f>
        <v>1500</v>
      </c>
      <c r="D87" s="844"/>
      <c r="E87" s="845"/>
      <c r="F87" s="845"/>
      <c r="G87" s="845"/>
      <c r="H87" s="845"/>
      <c r="I87" s="845"/>
      <c r="J87" s="845"/>
      <c r="K87" s="845"/>
      <c r="L87" s="845"/>
      <c r="M87" s="846"/>
      <c r="N87" s="834"/>
    </row>
    <row r="88" spans="1:14" ht="21" customHeight="1">
      <c r="A88" s="851"/>
      <c r="B88" s="843" t="s">
        <v>249</v>
      </c>
      <c r="C88" s="844">
        <f>SUM('3d.m.'!E20)</f>
        <v>5000</v>
      </c>
      <c r="D88" s="844"/>
      <c r="E88" s="845"/>
      <c r="F88" s="845"/>
      <c r="G88" s="845"/>
      <c r="H88" s="845"/>
      <c r="I88" s="845"/>
      <c r="J88" s="845"/>
      <c r="K88" s="845"/>
      <c r="L88" s="845"/>
      <c r="M88" s="846"/>
      <c r="N88" s="834"/>
    </row>
    <row r="89" spans="1:14" ht="21" customHeight="1">
      <c r="A89" s="851"/>
      <c r="B89" s="843" t="s">
        <v>250</v>
      </c>
      <c r="C89" s="844">
        <f>SUM('3d.m.'!E28)</f>
        <v>124900</v>
      </c>
      <c r="D89" s="844"/>
      <c r="E89" s="845"/>
      <c r="F89" s="845"/>
      <c r="G89" s="845"/>
      <c r="H89" s="845"/>
      <c r="I89" s="845"/>
      <c r="J89" s="845"/>
      <c r="K89" s="845"/>
      <c r="L89" s="845"/>
      <c r="M89" s="846"/>
      <c r="N89" s="834"/>
    </row>
    <row r="90" spans="1:14" ht="21" customHeight="1">
      <c r="A90" s="829" t="s">
        <v>122</v>
      </c>
      <c r="B90" s="842" t="s">
        <v>251</v>
      </c>
      <c r="C90" s="832">
        <f>SUM(C91:C105)</f>
        <v>2242541</v>
      </c>
      <c r="D90" s="832">
        <f>SUM(E90:N91)</f>
        <v>2242541</v>
      </c>
      <c r="E90" s="845"/>
      <c r="F90" s="847">
        <v>560397</v>
      </c>
      <c r="G90" s="847">
        <v>266784</v>
      </c>
      <c r="H90" s="847"/>
      <c r="I90" s="847"/>
      <c r="J90" s="845"/>
      <c r="K90" s="845">
        <v>40018</v>
      </c>
      <c r="L90" s="847">
        <v>1013573</v>
      </c>
      <c r="M90" s="849">
        <v>361769</v>
      </c>
      <c r="N90" s="852"/>
    </row>
    <row r="91" spans="1:14" ht="21" customHeight="1">
      <c r="A91" s="851"/>
      <c r="B91" s="843" t="s">
        <v>252</v>
      </c>
      <c r="C91" s="844">
        <f>SUM('3c.m.'!E53)</f>
        <v>543525</v>
      </c>
      <c r="D91" s="844"/>
      <c r="E91" s="845"/>
      <c r="F91" s="845"/>
      <c r="G91" s="845"/>
      <c r="H91" s="845"/>
      <c r="I91" s="845"/>
      <c r="J91" s="845"/>
      <c r="K91" s="845"/>
      <c r="L91" s="845"/>
      <c r="M91" s="846"/>
      <c r="N91" s="834"/>
    </row>
    <row r="92" spans="1:14" ht="21" customHeight="1">
      <c r="A92" s="851"/>
      <c r="B92" s="843" t="s">
        <v>253</v>
      </c>
      <c r="C92" s="844">
        <f>SUM('3c.m.'!D61)</f>
        <v>0</v>
      </c>
      <c r="D92" s="844"/>
      <c r="E92" s="845"/>
      <c r="F92" s="845"/>
      <c r="G92" s="845"/>
      <c r="H92" s="845"/>
      <c r="I92" s="845"/>
      <c r="J92" s="845"/>
      <c r="K92" s="845"/>
      <c r="L92" s="845"/>
      <c r="M92" s="846"/>
      <c r="N92" s="834"/>
    </row>
    <row r="93" spans="1:14" ht="21" customHeight="1">
      <c r="A93" s="851"/>
      <c r="B93" s="843" t="s">
        <v>254</v>
      </c>
      <c r="C93" s="844">
        <f>SUM('3c.m.'!E69)</f>
        <v>107652</v>
      </c>
      <c r="D93" s="844"/>
      <c r="E93" s="845"/>
      <c r="F93" s="845"/>
      <c r="G93" s="845"/>
      <c r="H93" s="845"/>
      <c r="I93" s="845"/>
      <c r="J93" s="845"/>
      <c r="K93" s="845"/>
      <c r="L93" s="845"/>
      <c r="M93" s="846"/>
      <c r="N93" s="834"/>
    </row>
    <row r="94" spans="1:14" ht="21" customHeight="1">
      <c r="A94" s="851"/>
      <c r="B94" s="840" t="s">
        <v>255</v>
      </c>
      <c r="C94" s="844">
        <f>SUM('3c.m.'!E78)</f>
        <v>5525</v>
      </c>
      <c r="D94" s="844"/>
      <c r="E94" s="845"/>
      <c r="F94" s="845"/>
      <c r="G94" s="845"/>
      <c r="H94" s="845"/>
      <c r="I94" s="845"/>
      <c r="J94" s="845"/>
      <c r="K94" s="845"/>
      <c r="L94" s="845"/>
      <c r="M94" s="846"/>
      <c r="N94" s="834"/>
    </row>
    <row r="95" spans="1:14" ht="21" customHeight="1">
      <c r="A95" s="851"/>
      <c r="B95" s="840" t="s">
        <v>256</v>
      </c>
      <c r="C95" s="844">
        <f>SUM('3c.m.'!E86)</f>
        <v>23860</v>
      </c>
      <c r="D95" s="844"/>
      <c r="E95" s="845"/>
      <c r="F95" s="845"/>
      <c r="G95" s="845"/>
      <c r="H95" s="845"/>
      <c r="I95" s="845"/>
      <c r="J95" s="845"/>
      <c r="K95" s="845"/>
      <c r="L95" s="845"/>
      <c r="M95" s="846"/>
      <c r="N95" s="834"/>
    </row>
    <row r="96" spans="1:14" ht="21" customHeight="1">
      <c r="A96" s="851"/>
      <c r="B96" s="840" t="s">
        <v>257</v>
      </c>
      <c r="C96" s="844">
        <f>SUM('3c.m.'!E94)</f>
        <v>11581</v>
      </c>
      <c r="D96" s="844"/>
      <c r="E96" s="845"/>
      <c r="F96" s="845"/>
      <c r="G96" s="845"/>
      <c r="H96" s="845"/>
      <c r="I96" s="845"/>
      <c r="J96" s="845"/>
      <c r="K96" s="845"/>
      <c r="L96" s="845"/>
      <c r="M96" s="846"/>
      <c r="N96" s="834"/>
    </row>
    <row r="97" spans="1:14" ht="21" customHeight="1">
      <c r="A97" s="851"/>
      <c r="B97" s="840" t="s">
        <v>258</v>
      </c>
      <c r="C97" s="844">
        <f>SUM('3c.m.'!E102)</f>
        <v>10249</v>
      </c>
      <c r="D97" s="844"/>
      <c r="E97" s="845"/>
      <c r="F97" s="845"/>
      <c r="G97" s="845"/>
      <c r="H97" s="845"/>
      <c r="I97" s="845"/>
      <c r="J97" s="845"/>
      <c r="K97" s="845"/>
      <c r="L97" s="845"/>
      <c r="M97" s="846"/>
      <c r="N97" s="834"/>
    </row>
    <row r="98" spans="1:14" ht="21" customHeight="1">
      <c r="A98" s="851"/>
      <c r="B98" s="840" t="s">
        <v>259</v>
      </c>
      <c r="C98" s="844">
        <f>SUM('3c.m.'!E110)</f>
        <v>29100</v>
      </c>
      <c r="D98" s="844"/>
      <c r="E98" s="845"/>
      <c r="F98" s="845"/>
      <c r="G98" s="845"/>
      <c r="H98" s="845"/>
      <c r="I98" s="845"/>
      <c r="J98" s="845"/>
      <c r="K98" s="845"/>
      <c r="L98" s="845"/>
      <c r="M98" s="846"/>
      <c r="N98" s="834"/>
    </row>
    <row r="99" spans="1:14" ht="21" customHeight="1">
      <c r="A99" s="851"/>
      <c r="B99" s="840" t="s">
        <v>260</v>
      </c>
      <c r="C99" s="844">
        <f>SUM('3c.m.'!E283)</f>
        <v>630910</v>
      </c>
      <c r="D99" s="844"/>
      <c r="E99" s="845"/>
      <c r="F99" s="845"/>
      <c r="G99" s="845"/>
      <c r="H99" s="845"/>
      <c r="I99" s="845"/>
      <c r="J99" s="845"/>
      <c r="K99" s="845"/>
      <c r="L99" s="845"/>
      <c r="M99" s="846"/>
      <c r="N99" s="834"/>
    </row>
    <row r="100" spans="1:14" ht="21" customHeight="1">
      <c r="A100" s="851"/>
      <c r="B100" s="843" t="s">
        <v>261</v>
      </c>
      <c r="C100" s="844">
        <f>SUM('4.mell.'!E28)</f>
        <v>217069</v>
      </c>
      <c r="D100" s="844"/>
      <c r="E100" s="845"/>
      <c r="F100" s="845"/>
      <c r="G100" s="845"/>
      <c r="H100" s="845"/>
      <c r="I100" s="845"/>
      <c r="J100" s="845"/>
      <c r="K100" s="845"/>
      <c r="L100" s="845"/>
      <c r="M100" s="846"/>
      <c r="N100" s="834"/>
    </row>
    <row r="101" spans="1:14" ht="21" customHeight="1">
      <c r="A101" s="851"/>
      <c r="B101" s="843" t="s">
        <v>699</v>
      </c>
      <c r="C101" s="844">
        <f>SUM('4.mell.'!E39)</f>
        <v>22000</v>
      </c>
      <c r="D101" s="844"/>
      <c r="E101" s="845"/>
      <c r="F101" s="845"/>
      <c r="G101" s="845"/>
      <c r="H101" s="845"/>
      <c r="I101" s="845"/>
      <c r="J101" s="845"/>
      <c r="K101" s="845"/>
      <c r="L101" s="845"/>
      <c r="M101" s="846"/>
      <c r="N101" s="834"/>
    </row>
    <row r="102" spans="1:14" ht="21" customHeight="1">
      <c r="A102" s="851"/>
      <c r="B102" s="843" t="s">
        <v>262</v>
      </c>
      <c r="C102" s="844">
        <f>SUM('4.mell.'!E43)</f>
        <v>67571</v>
      </c>
      <c r="D102" s="844"/>
      <c r="E102" s="845"/>
      <c r="F102" s="845"/>
      <c r="G102" s="845"/>
      <c r="H102" s="845"/>
      <c r="I102" s="845"/>
      <c r="J102" s="845"/>
      <c r="K102" s="845"/>
      <c r="L102" s="845"/>
      <c r="M102" s="846"/>
      <c r="N102" s="834"/>
    </row>
    <row r="103" spans="1:14" ht="21" customHeight="1">
      <c r="A103" s="851"/>
      <c r="B103" s="843" t="s">
        <v>263</v>
      </c>
      <c r="C103" s="844">
        <f>SUM('4.mell.'!E47)</f>
        <v>254221</v>
      </c>
      <c r="D103" s="844"/>
      <c r="E103" s="845"/>
      <c r="F103" s="845"/>
      <c r="G103" s="845"/>
      <c r="H103" s="845"/>
      <c r="I103" s="845"/>
      <c r="J103" s="845"/>
      <c r="K103" s="845"/>
      <c r="L103" s="845"/>
      <c r="M103" s="846"/>
      <c r="N103" s="834"/>
    </row>
    <row r="104" spans="1:14" ht="21" customHeight="1">
      <c r="A104" s="851"/>
      <c r="B104" s="843" t="s">
        <v>264</v>
      </c>
      <c r="C104" s="844">
        <f>SUM('4.mell.'!E78)</f>
        <v>288328</v>
      </c>
      <c r="D104" s="844"/>
      <c r="E104" s="845"/>
      <c r="F104" s="845"/>
      <c r="G104" s="845"/>
      <c r="H104" s="845"/>
      <c r="I104" s="845"/>
      <c r="J104" s="845"/>
      <c r="K104" s="845"/>
      <c r="L104" s="845"/>
      <c r="M104" s="846"/>
      <c r="N104" s="834"/>
    </row>
    <row r="105" spans="1:14" ht="21" customHeight="1">
      <c r="A105" s="851"/>
      <c r="B105" s="843" t="s">
        <v>265</v>
      </c>
      <c r="C105" s="844">
        <f>SUM('4.mell.'!E83)</f>
        <v>30950</v>
      </c>
      <c r="D105" s="844"/>
      <c r="E105" s="845"/>
      <c r="F105" s="845"/>
      <c r="G105" s="845"/>
      <c r="H105" s="845"/>
      <c r="I105" s="845"/>
      <c r="J105" s="845"/>
      <c r="K105" s="845"/>
      <c r="L105" s="845"/>
      <c r="M105" s="846"/>
      <c r="N105" s="834"/>
    </row>
    <row r="106" spans="1:14" ht="21" customHeight="1">
      <c r="A106" s="829" t="s">
        <v>124</v>
      </c>
      <c r="B106" s="842" t="s">
        <v>266</v>
      </c>
      <c r="C106" s="844"/>
      <c r="D106" s="832">
        <f>SUM(E106:M106)</f>
        <v>0</v>
      </c>
      <c r="E106" s="845"/>
      <c r="F106" s="845"/>
      <c r="G106" s="845"/>
      <c r="H106" s="845"/>
      <c r="I106" s="845"/>
      <c r="J106" s="845"/>
      <c r="K106" s="845"/>
      <c r="L106" s="845"/>
      <c r="M106" s="846"/>
      <c r="N106" s="834"/>
    </row>
    <row r="107" spans="1:14" ht="21" customHeight="1">
      <c r="A107" s="829" t="s">
        <v>126</v>
      </c>
      <c r="B107" s="842" t="s">
        <v>267</v>
      </c>
      <c r="C107" s="844"/>
      <c r="D107" s="832">
        <f>SUM(E107:M107)</f>
        <v>0</v>
      </c>
      <c r="E107" s="845"/>
      <c r="F107" s="845"/>
      <c r="G107" s="845"/>
      <c r="H107" s="845"/>
      <c r="I107" s="845"/>
      <c r="J107" s="845"/>
      <c r="K107" s="845"/>
      <c r="L107" s="845"/>
      <c r="M107" s="846"/>
      <c r="N107" s="834"/>
    </row>
    <row r="108" spans="1:14" ht="21" customHeight="1">
      <c r="A108" s="829" t="s">
        <v>128</v>
      </c>
      <c r="B108" s="842" t="s">
        <v>268</v>
      </c>
      <c r="C108" s="832">
        <f>SUM(C109:C118)</f>
        <v>69059</v>
      </c>
      <c r="D108" s="832">
        <f>SUM(E108:M108)</f>
        <v>69059</v>
      </c>
      <c r="E108" s="845"/>
      <c r="F108" s="847">
        <v>59335</v>
      </c>
      <c r="G108" s="845"/>
      <c r="H108" s="847"/>
      <c r="I108" s="845"/>
      <c r="J108" s="845"/>
      <c r="K108" s="845"/>
      <c r="L108" s="847">
        <v>9724</v>
      </c>
      <c r="M108" s="846"/>
      <c r="N108" s="834"/>
    </row>
    <row r="109" spans="1:14" ht="21" customHeight="1">
      <c r="A109" s="829"/>
      <c r="B109" s="843" t="s">
        <v>269</v>
      </c>
      <c r="C109" s="844">
        <f>SUM('3c.m.'!E135)</f>
        <v>8680</v>
      </c>
      <c r="D109" s="832"/>
      <c r="E109" s="845"/>
      <c r="F109" s="845"/>
      <c r="G109" s="845"/>
      <c r="H109" s="847"/>
      <c r="I109" s="845"/>
      <c r="J109" s="845"/>
      <c r="K109" s="845"/>
      <c r="L109" s="847"/>
      <c r="M109" s="846"/>
      <c r="N109" s="834"/>
    </row>
    <row r="110" spans="1:14" ht="21" customHeight="1">
      <c r="A110" s="829"/>
      <c r="B110" s="843" t="s">
        <v>270</v>
      </c>
      <c r="C110" s="844">
        <f>SUM('3c.m.'!E143)</f>
        <v>10018</v>
      </c>
      <c r="D110" s="832"/>
      <c r="E110" s="845"/>
      <c r="F110" s="845"/>
      <c r="G110" s="845"/>
      <c r="H110" s="847"/>
      <c r="I110" s="845"/>
      <c r="J110" s="845"/>
      <c r="K110" s="845"/>
      <c r="L110" s="847"/>
      <c r="M110" s="846"/>
      <c r="N110" s="834"/>
    </row>
    <row r="111" spans="1:14" ht="21" customHeight="1">
      <c r="A111" s="829"/>
      <c r="B111" s="843" t="s">
        <v>271</v>
      </c>
      <c r="C111" s="844">
        <f>SUM('3c.m.'!E167)</f>
        <v>7700</v>
      </c>
      <c r="D111" s="832"/>
      <c r="E111" s="845"/>
      <c r="F111" s="845"/>
      <c r="G111" s="845"/>
      <c r="H111" s="847"/>
      <c r="I111" s="845"/>
      <c r="J111" s="845"/>
      <c r="K111" s="845"/>
      <c r="L111" s="847"/>
      <c r="M111" s="846"/>
      <c r="N111" s="834"/>
    </row>
    <row r="112" spans="1:14" ht="21" customHeight="1">
      <c r="A112" s="829"/>
      <c r="B112" s="843" t="s">
        <v>272</v>
      </c>
      <c r="C112" s="844">
        <f>SUM('3c.m.'!E159)</f>
        <v>4647</v>
      </c>
      <c r="D112" s="844"/>
      <c r="E112" s="845"/>
      <c r="F112" s="845"/>
      <c r="G112" s="845"/>
      <c r="H112" s="845"/>
      <c r="I112" s="845"/>
      <c r="J112" s="845"/>
      <c r="K112" s="845"/>
      <c r="L112" s="845"/>
      <c r="M112" s="846"/>
      <c r="N112" s="834"/>
    </row>
    <row r="113" spans="1:14" ht="21" customHeight="1">
      <c r="A113" s="829"/>
      <c r="B113" s="843" t="s">
        <v>273</v>
      </c>
      <c r="C113" s="844">
        <f>SUM('3c.m.'!E631)</f>
        <v>7512</v>
      </c>
      <c r="D113" s="844"/>
      <c r="E113" s="845"/>
      <c r="F113" s="845"/>
      <c r="G113" s="845"/>
      <c r="H113" s="845"/>
      <c r="I113" s="845"/>
      <c r="J113" s="845"/>
      <c r="K113" s="845"/>
      <c r="L113" s="845"/>
      <c r="M113" s="846"/>
      <c r="N113" s="834"/>
    </row>
    <row r="114" spans="1:14" ht="21" customHeight="1">
      <c r="A114" s="829"/>
      <c r="B114" s="843" t="s">
        <v>274</v>
      </c>
      <c r="C114" s="844">
        <f>SUM('3c.m.'!E673)</f>
        <v>5000</v>
      </c>
      <c r="D114" s="844"/>
      <c r="E114" s="845"/>
      <c r="F114" s="845"/>
      <c r="G114" s="845"/>
      <c r="H114" s="845"/>
      <c r="I114" s="845"/>
      <c r="J114" s="845"/>
      <c r="K114" s="845"/>
      <c r="L114" s="845"/>
      <c r="M114" s="846"/>
      <c r="N114" s="834"/>
    </row>
    <row r="115" spans="1:14" ht="21" customHeight="1">
      <c r="A115" s="829"/>
      <c r="B115" s="843" t="s">
        <v>275</v>
      </c>
      <c r="C115" s="844">
        <f>SUM('3c.m.'!E681)</f>
        <v>7049</v>
      </c>
      <c r="D115" s="844"/>
      <c r="E115" s="845"/>
      <c r="F115" s="845"/>
      <c r="G115" s="845"/>
      <c r="H115" s="845"/>
      <c r="I115" s="845"/>
      <c r="J115" s="845"/>
      <c r="K115" s="845"/>
      <c r="L115" s="845"/>
      <c r="M115" s="846"/>
      <c r="N115" s="834"/>
    </row>
    <row r="116" spans="1:14" ht="21" customHeight="1">
      <c r="A116" s="829"/>
      <c r="B116" s="843" t="s">
        <v>276</v>
      </c>
      <c r="C116" s="844">
        <f>SUM('3c.m.'!E689)</f>
        <v>12453</v>
      </c>
      <c r="D116" s="844"/>
      <c r="E116" s="845"/>
      <c r="F116" s="845"/>
      <c r="G116" s="845"/>
      <c r="H116" s="845"/>
      <c r="I116" s="845"/>
      <c r="J116" s="845"/>
      <c r="K116" s="845"/>
      <c r="L116" s="845"/>
      <c r="M116" s="846"/>
      <c r="N116" s="834"/>
    </row>
    <row r="117" spans="1:14" ht="21" customHeight="1">
      <c r="A117" s="829"/>
      <c r="B117" s="843" t="s">
        <v>397</v>
      </c>
      <c r="C117" s="844">
        <f>SUM('3c.m.'!E697)</f>
        <v>3000</v>
      </c>
      <c r="D117" s="844"/>
      <c r="E117" s="845"/>
      <c r="F117" s="845"/>
      <c r="G117" s="845"/>
      <c r="H117" s="845"/>
      <c r="I117" s="845"/>
      <c r="J117" s="845"/>
      <c r="K117" s="845"/>
      <c r="L117" s="845"/>
      <c r="M117" s="846"/>
      <c r="N117" s="834"/>
    </row>
    <row r="118" spans="1:14" ht="21" customHeight="1">
      <c r="A118" s="829"/>
      <c r="B118" s="843" t="s">
        <v>277</v>
      </c>
      <c r="C118" s="844">
        <f>SUM('3c.m.'!E705)</f>
        <v>3000</v>
      </c>
      <c r="D118" s="844"/>
      <c r="E118" s="845"/>
      <c r="F118" s="845"/>
      <c r="G118" s="845"/>
      <c r="H118" s="845"/>
      <c r="I118" s="845"/>
      <c r="J118" s="845"/>
      <c r="K118" s="845"/>
      <c r="L118" s="845"/>
      <c r="M118" s="846"/>
      <c r="N118" s="834"/>
    </row>
    <row r="119" spans="1:14" ht="21" customHeight="1">
      <c r="A119" s="829" t="s">
        <v>130</v>
      </c>
      <c r="B119" s="842" t="s">
        <v>278</v>
      </c>
      <c r="C119" s="832">
        <f>SUM(C120:C123)</f>
        <v>103944</v>
      </c>
      <c r="D119" s="832">
        <f>SUM(E119:M119)</f>
        <v>103944</v>
      </c>
      <c r="E119" s="845"/>
      <c r="F119" s="847">
        <v>25777</v>
      </c>
      <c r="G119" s="847"/>
      <c r="H119" s="845"/>
      <c r="I119" s="845"/>
      <c r="J119" s="845"/>
      <c r="K119" s="845"/>
      <c r="L119" s="847">
        <v>78167</v>
      </c>
      <c r="M119" s="846"/>
      <c r="N119" s="834"/>
    </row>
    <row r="120" spans="1:14" ht="21" customHeight="1">
      <c r="A120" s="829"/>
      <c r="B120" s="843" t="s">
        <v>279</v>
      </c>
      <c r="C120" s="844">
        <f>SUM('3c.m.'!E209)</f>
        <v>3754</v>
      </c>
      <c r="D120" s="844"/>
      <c r="E120" s="845"/>
      <c r="F120" s="845"/>
      <c r="G120" s="845"/>
      <c r="H120" s="845"/>
      <c r="I120" s="845"/>
      <c r="J120" s="845"/>
      <c r="K120" s="845"/>
      <c r="L120" s="845"/>
      <c r="M120" s="846"/>
      <c r="N120" s="834"/>
    </row>
    <row r="121" spans="1:14" ht="21" customHeight="1">
      <c r="A121" s="829"/>
      <c r="B121" s="843" t="s">
        <v>280</v>
      </c>
      <c r="C121" s="844">
        <f>SUM('3c.m.'!E258)</f>
        <v>3000</v>
      </c>
      <c r="D121" s="844"/>
      <c r="E121" s="845"/>
      <c r="F121" s="845"/>
      <c r="G121" s="845"/>
      <c r="H121" s="845"/>
      <c r="I121" s="845"/>
      <c r="J121" s="845"/>
      <c r="K121" s="845"/>
      <c r="L121" s="845"/>
      <c r="M121" s="846"/>
      <c r="N121" s="834"/>
    </row>
    <row r="122" spans="1:14" ht="21" customHeight="1">
      <c r="A122" s="829"/>
      <c r="B122" s="843" t="s">
        <v>281</v>
      </c>
      <c r="C122" s="844">
        <f>SUM('3c.m.'!E843)</f>
        <v>3023</v>
      </c>
      <c r="D122" s="844"/>
      <c r="E122" s="845"/>
      <c r="F122" s="845"/>
      <c r="G122" s="845"/>
      <c r="H122" s="845"/>
      <c r="I122" s="845"/>
      <c r="J122" s="845"/>
      <c r="K122" s="845"/>
      <c r="L122" s="845"/>
      <c r="M122" s="846"/>
      <c r="N122" s="834"/>
    </row>
    <row r="123" spans="1:14" ht="21" customHeight="1">
      <c r="A123" s="829"/>
      <c r="B123" s="843" t="s">
        <v>282</v>
      </c>
      <c r="C123" s="844">
        <f>SUM('5.mell. '!E22)</f>
        <v>94167</v>
      </c>
      <c r="D123" s="844"/>
      <c r="E123" s="845"/>
      <c r="F123" s="845"/>
      <c r="G123" s="845"/>
      <c r="H123" s="845"/>
      <c r="I123" s="845"/>
      <c r="J123" s="845"/>
      <c r="K123" s="845"/>
      <c r="L123" s="845"/>
      <c r="M123" s="846"/>
      <c r="N123" s="834"/>
    </row>
    <row r="124" spans="1:14" ht="21" customHeight="1">
      <c r="A124" s="829" t="s">
        <v>132</v>
      </c>
      <c r="B124" s="842" t="s">
        <v>283</v>
      </c>
      <c r="C124" s="832">
        <f>SUM(C125:C127)</f>
        <v>17275</v>
      </c>
      <c r="D124" s="832">
        <f>SUM(E124:M124)</f>
        <v>17275</v>
      </c>
      <c r="E124" s="845"/>
      <c r="F124" s="847">
        <v>17275</v>
      </c>
      <c r="G124" s="847"/>
      <c r="H124" s="845"/>
      <c r="I124" s="845"/>
      <c r="J124" s="845"/>
      <c r="K124" s="845"/>
      <c r="L124" s="845"/>
      <c r="M124" s="846"/>
      <c r="N124" s="834"/>
    </row>
    <row r="125" spans="1:14" ht="21" customHeight="1">
      <c r="A125" s="829"/>
      <c r="B125" s="843" t="s">
        <v>284</v>
      </c>
      <c r="C125" s="844">
        <f>SUM('3c.m.'!E192)</f>
        <v>12760</v>
      </c>
      <c r="D125" s="844"/>
      <c r="E125" s="845"/>
      <c r="F125" s="845"/>
      <c r="G125" s="845"/>
      <c r="H125" s="845"/>
      <c r="I125" s="845"/>
      <c r="J125" s="845"/>
      <c r="K125" s="845"/>
      <c r="L125" s="845"/>
      <c r="M125" s="846"/>
      <c r="N125" s="834"/>
    </row>
    <row r="126" spans="1:14" ht="21" customHeight="1">
      <c r="A126" s="829"/>
      <c r="B126" s="843" t="s">
        <v>410</v>
      </c>
      <c r="C126" s="844">
        <f>SUM('3c.m.'!E663)</f>
        <v>3000</v>
      </c>
      <c r="D126" s="844"/>
      <c r="E126" s="845"/>
      <c r="F126" s="845"/>
      <c r="G126" s="845"/>
      <c r="H126" s="845"/>
      <c r="I126" s="845"/>
      <c r="J126" s="845"/>
      <c r="K126" s="845"/>
      <c r="L126" s="845"/>
      <c r="M126" s="846"/>
      <c r="N126" s="834"/>
    </row>
    <row r="127" spans="1:14" ht="21" customHeight="1">
      <c r="A127" s="829"/>
      <c r="B127" s="843" t="s">
        <v>285</v>
      </c>
      <c r="C127" s="844">
        <f>SUM('3c.m.'!E835)</f>
        <v>1515</v>
      </c>
      <c r="D127" s="844"/>
      <c r="E127" s="845"/>
      <c r="F127" s="845"/>
      <c r="G127" s="845"/>
      <c r="H127" s="845"/>
      <c r="I127" s="845"/>
      <c r="J127" s="845"/>
      <c r="K127" s="845"/>
      <c r="L127" s="845"/>
      <c r="M127" s="846"/>
      <c r="N127" s="834"/>
    </row>
    <row r="128" spans="1:14" ht="21" customHeight="1">
      <c r="A128" s="853"/>
      <c r="B128" s="842"/>
      <c r="C128" s="844"/>
      <c r="D128" s="844"/>
      <c r="E128" s="845"/>
      <c r="F128" s="845"/>
      <c r="G128" s="845"/>
      <c r="H128" s="845"/>
      <c r="I128" s="845"/>
      <c r="J128" s="845"/>
      <c r="K128" s="845"/>
      <c r="L128" s="845"/>
      <c r="M128" s="846"/>
      <c r="N128" s="834"/>
    </row>
    <row r="129" spans="1:14" ht="21" customHeight="1">
      <c r="A129" s="853"/>
      <c r="B129" s="842" t="s">
        <v>286</v>
      </c>
      <c r="C129" s="832">
        <f>SUM('3c.m.'!E176)</f>
        <v>89882</v>
      </c>
      <c r="D129" s="832">
        <f>SUM(E129:N129)</f>
        <v>89882</v>
      </c>
      <c r="E129" s="845"/>
      <c r="F129" s="847">
        <v>89882</v>
      </c>
      <c r="G129" s="845"/>
      <c r="H129" s="845"/>
      <c r="I129" s="845"/>
      <c r="J129" s="845"/>
      <c r="K129" s="845"/>
      <c r="L129" s="845"/>
      <c r="M129" s="846"/>
      <c r="N129" s="834"/>
    </row>
    <row r="130" spans="1:14" ht="21" customHeight="1">
      <c r="A130" s="853"/>
      <c r="B130" s="842"/>
      <c r="C130" s="832"/>
      <c r="D130" s="844"/>
      <c r="E130" s="845"/>
      <c r="F130" s="845"/>
      <c r="G130" s="845"/>
      <c r="H130" s="845"/>
      <c r="I130" s="845"/>
      <c r="J130" s="845"/>
      <c r="K130" s="845"/>
      <c r="L130" s="845"/>
      <c r="M130" s="846"/>
      <c r="N130" s="834"/>
    </row>
    <row r="131" spans="1:14" ht="21" customHeight="1">
      <c r="A131" s="853"/>
      <c r="B131" s="842" t="s">
        <v>287</v>
      </c>
      <c r="C131" s="832">
        <f>SUM('3c.m.'!E184)</f>
        <v>116118</v>
      </c>
      <c r="D131" s="832">
        <f aca="true" t="shared" si="0" ref="D131:D146">SUM(E131:N131)</f>
        <v>116118</v>
      </c>
      <c r="E131" s="845"/>
      <c r="F131" s="847">
        <v>107809</v>
      </c>
      <c r="G131" s="847"/>
      <c r="H131" s="845"/>
      <c r="I131" s="845"/>
      <c r="J131" s="845">
        <v>8309</v>
      </c>
      <c r="K131" s="845"/>
      <c r="L131" s="847"/>
      <c r="M131" s="846"/>
      <c r="N131" s="834"/>
    </row>
    <row r="132" spans="1:14" ht="21" customHeight="1">
      <c r="A132" s="853"/>
      <c r="B132" s="842" t="s">
        <v>288</v>
      </c>
      <c r="C132" s="832">
        <f>SUM('3a.m.'!E30+'3a.m.'!E40)-156220</f>
        <v>1706429</v>
      </c>
      <c r="D132" s="832">
        <f t="shared" si="0"/>
        <v>1706429</v>
      </c>
      <c r="E132" s="845"/>
      <c r="F132" s="847">
        <v>1538362</v>
      </c>
      <c r="G132" s="847">
        <v>17340</v>
      </c>
      <c r="H132" s="845"/>
      <c r="I132" s="845"/>
      <c r="J132" s="845"/>
      <c r="K132" s="845"/>
      <c r="L132" s="847">
        <v>142727</v>
      </c>
      <c r="M132" s="846"/>
      <c r="N132" s="854">
        <v>8000</v>
      </c>
    </row>
    <row r="133" spans="1:14" ht="21" customHeight="1">
      <c r="A133" s="853"/>
      <c r="B133" s="842" t="s">
        <v>289</v>
      </c>
      <c r="C133" s="832">
        <f>SUM('3c.m.'!E242)</f>
        <v>40845</v>
      </c>
      <c r="D133" s="832">
        <f t="shared" si="0"/>
        <v>40845</v>
      </c>
      <c r="E133" s="845"/>
      <c r="F133" s="847">
        <v>40400</v>
      </c>
      <c r="G133" s="847"/>
      <c r="H133" s="845"/>
      <c r="I133" s="845"/>
      <c r="J133" s="845"/>
      <c r="K133" s="845"/>
      <c r="L133" s="847">
        <v>445</v>
      </c>
      <c r="M133" s="846"/>
      <c r="N133" s="854"/>
    </row>
    <row r="134" spans="1:14" ht="21" customHeight="1">
      <c r="A134" s="853"/>
      <c r="B134" s="842" t="s">
        <v>290</v>
      </c>
      <c r="C134" s="832">
        <f>SUM('3c.m.'!E316)</f>
        <v>15700</v>
      </c>
      <c r="D134" s="832">
        <f t="shared" si="0"/>
        <v>15700</v>
      </c>
      <c r="E134" s="845"/>
      <c r="F134" s="847">
        <v>11542</v>
      </c>
      <c r="G134" s="847"/>
      <c r="H134" s="845"/>
      <c r="I134" s="845"/>
      <c r="J134" s="845"/>
      <c r="K134" s="845"/>
      <c r="L134" s="847">
        <v>4158</v>
      </c>
      <c r="M134" s="846"/>
      <c r="N134" s="854"/>
    </row>
    <row r="135" spans="1:14" ht="21" customHeight="1">
      <c r="A135" s="853"/>
      <c r="B135" s="842" t="s">
        <v>291</v>
      </c>
      <c r="C135" s="832">
        <f>SUM('3c.m.'!E762)</f>
        <v>15167</v>
      </c>
      <c r="D135" s="832">
        <f t="shared" si="0"/>
        <v>15167</v>
      </c>
      <c r="E135" s="845"/>
      <c r="F135" s="847">
        <v>14000</v>
      </c>
      <c r="G135" s="847"/>
      <c r="H135" s="845"/>
      <c r="I135" s="845"/>
      <c r="J135" s="845"/>
      <c r="K135" s="845"/>
      <c r="L135" s="847">
        <v>1167</v>
      </c>
      <c r="M135" s="846"/>
      <c r="N135" s="854"/>
    </row>
    <row r="136" spans="1:14" ht="21" customHeight="1">
      <c r="A136" s="853"/>
      <c r="B136" s="842" t="s">
        <v>292</v>
      </c>
      <c r="C136" s="832">
        <f>SUM('3d.m.'!E14)</f>
        <v>290000</v>
      </c>
      <c r="D136" s="832">
        <f t="shared" si="0"/>
        <v>290000</v>
      </c>
      <c r="E136" s="845"/>
      <c r="F136" s="847">
        <v>290000</v>
      </c>
      <c r="G136" s="847"/>
      <c r="H136" s="845"/>
      <c r="I136" s="845"/>
      <c r="J136" s="845"/>
      <c r="K136" s="845"/>
      <c r="L136" s="847"/>
      <c r="M136" s="846"/>
      <c r="N136" s="854"/>
    </row>
    <row r="137" spans="1:14" ht="21" customHeight="1">
      <c r="A137" s="853"/>
      <c r="B137" s="842" t="s">
        <v>293</v>
      </c>
      <c r="C137" s="832">
        <f>SUM('1c.mell '!E79)</f>
        <v>50000</v>
      </c>
      <c r="D137" s="832">
        <f t="shared" si="0"/>
        <v>50000</v>
      </c>
      <c r="E137" s="845"/>
      <c r="F137" s="847">
        <v>50000</v>
      </c>
      <c r="G137" s="847"/>
      <c r="H137" s="845"/>
      <c r="I137" s="845"/>
      <c r="J137" s="845"/>
      <c r="K137" s="845"/>
      <c r="L137" s="847"/>
      <c r="M137" s="846"/>
      <c r="N137" s="854"/>
    </row>
    <row r="138" spans="1:14" ht="21" customHeight="1">
      <c r="A138" s="853"/>
      <c r="B138" s="842" t="s">
        <v>294</v>
      </c>
      <c r="C138" s="832">
        <f>SUM('1c.mell '!E83)</f>
        <v>252972</v>
      </c>
      <c r="D138" s="832">
        <f t="shared" si="0"/>
        <v>252972</v>
      </c>
      <c r="E138" s="845"/>
      <c r="F138" s="847">
        <v>244872</v>
      </c>
      <c r="G138" s="847">
        <v>8100</v>
      </c>
      <c r="H138" s="845"/>
      <c r="I138" s="845"/>
      <c r="J138" s="845"/>
      <c r="K138" s="845"/>
      <c r="L138" s="845"/>
      <c r="M138" s="846"/>
      <c r="N138" s="854"/>
    </row>
    <row r="139" spans="1:14" ht="21" customHeight="1">
      <c r="A139" s="853"/>
      <c r="B139" s="842" t="s">
        <v>697</v>
      </c>
      <c r="C139" s="832">
        <f>SUM('1c.mell '!E87)</f>
        <v>8015</v>
      </c>
      <c r="D139" s="832">
        <f t="shared" si="0"/>
        <v>8015</v>
      </c>
      <c r="E139" s="845"/>
      <c r="F139" s="847">
        <v>8015</v>
      </c>
      <c r="G139" s="847"/>
      <c r="H139" s="845"/>
      <c r="I139" s="845"/>
      <c r="J139" s="845"/>
      <c r="K139" s="845"/>
      <c r="L139" s="845"/>
      <c r="M139" s="846"/>
      <c r="N139" s="854"/>
    </row>
    <row r="140" spans="1:14" ht="21" customHeight="1">
      <c r="A140" s="853"/>
      <c r="B140" s="842" t="s">
        <v>295</v>
      </c>
      <c r="C140" s="832">
        <f>SUM('1c.mell '!E123)</f>
        <v>23334</v>
      </c>
      <c r="D140" s="832">
        <f t="shared" si="0"/>
        <v>23334</v>
      </c>
      <c r="E140" s="845"/>
      <c r="F140" s="847">
        <v>23334</v>
      </c>
      <c r="G140" s="847"/>
      <c r="H140" s="845"/>
      <c r="I140" s="847"/>
      <c r="J140" s="845"/>
      <c r="K140" s="845"/>
      <c r="L140" s="847"/>
      <c r="M140" s="846"/>
      <c r="N140" s="854"/>
    </row>
    <row r="141" spans="1:14" ht="21" customHeight="1">
      <c r="A141" s="853"/>
      <c r="B141" s="842" t="s">
        <v>296</v>
      </c>
      <c r="C141" s="832">
        <f>SUM('1c.mell '!E72)</f>
        <v>63525</v>
      </c>
      <c r="D141" s="832">
        <f t="shared" si="0"/>
        <v>63525</v>
      </c>
      <c r="E141" s="845"/>
      <c r="F141" s="847">
        <v>63525</v>
      </c>
      <c r="G141" s="847"/>
      <c r="H141" s="845"/>
      <c r="I141" s="845"/>
      <c r="J141" s="845"/>
      <c r="K141" s="845"/>
      <c r="L141" s="847"/>
      <c r="M141" s="846"/>
      <c r="N141" s="854"/>
    </row>
    <row r="142" spans="1:14" ht="21" customHeight="1">
      <c r="A142" s="853"/>
      <c r="B142" s="842" t="s">
        <v>702</v>
      </c>
      <c r="C142" s="832">
        <f>SUM('1c.mell '!E174)</f>
        <v>38195</v>
      </c>
      <c r="D142" s="832">
        <f t="shared" si="0"/>
        <v>38195</v>
      </c>
      <c r="E142" s="845"/>
      <c r="F142" s="847">
        <v>38195</v>
      </c>
      <c r="G142" s="847"/>
      <c r="H142" s="845"/>
      <c r="I142" s="845"/>
      <c r="J142" s="845"/>
      <c r="K142" s="845"/>
      <c r="L142" s="847"/>
      <c r="M142" s="846"/>
      <c r="N142" s="854"/>
    </row>
    <row r="143" spans="1:14" ht="21" customHeight="1">
      <c r="A143" s="853"/>
      <c r="B143" s="842" t="s">
        <v>297</v>
      </c>
      <c r="C143" s="832">
        <f>SUM('2.mell'!E364)</f>
        <v>1753682</v>
      </c>
      <c r="D143" s="832">
        <f t="shared" si="0"/>
        <v>1753682</v>
      </c>
      <c r="E143" s="847">
        <v>345922</v>
      </c>
      <c r="F143" s="847">
        <v>1326806</v>
      </c>
      <c r="G143" s="847">
        <v>80954</v>
      </c>
      <c r="H143" s="845"/>
      <c r="I143" s="845"/>
      <c r="J143" s="845"/>
      <c r="K143" s="845"/>
      <c r="L143" s="847"/>
      <c r="M143" s="846"/>
      <c r="N143" s="834"/>
    </row>
    <row r="144" spans="1:14" ht="21" customHeight="1">
      <c r="A144" s="829"/>
      <c r="B144" s="842" t="s">
        <v>298</v>
      </c>
      <c r="C144" s="832">
        <f>SUM('2.mell'!E427)</f>
        <v>446963</v>
      </c>
      <c r="D144" s="832">
        <f t="shared" si="0"/>
        <v>446963</v>
      </c>
      <c r="E144" s="847">
        <v>113799</v>
      </c>
      <c r="F144" s="847">
        <v>296842</v>
      </c>
      <c r="G144" s="847">
        <f>SUM('2.mell'!C410)</f>
        <v>36322</v>
      </c>
      <c r="H144" s="847"/>
      <c r="I144" s="845"/>
      <c r="J144" s="845"/>
      <c r="K144" s="845"/>
      <c r="L144" s="847"/>
      <c r="M144" s="846"/>
      <c r="N144" s="834"/>
    </row>
    <row r="145" spans="1:14" ht="21" customHeight="1">
      <c r="A145" s="829"/>
      <c r="B145" s="842" t="s">
        <v>299</v>
      </c>
      <c r="C145" s="832">
        <f>SUM('2.mell'!E458)</f>
        <v>596892</v>
      </c>
      <c r="D145" s="832">
        <f t="shared" si="0"/>
        <v>596892</v>
      </c>
      <c r="E145" s="847">
        <v>132039</v>
      </c>
      <c r="F145" s="847">
        <v>416140</v>
      </c>
      <c r="G145" s="847">
        <f>SUM('2.mell'!C441)</f>
        <v>48713</v>
      </c>
      <c r="H145" s="847"/>
      <c r="I145" s="845"/>
      <c r="J145" s="845"/>
      <c r="K145" s="845"/>
      <c r="L145" s="847"/>
      <c r="M145" s="846"/>
      <c r="N145" s="834"/>
    </row>
    <row r="146" spans="1:14" ht="21" customHeight="1">
      <c r="A146" s="829"/>
      <c r="B146" s="842" t="s">
        <v>300</v>
      </c>
      <c r="C146" s="832">
        <f>SUM('2.mell'!E523)</f>
        <v>351201</v>
      </c>
      <c r="D146" s="832">
        <f t="shared" si="0"/>
        <v>351201</v>
      </c>
      <c r="E146" s="847"/>
      <c r="F146" s="847">
        <v>261201</v>
      </c>
      <c r="G146" s="847">
        <f>SUM('2.mell'!C503)</f>
        <v>90000</v>
      </c>
      <c r="H146" s="845"/>
      <c r="I146" s="845"/>
      <c r="J146" s="845"/>
      <c r="K146" s="845"/>
      <c r="L146" s="847"/>
      <c r="M146" s="846"/>
      <c r="N146" s="834"/>
    </row>
    <row r="147" spans="1:14" ht="21" customHeight="1">
      <c r="A147" s="829"/>
      <c r="B147" s="842"/>
      <c r="C147" s="844"/>
      <c r="D147" s="844"/>
      <c r="E147" s="845"/>
      <c r="F147" s="845"/>
      <c r="G147" s="845"/>
      <c r="H147" s="845"/>
      <c r="I147" s="845"/>
      <c r="J147" s="845"/>
      <c r="K147" s="845"/>
      <c r="L147" s="845"/>
      <c r="M147" s="846"/>
      <c r="N147" s="834"/>
    </row>
    <row r="148" spans="1:14" ht="21" customHeight="1">
      <c r="A148" s="829"/>
      <c r="B148" s="842"/>
      <c r="C148" s="844"/>
      <c r="D148" s="844"/>
      <c r="E148" s="845"/>
      <c r="F148" s="845"/>
      <c r="G148" s="845"/>
      <c r="H148" s="845"/>
      <c r="I148" s="845"/>
      <c r="J148" s="845"/>
      <c r="K148" s="845"/>
      <c r="L148" s="845"/>
      <c r="M148" s="846"/>
      <c r="N148" s="834"/>
    </row>
    <row r="149" spans="1:14" ht="21" customHeight="1">
      <c r="A149" s="829"/>
      <c r="B149" s="855" t="s">
        <v>301</v>
      </c>
      <c r="C149" s="847">
        <f>SUM(C146+C145+C144+C143+C141+C140+C138+C137+C136+C135+C134+C133+C132+C131+C129+C124+C119+C108+C90+C79+C76+C58+C48+C43+C25+C23+C21+C19+C10+C142+C139)</f>
        <v>16235881</v>
      </c>
      <c r="D149" s="847">
        <f>SUM(D146+D145+D144+D143+D141+D140+D138+D137+D136+D135+D134+D133+D132+D131+D129+D124+D119+D108+D90+D79+D76+D58+D48+D43+D25+D23+D21+D19+D10+D142+D139)</f>
        <v>16235881</v>
      </c>
      <c r="E149" s="847">
        <f>SUM(E146+E145+E144+E143+E141+E140+E138+E137+E136+E135+E134+E133+E132+E131+E129+E124+E119+E108+E90+E79+E76+E58+E48+E43+E25+E23+E21+E19+E10+E142+E139)</f>
        <v>1544555</v>
      </c>
      <c r="F149" s="847">
        <f>SUM(F146+F145+F144+F143+F141+F140+F138+F137+F136+F135+F134+F133+F132+F131+F129+F124+F119+F108+F90+F79+F76+F58+F48+F43+F25+F23+F21+F19+F10+F142+F139)</f>
        <v>6968307</v>
      </c>
      <c r="G149" s="847">
        <f>SUM(G146+G145+G144+G143+G141+G140+G138+G137+G136+G135+G134+G133+G132+G131+G129+G124+G119+G108+G90+G79+G76+G58+G48+G43+G25+G23+G21+G19+G10+G142+G139)</f>
        <v>1478015</v>
      </c>
      <c r="H149" s="847">
        <f aca="true" t="shared" si="1" ref="H149:N149">SUM(H146+H145+H144+H143+H141+H140+H138+H137+H136+H135+H134+H133+H132+H131+H129+H124+H119+H108+H90+H79+H76+H58+H48+H43+H25+H23+H21+H19+H10+H142+H139)</f>
        <v>0</v>
      </c>
      <c r="I149" s="847">
        <f t="shared" si="1"/>
        <v>2397267</v>
      </c>
      <c r="J149" s="847">
        <f t="shared" si="1"/>
        <v>8309</v>
      </c>
      <c r="K149" s="847">
        <f t="shared" si="1"/>
        <v>40018</v>
      </c>
      <c r="L149" s="847">
        <f t="shared" si="1"/>
        <v>2757900</v>
      </c>
      <c r="M149" s="847">
        <f t="shared" si="1"/>
        <v>1033510</v>
      </c>
      <c r="N149" s="847">
        <f t="shared" si="1"/>
        <v>8000</v>
      </c>
    </row>
    <row r="150" spans="1:14" ht="21" customHeight="1">
      <c r="A150" s="829"/>
      <c r="B150" s="842"/>
      <c r="C150" s="844"/>
      <c r="D150" s="844"/>
      <c r="E150" s="845"/>
      <c r="F150" s="845"/>
      <c r="G150" s="845"/>
      <c r="H150" s="845"/>
      <c r="I150" s="845"/>
      <c r="J150" s="845"/>
      <c r="K150" s="845"/>
      <c r="L150" s="845"/>
      <c r="M150" s="846"/>
      <c r="N150" s="834"/>
    </row>
  </sheetData>
  <sheetProtection/>
  <mergeCells count="13"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  <mergeCell ref="L8:L9"/>
  </mergeCells>
  <printOptions/>
  <pageMargins left="0.3937007874015748" right="0.3937007874015748" top="0.3937007874015748" bottom="0.3937007874015748" header="0.5118110236220472" footer="0"/>
  <pageSetup firstPageNumber="56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C1">
      <pane ySplit="6" topLeftCell="A65" activePane="bottomLeft" state="frozen"/>
      <selection pane="topLeft" activeCell="A1" sqref="A1"/>
      <selection pane="bottomLeft" activeCell="E75" sqref="E75"/>
    </sheetView>
  </sheetViews>
  <sheetFormatPr defaultColWidth="9.00390625" defaultRowHeight="12.75"/>
  <cols>
    <col min="1" max="1" width="9.125" style="821" customWidth="1"/>
    <col min="2" max="2" width="49.625" style="821" customWidth="1"/>
    <col min="3" max="3" width="13.875" style="821" customWidth="1"/>
    <col min="4" max="5" width="11.125" style="821" customWidth="1"/>
    <col min="6" max="6" width="11.875" style="821" customWidth="1"/>
    <col min="7" max="7" width="12.125" style="821" customWidth="1"/>
    <col min="8" max="8" width="11.375" style="821" customWidth="1"/>
    <col min="9" max="9" width="10.625" style="821" bestFit="1" customWidth="1"/>
    <col min="10" max="10" width="11.125" style="821" customWidth="1"/>
    <col min="11" max="11" width="11.625" style="821" customWidth="1"/>
    <col min="12" max="12" width="10.875" style="821" customWidth="1"/>
    <col min="13" max="16384" width="9.125" style="821" customWidth="1"/>
  </cols>
  <sheetData>
    <row r="1" spans="1:13" ht="12.75">
      <c r="A1" s="1326" t="s">
        <v>302</v>
      </c>
      <c r="B1" s="1326"/>
      <c r="C1" s="1326"/>
      <c r="D1" s="1326"/>
      <c r="E1" s="1326"/>
      <c r="F1" s="1326"/>
      <c r="G1" s="1326"/>
      <c r="H1" s="1326"/>
      <c r="I1" s="1326"/>
      <c r="J1" s="1326"/>
      <c r="K1" s="1326"/>
      <c r="L1" s="1326"/>
      <c r="M1" s="1326"/>
    </row>
    <row r="2" spans="2:12" ht="18.75">
      <c r="B2" s="1327" t="s">
        <v>303</v>
      </c>
      <c r="C2" s="1327"/>
      <c r="D2" s="1327"/>
      <c r="E2" s="1327"/>
      <c r="F2" s="1327"/>
      <c r="G2" s="1327"/>
      <c r="H2" s="1327"/>
      <c r="I2" s="1327"/>
      <c r="J2" s="1327"/>
      <c r="K2" s="1327"/>
      <c r="L2" s="1327"/>
    </row>
    <row r="3" spans="2:12" ht="18.75">
      <c r="B3" s="1328" t="s">
        <v>398</v>
      </c>
      <c r="C3" s="1328"/>
      <c r="D3" s="1328"/>
      <c r="E3" s="1328"/>
      <c r="F3" s="1328"/>
      <c r="G3" s="1328"/>
      <c r="H3" s="1328"/>
      <c r="I3" s="1328"/>
      <c r="J3" s="1328"/>
      <c r="K3" s="1328"/>
      <c r="L3" s="1328"/>
    </row>
    <row r="4" spans="3:13" ht="9.75" customHeight="1">
      <c r="C4" s="856"/>
      <c r="F4" s="857"/>
      <c r="G4" s="857"/>
      <c r="H4" s="857"/>
      <c r="I4" s="857"/>
      <c r="J4" s="857"/>
      <c r="K4" s="857"/>
      <c r="L4" s="857"/>
      <c r="M4" s="824" t="s">
        <v>3</v>
      </c>
    </row>
    <row r="5" spans="1:13" ht="27" customHeight="1">
      <c r="A5" s="858"/>
      <c r="B5" s="1323" t="s">
        <v>304</v>
      </c>
      <c r="C5" s="1316" t="s">
        <v>692</v>
      </c>
      <c r="D5" s="1323" t="s">
        <v>305</v>
      </c>
      <c r="E5" s="1316" t="s">
        <v>169</v>
      </c>
      <c r="F5" s="1316" t="s">
        <v>176</v>
      </c>
      <c r="G5" s="1323" t="s">
        <v>171</v>
      </c>
      <c r="H5" s="1323"/>
      <c r="I5" s="1323" t="s">
        <v>172</v>
      </c>
      <c r="J5" s="1323"/>
      <c r="K5" s="1323" t="s">
        <v>306</v>
      </c>
      <c r="L5" s="1316" t="s">
        <v>307</v>
      </c>
      <c r="M5" s="1323" t="s">
        <v>308</v>
      </c>
    </row>
    <row r="6" spans="1:13" ht="41.25" customHeight="1">
      <c r="A6" s="860"/>
      <c r="B6" s="1323"/>
      <c r="C6" s="1324"/>
      <c r="D6" s="1323"/>
      <c r="E6" s="1324"/>
      <c r="F6" s="1132"/>
      <c r="G6" s="859" t="s">
        <v>309</v>
      </c>
      <c r="H6" s="859" t="s">
        <v>310</v>
      </c>
      <c r="I6" s="859" t="s">
        <v>311</v>
      </c>
      <c r="J6" s="859" t="s">
        <v>310</v>
      </c>
      <c r="K6" s="1323"/>
      <c r="L6" s="1325"/>
      <c r="M6" s="1323"/>
    </row>
    <row r="7" spans="1:13" ht="18" customHeight="1">
      <c r="A7" s="862">
        <v>1803</v>
      </c>
      <c r="B7" s="863" t="s">
        <v>312</v>
      </c>
      <c r="C7" s="864">
        <f>SUM('1c.mell '!E81)</f>
        <v>7000</v>
      </c>
      <c r="D7" s="865">
        <f aca="true" t="shared" si="0" ref="D7:D73">SUM(E7:M7)</f>
        <v>7000</v>
      </c>
      <c r="E7" s="865"/>
      <c r="F7" s="866"/>
      <c r="G7" s="867"/>
      <c r="H7" s="867"/>
      <c r="I7" s="867"/>
      <c r="J7" s="867"/>
      <c r="K7" s="867"/>
      <c r="L7" s="867"/>
      <c r="M7" s="868">
        <v>7000</v>
      </c>
    </row>
    <row r="8" spans="1:13" ht="18" customHeight="1">
      <c r="A8" s="862">
        <v>2985</v>
      </c>
      <c r="B8" s="863" t="s">
        <v>313</v>
      </c>
      <c r="C8" s="864"/>
      <c r="D8" s="865">
        <f t="shared" si="0"/>
        <v>0</v>
      </c>
      <c r="E8" s="865"/>
      <c r="F8" s="866"/>
      <c r="G8" s="867"/>
      <c r="H8" s="867"/>
      <c r="I8" s="867"/>
      <c r="J8" s="867"/>
      <c r="K8" s="867"/>
      <c r="L8" s="867"/>
      <c r="M8" s="869"/>
    </row>
    <row r="9" spans="1:13" ht="18" customHeight="1">
      <c r="A9" s="862">
        <v>2309</v>
      </c>
      <c r="B9" s="867" t="s">
        <v>677</v>
      </c>
      <c r="C9" s="864">
        <v>1000</v>
      </c>
      <c r="D9" s="865">
        <v>1000</v>
      </c>
      <c r="E9" s="865">
        <v>1000</v>
      </c>
      <c r="F9" s="866"/>
      <c r="G9" s="867"/>
      <c r="H9" s="867"/>
      <c r="I9" s="867"/>
      <c r="J9" s="867"/>
      <c r="K9" s="867"/>
      <c r="L9" s="867"/>
      <c r="M9" s="869"/>
    </row>
    <row r="10" spans="1:13" ht="18" customHeight="1">
      <c r="A10" s="870">
        <v>3011</v>
      </c>
      <c r="B10" s="871" t="s">
        <v>881</v>
      </c>
      <c r="C10" s="865">
        <f>SUM('3a.m.'!E19)</f>
        <v>11749</v>
      </c>
      <c r="D10" s="865">
        <f t="shared" si="0"/>
        <v>11749</v>
      </c>
      <c r="E10" s="865"/>
      <c r="F10" s="872">
        <v>11749</v>
      </c>
      <c r="G10" s="859"/>
      <c r="H10" s="859"/>
      <c r="I10" s="859"/>
      <c r="J10" s="859"/>
      <c r="K10" s="873"/>
      <c r="L10" s="859"/>
      <c r="M10" s="874"/>
    </row>
    <row r="11" spans="1:13" ht="18" customHeight="1">
      <c r="A11" s="875">
        <v>3030</v>
      </c>
      <c r="B11" s="876" t="s">
        <v>314</v>
      </c>
      <c r="C11" s="877"/>
      <c r="D11" s="865">
        <f t="shared" si="0"/>
        <v>0</v>
      </c>
      <c r="E11" s="865"/>
      <c r="F11" s="865"/>
      <c r="G11" s="878"/>
      <c r="H11" s="878"/>
      <c r="I11" s="878"/>
      <c r="J11" s="878"/>
      <c r="K11" s="878"/>
      <c r="L11" s="878"/>
      <c r="M11" s="869"/>
    </row>
    <row r="12" spans="1:13" ht="18" customHeight="1">
      <c r="A12" s="875">
        <v>3052</v>
      </c>
      <c r="B12" s="921" t="s">
        <v>746</v>
      </c>
      <c r="C12" s="877">
        <f>SUM('3c.m.'!E17)</f>
        <v>8057</v>
      </c>
      <c r="D12" s="865">
        <f t="shared" si="0"/>
        <v>8057</v>
      </c>
      <c r="E12" s="865">
        <v>8057</v>
      </c>
      <c r="F12" s="865"/>
      <c r="G12" s="878"/>
      <c r="H12" s="878"/>
      <c r="I12" s="878"/>
      <c r="J12" s="878"/>
      <c r="K12" s="878"/>
      <c r="L12" s="878"/>
      <c r="M12" s="869"/>
    </row>
    <row r="13" spans="1:13" ht="18" customHeight="1">
      <c r="A13" s="875">
        <v>3126</v>
      </c>
      <c r="B13" s="921" t="s">
        <v>31</v>
      </c>
      <c r="C13" s="877">
        <f>SUM('3c.m.'!E118)</f>
        <v>10000</v>
      </c>
      <c r="D13" s="865">
        <f t="shared" si="0"/>
        <v>10000</v>
      </c>
      <c r="E13" s="865"/>
      <c r="F13" s="865">
        <v>10000</v>
      </c>
      <c r="G13" s="878"/>
      <c r="H13" s="878"/>
      <c r="I13" s="878"/>
      <c r="J13" s="878"/>
      <c r="K13" s="878"/>
      <c r="L13" s="878"/>
      <c r="M13" s="869"/>
    </row>
    <row r="14" spans="1:13" ht="18" customHeight="1">
      <c r="A14" s="875">
        <v>3141</v>
      </c>
      <c r="B14" s="876" t="s">
        <v>315</v>
      </c>
      <c r="C14" s="877">
        <f>SUM('3c.m.'!E127)</f>
        <v>21000</v>
      </c>
      <c r="D14" s="865">
        <f t="shared" si="0"/>
        <v>21000</v>
      </c>
      <c r="E14" s="865"/>
      <c r="F14" s="879">
        <v>21000</v>
      </c>
      <c r="G14" s="880"/>
      <c r="H14" s="880"/>
      <c r="I14" s="880"/>
      <c r="J14" s="880"/>
      <c r="K14" s="880"/>
      <c r="L14" s="880"/>
      <c r="M14" s="869"/>
    </row>
    <row r="15" spans="1:13" ht="18" customHeight="1">
      <c r="A15" s="862">
        <v>3144</v>
      </c>
      <c r="B15" s="881" t="s">
        <v>316</v>
      </c>
      <c r="C15" s="877">
        <f>SUM('3c.m.'!E151)</f>
        <v>2000</v>
      </c>
      <c r="D15" s="865">
        <f t="shared" si="0"/>
        <v>2000</v>
      </c>
      <c r="E15" s="865"/>
      <c r="F15" s="879">
        <v>2000</v>
      </c>
      <c r="G15" s="880"/>
      <c r="H15" s="880"/>
      <c r="I15" s="880"/>
      <c r="J15" s="880"/>
      <c r="K15" s="880"/>
      <c r="L15" s="880"/>
      <c r="M15" s="869"/>
    </row>
    <row r="16" spans="1:13" ht="18" customHeight="1">
      <c r="A16" s="875">
        <v>3207</v>
      </c>
      <c r="B16" s="876" t="s">
        <v>317</v>
      </c>
      <c r="C16" s="877">
        <f>SUM('3c.m.'!D234)</f>
        <v>26000</v>
      </c>
      <c r="D16" s="865">
        <f t="shared" si="0"/>
        <v>26000</v>
      </c>
      <c r="E16" s="865"/>
      <c r="F16" s="879">
        <v>26000</v>
      </c>
      <c r="G16" s="880"/>
      <c r="H16" s="880"/>
      <c r="I16" s="880"/>
      <c r="J16" s="880"/>
      <c r="K16" s="880"/>
      <c r="L16" s="880"/>
      <c r="M16" s="869"/>
    </row>
    <row r="17" spans="1:13" ht="18" customHeight="1">
      <c r="A17" s="875">
        <v>3209</v>
      </c>
      <c r="B17" s="876" t="s">
        <v>318</v>
      </c>
      <c r="C17" s="877">
        <f>SUM('3c.m.'!E250)</f>
        <v>8961</v>
      </c>
      <c r="D17" s="865">
        <f t="shared" si="0"/>
        <v>8961</v>
      </c>
      <c r="E17" s="865"/>
      <c r="F17" s="879">
        <v>8961</v>
      </c>
      <c r="G17" s="880"/>
      <c r="H17" s="880"/>
      <c r="I17" s="880"/>
      <c r="J17" s="880"/>
      <c r="K17" s="880"/>
      <c r="L17" s="880"/>
      <c r="M17" s="869"/>
    </row>
    <row r="18" spans="1:13" ht="18" customHeight="1">
      <c r="A18" s="875">
        <v>3305</v>
      </c>
      <c r="B18" s="876" t="s">
        <v>1004</v>
      </c>
      <c r="C18" s="877">
        <f>SUM('3c.m.'!E359)</f>
        <v>17200</v>
      </c>
      <c r="D18" s="865">
        <f t="shared" si="0"/>
        <v>17200</v>
      </c>
      <c r="E18" s="865"/>
      <c r="F18" s="879">
        <v>17200</v>
      </c>
      <c r="G18" s="880"/>
      <c r="H18" s="880"/>
      <c r="I18" s="880"/>
      <c r="J18" s="880"/>
      <c r="K18" s="880"/>
      <c r="L18" s="880"/>
      <c r="M18" s="869"/>
    </row>
    <row r="19" spans="1:13" ht="18" customHeight="1">
      <c r="A19" s="875">
        <v>3306</v>
      </c>
      <c r="B19" s="876" t="s">
        <v>1005</v>
      </c>
      <c r="C19" s="877">
        <f>SUM('3c.m.'!E368)</f>
        <v>5000</v>
      </c>
      <c r="D19" s="865">
        <f t="shared" si="0"/>
        <v>5000</v>
      </c>
      <c r="E19" s="865"/>
      <c r="F19" s="879">
        <v>5000</v>
      </c>
      <c r="G19" s="880"/>
      <c r="H19" s="880"/>
      <c r="I19" s="880"/>
      <c r="J19" s="880"/>
      <c r="K19" s="880"/>
      <c r="L19" s="880"/>
      <c r="M19" s="869"/>
    </row>
    <row r="20" spans="1:13" ht="18" customHeight="1">
      <c r="A20" s="875">
        <v>3307</v>
      </c>
      <c r="B20" s="876" t="s">
        <v>319</v>
      </c>
      <c r="C20" s="877">
        <f>SUM('3c.m.'!E377)</f>
        <v>8000</v>
      </c>
      <c r="D20" s="865">
        <f t="shared" si="0"/>
        <v>8000</v>
      </c>
      <c r="E20" s="865"/>
      <c r="F20" s="879">
        <v>8000</v>
      </c>
      <c r="G20" s="880"/>
      <c r="H20" s="880"/>
      <c r="I20" s="880"/>
      <c r="J20" s="880"/>
      <c r="K20" s="880"/>
      <c r="L20" s="880"/>
      <c r="M20" s="869"/>
    </row>
    <row r="21" spans="1:13" ht="18" customHeight="1">
      <c r="A21" s="875">
        <v>3310</v>
      </c>
      <c r="B21" s="876" t="s">
        <v>1166</v>
      </c>
      <c r="C21" s="877">
        <f>SUM('3c.m.'!E402)</f>
        <v>4500</v>
      </c>
      <c r="D21" s="865">
        <f t="shared" si="0"/>
        <v>4500</v>
      </c>
      <c r="E21" s="865"/>
      <c r="F21" s="879">
        <v>4500</v>
      </c>
      <c r="G21" s="880"/>
      <c r="H21" s="880"/>
      <c r="I21" s="880"/>
      <c r="J21" s="880"/>
      <c r="K21" s="880"/>
      <c r="L21" s="880"/>
      <c r="M21" s="869"/>
    </row>
    <row r="22" spans="1:13" ht="18" customHeight="1">
      <c r="A22" s="875">
        <v>3312</v>
      </c>
      <c r="B22" s="921" t="s">
        <v>848</v>
      </c>
      <c r="C22" s="877">
        <f>SUM('3c.m.'!E418)</f>
        <v>28158</v>
      </c>
      <c r="D22" s="865">
        <f t="shared" si="0"/>
        <v>28158</v>
      </c>
      <c r="E22" s="865"/>
      <c r="F22" s="879">
        <v>28158</v>
      </c>
      <c r="G22" s="880"/>
      <c r="H22" s="880"/>
      <c r="I22" s="880"/>
      <c r="J22" s="880"/>
      <c r="K22" s="880"/>
      <c r="L22" s="880"/>
      <c r="M22" s="869"/>
    </row>
    <row r="23" spans="1:13" ht="18" customHeight="1">
      <c r="A23" s="875">
        <v>3313</v>
      </c>
      <c r="B23" s="953" t="s">
        <v>595</v>
      </c>
      <c r="C23" s="877">
        <f>SUM('3c.m.'!E426)</f>
        <v>7000</v>
      </c>
      <c r="D23" s="865">
        <f t="shared" si="0"/>
        <v>7000</v>
      </c>
      <c r="E23" s="865">
        <v>7000</v>
      </c>
      <c r="F23" s="879"/>
      <c r="G23" s="880"/>
      <c r="H23" s="880"/>
      <c r="I23" s="880"/>
      <c r="J23" s="880"/>
      <c r="K23" s="880"/>
      <c r="L23" s="880"/>
      <c r="M23" s="869"/>
    </row>
    <row r="24" spans="1:13" ht="18" customHeight="1">
      <c r="A24" s="875">
        <v>3315</v>
      </c>
      <c r="B24" s="953" t="s">
        <v>596</v>
      </c>
      <c r="C24" s="877">
        <f>SUM('3c.m.'!E434)</f>
        <v>7000</v>
      </c>
      <c r="D24" s="865">
        <f t="shared" si="0"/>
        <v>7000</v>
      </c>
      <c r="E24" s="865">
        <v>7000</v>
      </c>
      <c r="F24" s="879"/>
      <c r="G24" s="880"/>
      <c r="H24" s="880"/>
      <c r="I24" s="880"/>
      <c r="J24" s="880"/>
      <c r="K24" s="880"/>
      <c r="L24" s="880"/>
      <c r="M24" s="869"/>
    </row>
    <row r="25" spans="1:13" ht="18" customHeight="1">
      <c r="A25" s="875">
        <v>3316</v>
      </c>
      <c r="B25" s="953" t="s">
        <v>597</v>
      </c>
      <c r="C25" s="877">
        <f>SUM('3c.m.'!E442)</f>
        <v>2000</v>
      </c>
      <c r="D25" s="865">
        <f t="shared" si="0"/>
        <v>2000</v>
      </c>
      <c r="E25" s="865">
        <v>2000</v>
      </c>
      <c r="F25" s="879"/>
      <c r="G25" s="880"/>
      <c r="H25" s="880"/>
      <c r="I25" s="880"/>
      <c r="J25" s="880"/>
      <c r="K25" s="880"/>
      <c r="L25" s="880"/>
      <c r="M25" s="869"/>
    </row>
    <row r="26" spans="1:13" ht="18" customHeight="1">
      <c r="A26" s="875">
        <v>3317</v>
      </c>
      <c r="B26" s="952" t="s">
        <v>598</v>
      </c>
      <c r="C26" s="877">
        <f>SUM('3c.m.'!E450)</f>
        <v>50000</v>
      </c>
      <c r="D26" s="865">
        <f t="shared" si="0"/>
        <v>50000</v>
      </c>
      <c r="E26" s="865">
        <v>50000</v>
      </c>
      <c r="F26" s="879"/>
      <c r="G26" s="880"/>
      <c r="H26" s="880"/>
      <c r="I26" s="880"/>
      <c r="J26" s="880"/>
      <c r="K26" s="880"/>
      <c r="L26" s="880"/>
      <c r="M26" s="869"/>
    </row>
    <row r="27" spans="1:13" ht="18" customHeight="1">
      <c r="A27" s="875">
        <v>3322</v>
      </c>
      <c r="B27" s="876" t="s">
        <v>922</v>
      </c>
      <c r="C27" s="877">
        <f>SUM('3c.m.'!E485)</f>
        <v>9500</v>
      </c>
      <c r="D27" s="865">
        <f t="shared" si="0"/>
        <v>9500</v>
      </c>
      <c r="E27" s="865"/>
      <c r="F27" s="879">
        <v>9500</v>
      </c>
      <c r="G27" s="880"/>
      <c r="H27" s="880"/>
      <c r="I27" s="880"/>
      <c r="J27" s="880"/>
      <c r="K27" s="880"/>
      <c r="L27" s="880"/>
      <c r="M27" s="869"/>
    </row>
    <row r="28" spans="1:13" ht="18" customHeight="1">
      <c r="A28" s="875">
        <v>3350</v>
      </c>
      <c r="B28" s="921" t="s">
        <v>1124</v>
      </c>
      <c r="C28" s="877">
        <f>SUM('3c.m.'!E582)</f>
        <v>1427</v>
      </c>
      <c r="D28" s="865">
        <f t="shared" si="0"/>
        <v>1427</v>
      </c>
      <c r="E28" s="865"/>
      <c r="F28" s="879">
        <v>1427</v>
      </c>
      <c r="G28" s="880"/>
      <c r="H28" s="880"/>
      <c r="I28" s="880"/>
      <c r="J28" s="880"/>
      <c r="K28" s="880"/>
      <c r="L28" s="880"/>
      <c r="M28" s="869"/>
    </row>
    <row r="29" spans="1:13" ht="18" customHeight="1">
      <c r="A29" s="875">
        <v>3351</v>
      </c>
      <c r="B29" s="921" t="s">
        <v>747</v>
      </c>
      <c r="C29" s="877">
        <f>SUM('3c.m.'!E590)</f>
        <v>19466</v>
      </c>
      <c r="D29" s="865">
        <f t="shared" si="0"/>
        <v>19466</v>
      </c>
      <c r="E29" s="865"/>
      <c r="F29" s="879">
        <v>19466</v>
      </c>
      <c r="G29" s="880"/>
      <c r="H29" s="880"/>
      <c r="I29" s="880"/>
      <c r="J29" s="880"/>
      <c r="K29" s="880"/>
      <c r="L29" s="880"/>
      <c r="M29" s="869"/>
    </row>
    <row r="30" spans="1:13" ht="18" customHeight="1">
      <c r="A30" s="875">
        <v>3352</v>
      </c>
      <c r="B30" s="876" t="s">
        <v>849</v>
      </c>
      <c r="C30" s="877">
        <f>SUM('3c.m.'!E599)</f>
        <v>8329</v>
      </c>
      <c r="D30" s="865">
        <f t="shared" si="0"/>
        <v>8329</v>
      </c>
      <c r="E30" s="865"/>
      <c r="F30" s="879">
        <v>8329</v>
      </c>
      <c r="G30" s="880"/>
      <c r="H30" s="880"/>
      <c r="I30" s="880"/>
      <c r="J30" s="880"/>
      <c r="K30" s="880"/>
      <c r="L30" s="880"/>
      <c r="M30" s="869"/>
    </row>
    <row r="31" spans="1:13" ht="18" customHeight="1">
      <c r="A31" s="875">
        <v>3355</v>
      </c>
      <c r="B31" s="876" t="s">
        <v>320</v>
      </c>
      <c r="C31" s="877">
        <f>SUM('3c.m.'!E615)</f>
        <v>11597</v>
      </c>
      <c r="D31" s="865">
        <f t="shared" si="0"/>
        <v>11597</v>
      </c>
      <c r="E31" s="865"/>
      <c r="F31" s="879">
        <v>11597</v>
      </c>
      <c r="G31" s="880"/>
      <c r="H31" s="880"/>
      <c r="I31" s="880"/>
      <c r="J31" s="880"/>
      <c r="K31" s="880"/>
      <c r="L31" s="880"/>
      <c r="M31" s="869"/>
    </row>
    <row r="32" spans="1:13" ht="18" customHeight="1">
      <c r="A32" s="875">
        <v>3356</v>
      </c>
      <c r="B32" s="876" t="s">
        <v>321</v>
      </c>
      <c r="C32" s="877">
        <f>SUM('3c.m.'!E623)</f>
        <v>54042</v>
      </c>
      <c r="D32" s="865">
        <f t="shared" si="0"/>
        <v>54042</v>
      </c>
      <c r="E32" s="865"/>
      <c r="F32" s="879">
        <v>54042</v>
      </c>
      <c r="G32" s="880"/>
      <c r="H32" s="880"/>
      <c r="I32" s="880"/>
      <c r="J32" s="880"/>
      <c r="K32" s="880"/>
      <c r="L32" s="880"/>
      <c r="M32" s="869"/>
    </row>
    <row r="33" spans="1:13" ht="18" customHeight="1">
      <c r="A33" s="875">
        <v>3358</v>
      </c>
      <c r="B33" s="921" t="s">
        <v>428</v>
      </c>
      <c r="C33" s="877">
        <f>SUM('3c.m.'!E639)</f>
        <v>0</v>
      </c>
      <c r="D33" s="865">
        <f t="shared" si="0"/>
        <v>0</v>
      </c>
      <c r="E33" s="865"/>
      <c r="F33" s="879"/>
      <c r="G33" s="880"/>
      <c r="H33" s="880"/>
      <c r="I33" s="880"/>
      <c r="J33" s="880"/>
      <c r="K33" s="880"/>
      <c r="L33" s="880"/>
      <c r="M33" s="869"/>
    </row>
    <row r="34" spans="1:13" ht="18" customHeight="1">
      <c r="A34" s="875">
        <v>3360</v>
      </c>
      <c r="B34" s="921" t="s">
        <v>27</v>
      </c>
      <c r="C34" s="877">
        <f>SUM('3c.m.'!E647)</f>
        <v>3000</v>
      </c>
      <c r="D34" s="865">
        <f t="shared" si="0"/>
        <v>3000</v>
      </c>
      <c r="E34" s="865"/>
      <c r="F34" s="879">
        <v>3000</v>
      </c>
      <c r="G34" s="880"/>
      <c r="H34" s="880"/>
      <c r="I34" s="880"/>
      <c r="J34" s="880"/>
      <c r="K34" s="880"/>
      <c r="L34" s="880"/>
      <c r="M34" s="869"/>
    </row>
    <row r="35" spans="1:13" ht="18" customHeight="1">
      <c r="A35" s="875">
        <v>3361</v>
      </c>
      <c r="B35" s="921" t="s">
        <v>28</v>
      </c>
      <c r="C35" s="877">
        <f>SUM('3c.m.'!E655)</f>
        <v>1500</v>
      </c>
      <c r="D35" s="865">
        <f t="shared" si="0"/>
        <v>1500</v>
      </c>
      <c r="E35" s="865"/>
      <c r="F35" s="879">
        <v>1500</v>
      </c>
      <c r="G35" s="880"/>
      <c r="H35" s="880"/>
      <c r="I35" s="880"/>
      <c r="J35" s="880"/>
      <c r="K35" s="880"/>
      <c r="L35" s="880"/>
      <c r="M35" s="869"/>
    </row>
    <row r="36" spans="1:13" ht="18" customHeight="1">
      <c r="A36" s="875">
        <v>3416</v>
      </c>
      <c r="B36" s="921" t="s">
        <v>968</v>
      </c>
      <c r="C36" s="877">
        <f>SUM('3c.m.'!E713)</f>
        <v>20000</v>
      </c>
      <c r="D36" s="865">
        <f t="shared" si="0"/>
        <v>20000</v>
      </c>
      <c r="E36" s="865">
        <v>20000</v>
      </c>
      <c r="F36" s="879"/>
      <c r="G36" s="880"/>
      <c r="H36" s="880"/>
      <c r="I36" s="880"/>
      <c r="J36" s="880"/>
      <c r="K36" s="880"/>
      <c r="L36" s="880"/>
      <c r="M36" s="869"/>
    </row>
    <row r="37" spans="1:13" ht="18" customHeight="1">
      <c r="A37" s="875">
        <v>3422</v>
      </c>
      <c r="B37" s="876" t="s">
        <v>927</v>
      </c>
      <c r="C37" s="877">
        <f>SUM('3c.m.'!E722)</f>
        <v>36633</v>
      </c>
      <c r="D37" s="865">
        <f t="shared" si="0"/>
        <v>36633</v>
      </c>
      <c r="E37" s="865"/>
      <c r="F37" s="879">
        <v>36633</v>
      </c>
      <c r="G37" s="880"/>
      <c r="H37" s="880"/>
      <c r="I37" s="880"/>
      <c r="J37" s="880"/>
      <c r="K37" s="880"/>
      <c r="L37" s="880"/>
      <c r="M37" s="869"/>
    </row>
    <row r="38" spans="1:13" ht="18" customHeight="1">
      <c r="A38" s="875">
        <v>3423</v>
      </c>
      <c r="B38" s="876" t="s">
        <v>926</v>
      </c>
      <c r="C38" s="877">
        <f>SUM('3c.m.'!E730)</f>
        <v>11664</v>
      </c>
      <c r="D38" s="865">
        <f t="shared" si="0"/>
        <v>11664</v>
      </c>
      <c r="E38" s="865"/>
      <c r="F38" s="879">
        <v>11664</v>
      </c>
      <c r="G38" s="880"/>
      <c r="H38" s="880"/>
      <c r="I38" s="880"/>
      <c r="J38" s="880"/>
      <c r="K38" s="880"/>
      <c r="L38" s="880"/>
      <c r="M38" s="869"/>
    </row>
    <row r="39" spans="1:13" ht="18" customHeight="1">
      <c r="A39" s="875">
        <v>3424</v>
      </c>
      <c r="B39" s="882" t="s">
        <v>1129</v>
      </c>
      <c r="C39" s="864">
        <f>SUM('3c.m.'!E738)</f>
        <v>9322</v>
      </c>
      <c r="D39" s="865">
        <f t="shared" si="0"/>
        <v>9322</v>
      </c>
      <c r="E39" s="865">
        <v>3622</v>
      </c>
      <c r="F39" s="879">
        <v>5700</v>
      </c>
      <c r="G39" s="880"/>
      <c r="H39" s="880"/>
      <c r="I39" s="880"/>
      <c r="J39" s="880"/>
      <c r="K39" s="880"/>
      <c r="L39" s="880"/>
      <c r="M39" s="869"/>
    </row>
    <row r="40" spans="1:13" ht="18" customHeight="1">
      <c r="A40" s="875">
        <v>3425</v>
      </c>
      <c r="B40" s="882" t="s">
        <v>773</v>
      </c>
      <c r="C40" s="864">
        <f>SUM('3c.m.'!E746)</f>
        <v>9426</v>
      </c>
      <c r="D40" s="865">
        <f t="shared" si="0"/>
        <v>9426</v>
      </c>
      <c r="E40" s="865"/>
      <c r="F40" s="866">
        <v>9426</v>
      </c>
      <c r="G40" s="867"/>
      <c r="H40" s="867"/>
      <c r="I40" s="867"/>
      <c r="J40" s="867"/>
      <c r="K40" s="867"/>
      <c r="L40" s="867"/>
      <c r="M40" s="869"/>
    </row>
    <row r="41" spans="1:13" ht="18" customHeight="1">
      <c r="A41" s="875">
        <v>3426</v>
      </c>
      <c r="B41" s="876" t="s">
        <v>1214</v>
      </c>
      <c r="C41" s="877">
        <f>SUM('3c.m.'!E754)</f>
        <v>60522</v>
      </c>
      <c r="D41" s="865">
        <f t="shared" si="0"/>
        <v>60522</v>
      </c>
      <c r="E41" s="865"/>
      <c r="F41" s="866">
        <v>60522</v>
      </c>
      <c r="G41" s="867"/>
      <c r="H41" s="867"/>
      <c r="I41" s="867"/>
      <c r="J41" s="867"/>
      <c r="K41" s="867"/>
      <c r="L41" s="867"/>
      <c r="M41" s="869"/>
    </row>
    <row r="42" spans="1:13" ht="18" customHeight="1">
      <c r="A42" s="875">
        <v>3921</v>
      </c>
      <c r="B42" s="882" t="s">
        <v>322</v>
      </c>
      <c r="C42" s="864">
        <f>SUM('3d.m.'!E12)</f>
        <v>6000</v>
      </c>
      <c r="D42" s="865">
        <f t="shared" si="0"/>
        <v>6000</v>
      </c>
      <c r="E42" s="865"/>
      <c r="F42" s="866">
        <v>6000</v>
      </c>
      <c r="G42" s="867"/>
      <c r="H42" s="867"/>
      <c r="I42" s="867"/>
      <c r="J42" s="867"/>
      <c r="K42" s="867"/>
      <c r="L42" s="867"/>
      <c r="M42" s="869"/>
    </row>
    <row r="43" spans="1:13" ht="18" customHeight="1">
      <c r="A43" s="875">
        <v>3922</v>
      </c>
      <c r="B43" s="882" t="s">
        <v>323</v>
      </c>
      <c r="C43" s="864">
        <f>SUM('3d.m.'!E13)</f>
        <v>5000</v>
      </c>
      <c r="D43" s="865">
        <f t="shared" si="0"/>
        <v>5000</v>
      </c>
      <c r="E43" s="865"/>
      <c r="F43" s="866">
        <v>5000</v>
      </c>
      <c r="G43" s="867"/>
      <c r="H43" s="867"/>
      <c r="I43" s="867"/>
      <c r="J43" s="867"/>
      <c r="K43" s="867"/>
      <c r="L43" s="867"/>
      <c r="M43" s="869"/>
    </row>
    <row r="44" spans="1:13" ht="18" customHeight="1">
      <c r="A44" s="875">
        <v>3932</v>
      </c>
      <c r="B44" s="934" t="s">
        <v>986</v>
      </c>
      <c r="C44" s="864">
        <f>SUM('3d.m.'!E21)</f>
        <v>12500</v>
      </c>
      <c r="D44" s="865">
        <f t="shared" si="0"/>
        <v>12500</v>
      </c>
      <c r="E44" s="865">
        <v>12500</v>
      </c>
      <c r="F44" s="866"/>
      <c r="G44" s="867"/>
      <c r="H44" s="867"/>
      <c r="I44" s="867"/>
      <c r="J44" s="867"/>
      <c r="K44" s="867"/>
      <c r="L44" s="867"/>
      <c r="M44" s="869"/>
    </row>
    <row r="45" spans="1:13" ht="18" customHeight="1">
      <c r="A45" s="875">
        <v>3941</v>
      </c>
      <c r="B45" s="882" t="s">
        <v>324</v>
      </c>
      <c r="C45" s="864">
        <f>SUM('3d.m.'!E24)</f>
        <v>220707</v>
      </c>
      <c r="D45" s="865">
        <f t="shared" si="0"/>
        <v>220707</v>
      </c>
      <c r="E45" s="865"/>
      <c r="F45" s="866">
        <v>220707</v>
      </c>
      <c r="G45" s="867"/>
      <c r="H45" s="867"/>
      <c r="I45" s="867"/>
      <c r="J45" s="867"/>
      <c r="K45" s="867"/>
      <c r="L45" s="867"/>
      <c r="M45" s="869"/>
    </row>
    <row r="46" spans="1:13" ht="18" customHeight="1">
      <c r="A46" s="875">
        <v>3942</v>
      </c>
      <c r="B46" s="882" t="s">
        <v>325</v>
      </c>
      <c r="C46" s="864">
        <v>137000</v>
      </c>
      <c r="D46" s="865">
        <f t="shared" si="0"/>
        <v>137000</v>
      </c>
      <c r="E46" s="865"/>
      <c r="F46" s="866">
        <v>137000</v>
      </c>
      <c r="G46" s="867"/>
      <c r="H46" s="867"/>
      <c r="I46" s="867"/>
      <c r="J46" s="867"/>
      <c r="K46" s="867"/>
      <c r="L46" s="867"/>
      <c r="M46" s="869"/>
    </row>
    <row r="47" spans="1:13" ht="18" customHeight="1">
      <c r="A47" s="862">
        <v>3929</v>
      </c>
      <c r="B47" s="863" t="s">
        <v>1116</v>
      </c>
      <c r="C47" s="864">
        <f>SUM('3d.m.'!E17)</f>
        <v>22105</v>
      </c>
      <c r="D47" s="865">
        <f t="shared" si="0"/>
        <v>22105</v>
      </c>
      <c r="E47" s="865"/>
      <c r="F47" s="866">
        <v>22105</v>
      </c>
      <c r="G47" s="867"/>
      <c r="H47" s="867"/>
      <c r="I47" s="867"/>
      <c r="J47" s="867"/>
      <c r="K47" s="867"/>
      <c r="L47" s="867"/>
      <c r="M47" s="869"/>
    </row>
    <row r="48" spans="1:13" ht="18" customHeight="1">
      <c r="A48" s="862">
        <v>3943</v>
      </c>
      <c r="B48" s="867" t="s">
        <v>425</v>
      </c>
      <c r="C48" s="864">
        <f>SUM('3d.m.'!E25)</f>
        <v>2000</v>
      </c>
      <c r="D48" s="865">
        <f t="shared" si="0"/>
        <v>2000</v>
      </c>
      <c r="E48" s="865"/>
      <c r="F48" s="866">
        <v>2000</v>
      </c>
      <c r="G48" s="867"/>
      <c r="H48" s="867"/>
      <c r="I48" s="867"/>
      <c r="J48" s="867"/>
      <c r="K48" s="867"/>
      <c r="L48" s="867"/>
      <c r="M48" s="869"/>
    </row>
    <row r="49" spans="1:13" ht="18" customHeight="1">
      <c r="A49" s="862">
        <v>3962</v>
      </c>
      <c r="B49" s="863" t="s">
        <v>326</v>
      </c>
      <c r="C49" s="864">
        <f>SUM('3d.m.'!E29)</f>
        <v>50000</v>
      </c>
      <c r="D49" s="865">
        <f t="shared" si="0"/>
        <v>50000</v>
      </c>
      <c r="E49" s="865">
        <v>50000</v>
      </c>
      <c r="F49" s="866"/>
      <c r="G49" s="867"/>
      <c r="H49" s="867"/>
      <c r="I49" s="867"/>
      <c r="J49" s="867"/>
      <c r="K49" s="867"/>
      <c r="L49" s="867"/>
      <c r="M49" s="869"/>
    </row>
    <row r="50" spans="1:13" ht="18" customHeight="1">
      <c r="A50" s="862">
        <v>4034</v>
      </c>
      <c r="B50" s="867" t="s">
        <v>704</v>
      </c>
      <c r="C50" s="864">
        <f>SUM('4.mell.'!E17)</f>
        <v>540</v>
      </c>
      <c r="D50" s="865">
        <f t="shared" si="0"/>
        <v>540</v>
      </c>
      <c r="E50" s="865"/>
      <c r="F50" s="866">
        <v>540</v>
      </c>
      <c r="G50" s="867"/>
      <c r="H50" s="867"/>
      <c r="I50" s="867"/>
      <c r="J50" s="867"/>
      <c r="K50" s="867"/>
      <c r="L50" s="867"/>
      <c r="M50" s="869"/>
    </row>
    <row r="51" spans="1:13" ht="18" customHeight="1">
      <c r="A51" s="862">
        <v>4132</v>
      </c>
      <c r="B51" s="863" t="s">
        <v>327</v>
      </c>
      <c r="C51" s="864">
        <f>SUM('4.mell.'!E46)</f>
        <v>45118</v>
      </c>
      <c r="D51" s="865">
        <f t="shared" si="0"/>
        <v>45118</v>
      </c>
      <c r="E51" s="865">
        <v>15118</v>
      </c>
      <c r="F51" s="866">
        <v>30000</v>
      </c>
      <c r="G51" s="867"/>
      <c r="H51" s="867"/>
      <c r="I51" s="867"/>
      <c r="J51" s="867"/>
      <c r="K51" s="867"/>
      <c r="L51" s="867"/>
      <c r="M51" s="869"/>
    </row>
    <row r="52" spans="1:13" ht="18" customHeight="1">
      <c r="A52" s="862">
        <v>3928</v>
      </c>
      <c r="B52" s="863" t="s">
        <v>939</v>
      </c>
      <c r="C52" s="864">
        <f>SUM('3d.m.'!E15)</f>
        <v>310676</v>
      </c>
      <c r="D52" s="865">
        <f t="shared" si="0"/>
        <v>310676</v>
      </c>
      <c r="E52" s="865">
        <v>160000</v>
      </c>
      <c r="F52" s="866">
        <v>150676</v>
      </c>
      <c r="G52" s="867"/>
      <c r="H52" s="867"/>
      <c r="I52" s="867"/>
      <c r="J52" s="867"/>
      <c r="K52" s="867"/>
      <c r="L52" s="867"/>
      <c r="M52" s="868"/>
    </row>
    <row r="53" spans="1:13" ht="18" customHeight="1">
      <c r="A53" s="862">
        <v>3972</v>
      </c>
      <c r="B53" s="867" t="s">
        <v>427</v>
      </c>
      <c r="C53" s="864">
        <f>SUM('3d.m.'!E30)</f>
        <v>18500</v>
      </c>
      <c r="D53" s="865">
        <f t="shared" si="0"/>
        <v>18500</v>
      </c>
      <c r="E53" s="865">
        <v>18500</v>
      </c>
      <c r="F53" s="866"/>
      <c r="G53" s="867"/>
      <c r="H53" s="867"/>
      <c r="I53" s="867"/>
      <c r="J53" s="867"/>
      <c r="K53" s="867"/>
      <c r="L53" s="867"/>
      <c r="M53" s="868"/>
    </row>
    <row r="54" spans="1:13" ht="18" customHeight="1">
      <c r="A54" s="862">
        <v>3988</v>
      </c>
      <c r="B54" s="931" t="s">
        <v>853</v>
      </c>
      <c r="C54" s="864">
        <f>SUM('3d.m.'!E33)</f>
        <v>800</v>
      </c>
      <c r="D54" s="865">
        <f t="shared" si="0"/>
        <v>800</v>
      </c>
      <c r="E54" s="865">
        <v>800</v>
      </c>
      <c r="F54" s="866"/>
      <c r="G54" s="867"/>
      <c r="H54" s="867"/>
      <c r="I54" s="867"/>
      <c r="J54" s="867"/>
      <c r="K54" s="867"/>
      <c r="L54" s="867"/>
      <c r="M54" s="868"/>
    </row>
    <row r="55" spans="1:13" ht="18" customHeight="1">
      <c r="A55" s="862">
        <v>3989</v>
      </c>
      <c r="B55" s="931" t="s">
        <v>1210</v>
      </c>
      <c r="C55" s="864">
        <f>SUM('3d.m.'!E34)</f>
        <v>6000</v>
      </c>
      <c r="D55" s="865">
        <f t="shared" si="0"/>
        <v>6000</v>
      </c>
      <c r="E55" s="865">
        <v>6000</v>
      </c>
      <c r="F55" s="866"/>
      <c r="G55" s="867"/>
      <c r="H55" s="867"/>
      <c r="I55" s="867"/>
      <c r="J55" s="867"/>
      <c r="K55" s="867"/>
      <c r="L55" s="867"/>
      <c r="M55" s="868"/>
    </row>
    <row r="56" spans="1:13" ht="18" customHeight="1">
      <c r="A56" s="862">
        <v>3990</v>
      </c>
      <c r="B56" s="932" t="s">
        <v>1144</v>
      </c>
      <c r="C56" s="864">
        <f>SUM('3d.m.'!E35)</f>
        <v>1000</v>
      </c>
      <c r="D56" s="865">
        <f t="shared" si="0"/>
        <v>1000</v>
      </c>
      <c r="E56" s="865">
        <v>1000</v>
      </c>
      <c r="F56" s="866"/>
      <c r="G56" s="867"/>
      <c r="H56" s="867"/>
      <c r="I56" s="867"/>
      <c r="J56" s="867"/>
      <c r="K56" s="867"/>
      <c r="L56" s="867"/>
      <c r="M56" s="868"/>
    </row>
    <row r="57" spans="1:13" ht="18" customHeight="1">
      <c r="A57" s="862">
        <v>3991</v>
      </c>
      <c r="B57" s="932" t="s">
        <v>1201</v>
      </c>
      <c r="C57" s="864">
        <f>SUM('3d.m.'!E36)</f>
        <v>4820</v>
      </c>
      <c r="D57" s="865">
        <f t="shared" si="0"/>
        <v>4820</v>
      </c>
      <c r="E57" s="865">
        <v>4820</v>
      </c>
      <c r="F57" s="866"/>
      <c r="G57" s="867"/>
      <c r="H57" s="867"/>
      <c r="I57" s="867"/>
      <c r="J57" s="867"/>
      <c r="K57" s="867"/>
      <c r="L57" s="867"/>
      <c r="M57" s="868"/>
    </row>
    <row r="58" spans="1:13" ht="18" customHeight="1">
      <c r="A58" s="933">
        <v>3992</v>
      </c>
      <c r="B58" s="932" t="s">
        <v>1145</v>
      </c>
      <c r="C58" s="864">
        <f>SUM('3d.m.'!E37)</f>
        <v>1400</v>
      </c>
      <c r="D58" s="865">
        <f t="shared" si="0"/>
        <v>1400</v>
      </c>
      <c r="E58" s="865">
        <v>1400</v>
      </c>
      <c r="F58" s="866"/>
      <c r="G58" s="867"/>
      <c r="H58" s="867"/>
      <c r="I58" s="867"/>
      <c r="J58" s="867"/>
      <c r="K58" s="867"/>
      <c r="L58" s="867"/>
      <c r="M58" s="868"/>
    </row>
    <row r="59" spans="1:13" ht="18" customHeight="1">
      <c r="A59" s="862">
        <v>3993</v>
      </c>
      <c r="B59" s="932" t="s">
        <v>1146</v>
      </c>
      <c r="C59" s="864">
        <f>SUM('3d.m.'!E38)</f>
        <v>900</v>
      </c>
      <c r="D59" s="865">
        <f t="shared" si="0"/>
        <v>900</v>
      </c>
      <c r="E59" s="865">
        <v>900</v>
      </c>
      <c r="F59" s="866"/>
      <c r="G59" s="867"/>
      <c r="H59" s="867"/>
      <c r="I59" s="867"/>
      <c r="J59" s="867"/>
      <c r="K59" s="867"/>
      <c r="L59" s="867"/>
      <c r="M59" s="868"/>
    </row>
    <row r="60" spans="1:13" ht="18" customHeight="1">
      <c r="A60" s="862">
        <v>3994</v>
      </c>
      <c r="B60" s="932" t="s">
        <v>863</v>
      </c>
      <c r="C60" s="864">
        <f>SUM('3d.m.'!E39)</f>
        <v>900</v>
      </c>
      <c r="D60" s="865">
        <f t="shared" si="0"/>
        <v>900</v>
      </c>
      <c r="E60" s="865">
        <v>900</v>
      </c>
      <c r="F60" s="866"/>
      <c r="G60" s="867"/>
      <c r="H60" s="867"/>
      <c r="I60" s="867"/>
      <c r="J60" s="867"/>
      <c r="K60" s="867"/>
      <c r="L60" s="867"/>
      <c r="M60" s="868"/>
    </row>
    <row r="61" spans="1:13" ht="18" customHeight="1">
      <c r="A61" s="862">
        <v>3995</v>
      </c>
      <c r="B61" s="932" t="s">
        <v>864</v>
      </c>
      <c r="C61" s="864">
        <f>SUM('3d.m.'!E40)</f>
        <v>900</v>
      </c>
      <c r="D61" s="865">
        <f t="shared" si="0"/>
        <v>900</v>
      </c>
      <c r="E61" s="865">
        <v>900</v>
      </c>
      <c r="F61" s="866"/>
      <c r="G61" s="867"/>
      <c r="H61" s="867"/>
      <c r="I61" s="867"/>
      <c r="J61" s="867"/>
      <c r="K61" s="867"/>
      <c r="L61" s="867"/>
      <c r="M61" s="868"/>
    </row>
    <row r="62" spans="1:13" ht="18" customHeight="1">
      <c r="A62" s="862">
        <v>3997</v>
      </c>
      <c r="B62" s="932" t="s">
        <v>865</v>
      </c>
      <c r="C62" s="864">
        <f>SUM('3d.m.'!E41)</f>
        <v>900</v>
      </c>
      <c r="D62" s="865">
        <f t="shared" si="0"/>
        <v>900</v>
      </c>
      <c r="E62" s="865">
        <v>900</v>
      </c>
      <c r="F62" s="866"/>
      <c r="G62" s="867"/>
      <c r="H62" s="867"/>
      <c r="I62" s="867"/>
      <c r="J62" s="867"/>
      <c r="K62" s="867"/>
      <c r="L62" s="867"/>
      <c r="M62" s="868"/>
    </row>
    <row r="63" spans="1:13" ht="18" customHeight="1">
      <c r="A63" s="862">
        <v>3998</v>
      </c>
      <c r="B63" s="932" t="s">
        <v>866</v>
      </c>
      <c r="C63" s="864">
        <f>SUM('3d.m.'!E42)</f>
        <v>900</v>
      </c>
      <c r="D63" s="865">
        <f t="shared" si="0"/>
        <v>900</v>
      </c>
      <c r="E63" s="865">
        <v>900</v>
      </c>
      <c r="F63" s="866"/>
      <c r="G63" s="867"/>
      <c r="H63" s="867"/>
      <c r="I63" s="867"/>
      <c r="J63" s="867"/>
      <c r="K63" s="867"/>
      <c r="L63" s="867"/>
      <c r="M63" s="868"/>
    </row>
    <row r="64" spans="1:13" ht="18" customHeight="1">
      <c r="A64" s="862">
        <v>3999</v>
      </c>
      <c r="B64" s="932" t="s">
        <v>867</v>
      </c>
      <c r="C64" s="864">
        <f>SUM('3d.m.'!E43)</f>
        <v>1000</v>
      </c>
      <c r="D64" s="865">
        <f t="shared" si="0"/>
        <v>1000</v>
      </c>
      <c r="E64" s="865">
        <v>1000</v>
      </c>
      <c r="F64" s="866"/>
      <c r="G64" s="867"/>
      <c r="H64" s="867"/>
      <c r="I64" s="867"/>
      <c r="J64" s="867"/>
      <c r="K64" s="867"/>
      <c r="L64" s="867"/>
      <c r="M64" s="868"/>
    </row>
    <row r="65" spans="1:13" ht="18" customHeight="1">
      <c r="A65" s="862">
        <v>5022</v>
      </c>
      <c r="B65" s="1037" t="s">
        <v>739</v>
      </c>
      <c r="C65" s="864">
        <f>SUM('5.mell. '!E17)</f>
        <v>325203</v>
      </c>
      <c r="D65" s="865">
        <f t="shared" si="0"/>
        <v>325203</v>
      </c>
      <c r="E65" s="865">
        <v>88228</v>
      </c>
      <c r="F65" s="866"/>
      <c r="G65" s="867"/>
      <c r="H65" s="867">
        <v>236975</v>
      </c>
      <c r="I65" s="867"/>
      <c r="J65" s="867"/>
      <c r="K65" s="867"/>
      <c r="L65" s="867"/>
      <c r="M65" s="868"/>
    </row>
    <row r="66" spans="1:13" ht="18" customHeight="1">
      <c r="A66" s="862">
        <v>5031</v>
      </c>
      <c r="B66" s="867" t="s">
        <v>412</v>
      </c>
      <c r="C66" s="864">
        <f>SUM('5.mell. '!E20)</f>
        <v>1700</v>
      </c>
      <c r="D66" s="865">
        <f t="shared" si="0"/>
        <v>1700</v>
      </c>
      <c r="E66" s="865"/>
      <c r="F66" s="866">
        <v>1700</v>
      </c>
      <c r="G66" s="867"/>
      <c r="H66" s="867"/>
      <c r="I66" s="867"/>
      <c r="J66" s="867"/>
      <c r="K66" s="867"/>
      <c r="L66" s="867"/>
      <c r="M66" s="868"/>
    </row>
    <row r="67" spans="1:13" ht="18" customHeight="1">
      <c r="A67" s="961">
        <v>5034</v>
      </c>
      <c r="B67" s="867" t="s">
        <v>1176</v>
      </c>
      <c r="C67" s="864">
        <f>SUM('5.mell. '!E25)</f>
        <v>42463</v>
      </c>
      <c r="D67" s="865">
        <f t="shared" si="0"/>
        <v>42463</v>
      </c>
      <c r="E67" s="865"/>
      <c r="F67" s="866"/>
      <c r="G67" s="867"/>
      <c r="H67" s="867"/>
      <c r="I67" s="867"/>
      <c r="J67" s="867"/>
      <c r="K67" s="867">
        <v>42463</v>
      </c>
      <c r="L67" s="867"/>
      <c r="M67" s="868"/>
    </row>
    <row r="68" spans="1:13" ht="18" customHeight="1">
      <c r="A68" s="961">
        <v>5036</v>
      </c>
      <c r="B68" s="867" t="s">
        <v>706</v>
      </c>
      <c r="C68" s="864">
        <f>SUM('5.mell. '!E27)</f>
        <v>830</v>
      </c>
      <c r="D68" s="865">
        <f t="shared" si="0"/>
        <v>830</v>
      </c>
      <c r="E68" s="865"/>
      <c r="F68" s="866"/>
      <c r="G68" s="867"/>
      <c r="H68" s="867"/>
      <c r="I68" s="867"/>
      <c r="J68" s="867"/>
      <c r="K68" s="867">
        <v>830</v>
      </c>
      <c r="L68" s="867"/>
      <c r="M68" s="868"/>
    </row>
    <row r="69" spans="1:13" ht="18" customHeight="1">
      <c r="A69" s="961">
        <v>5037</v>
      </c>
      <c r="B69" s="1019" t="s">
        <v>965</v>
      </c>
      <c r="C69" s="864">
        <f>SUM('5.mell. '!E30)</f>
        <v>14775</v>
      </c>
      <c r="D69" s="865">
        <f t="shared" si="0"/>
        <v>14775</v>
      </c>
      <c r="E69" s="865"/>
      <c r="F69" s="866">
        <v>1387</v>
      </c>
      <c r="G69" s="867"/>
      <c r="H69" s="867"/>
      <c r="I69" s="867"/>
      <c r="J69" s="867"/>
      <c r="K69" s="867">
        <v>13388</v>
      </c>
      <c r="L69" s="867"/>
      <c r="M69" s="868"/>
    </row>
    <row r="70" spans="1:13" ht="18" customHeight="1">
      <c r="A70" s="961">
        <v>5035</v>
      </c>
      <c r="B70" s="1019" t="s">
        <v>733</v>
      </c>
      <c r="C70" s="864">
        <f>SUM('5.mell. '!E26)</f>
        <v>6600</v>
      </c>
      <c r="D70" s="865">
        <f t="shared" si="0"/>
        <v>6600</v>
      </c>
      <c r="E70" s="865"/>
      <c r="F70" s="866">
        <v>6600</v>
      </c>
      <c r="G70" s="867"/>
      <c r="H70" s="867"/>
      <c r="I70" s="867"/>
      <c r="J70" s="867"/>
      <c r="K70" s="867"/>
      <c r="L70" s="867"/>
      <c r="M70" s="868"/>
    </row>
    <row r="71" spans="1:13" ht="18" customHeight="1">
      <c r="A71" s="961">
        <v>5039</v>
      </c>
      <c r="B71" s="1019" t="s">
        <v>700</v>
      </c>
      <c r="C71" s="864">
        <f>SUM('5.mell. '!E35)</f>
        <v>19239</v>
      </c>
      <c r="D71" s="865">
        <f t="shared" si="0"/>
        <v>19239</v>
      </c>
      <c r="E71" s="865"/>
      <c r="F71" s="866"/>
      <c r="G71" s="867"/>
      <c r="H71" s="867"/>
      <c r="I71" s="867"/>
      <c r="J71" s="867"/>
      <c r="K71" s="867">
        <v>19239</v>
      </c>
      <c r="L71" s="867"/>
      <c r="M71" s="868"/>
    </row>
    <row r="72" spans="1:13" ht="18" customHeight="1">
      <c r="A72" s="862">
        <v>6121</v>
      </c>
      <c r="B72" s="863" t="s">
        <v>328</v>
      </c>
      <c r="C72" s="864">
        <f>SUM('6.mell. '!E15)</f>
        <v>0</v>
      </c>
      <c r="D72" s="865">
        <f t="shared" si="0"/>
        <v>0</v>
      </c>
      <c r="E72" s="865"/>
      <c r="F72" s="866"/>
      <c r="G72" s="867"/>
      <c r="H72" s="867"/>
      <c r="I72" s="867"/>
      <c r="J72" s="867"/>
      <c r="K72" s="867"/>
      <c r="L72" s="867"/>
      <c r="M72" s="883"/>
    </row>
    <row r="73" spans="1:13" ht="18" customHeight="1">
      <c r="A73" s="862">
        <v>6124</v>
      </c>
      <c r="B73" s="867" t="s">
        <v>403</v>
      </c>
      <c r="C73" s="864">
        <f>SUM('6.mell. '!E18)</f>
        <v>2700</v>
      </c>
      <c r="D73" s="865">
        <f t="shared" si="0"/>
        <v>2700</v>
      </c>
      <c r="E73" s="865"/>
      <c r="F73" s="866">
        <v>2700</v>
      </c>
      <c r="G73" s="867"/>
      <c r="H73" s="867"/>
      <c r="I73" s="867"/>
      <c r="J73" s="867"/>
      <c r="K73" s="867"/>
      <c r="L73" s="867"/>
      <c r="M73" s="883"/>
    </row>
    <row r="74" spans="1:13" ht="21" customHeight="1">
      <c r="A74" s="834"/>
      <c r="B74" s="884" t="s">
        <v>937</v>
      </c>
      <c r="C74" s="852">
        <f>SUM(C7:C73)</f>
        <v>1744229</v>
      </c>
      <c r="D74" s="852">
        <f>SUM(D7:D73)</f>
        <v>1744229</v>
      </c>
      <c r="E74" s="852">
        <f aca="true" t="shared" si="1" ref="E74:M74">SUM(E7:E73)</f>
        <v>462545</v>
      </c>
      <c r="F74" s="852">
        <f t="shared" si="1"/>
        <v>961789</v>
      </c>
      <c r="G74" s="852">
        <f t="shared" si="1"/>
        <v>0</v>
      </c>
      <c r="H74" s="852">
        <f t="shared" si="1"/>
        <v>236975</v>
      </c>
      <c r="I74" s="852">
        <f t="shared" si="1"/>
        <v>0</v>
      </c>
      <c r="J74" s="852">
        <f t="shared" si="1"/>
        <v>0</v>
      </c>
      <c r="K74" s="852">
        <f t="shared" si="1"/>
        <v>75920</v>
      </c>
      <c r="L74" s="852">
        <f t="shared" si="1"/>
        <v>0</v>
      </c>
      <c r="M74" s="852">
        <f t="shared" si="1"/>
        <v>7000</v>
      </c>
    </row>
  </sheetData>
  <sheetProtection/>
  <mergeCells count="13"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  <mergeCell ref="K5:K6"/>
  </mergeCells>
  <printOptions/>
  <pageMargins left="1.1811023622047245" right="0.7874015748031497" top="0.1968503937007874" bottom="0.1968503937007874" header="0.5118110236220472" footer="0"/>
  <pageSetup firstPageNumber="60" useFirstPageNumber="1" horizontalDpi="600" verticalDpi="600" orientation="landscape" paperSize="9" scale="55" r:id="rId1"/>
  <headerFooter alignWithMargins="0">
    <oddFooter>&amp;C&amp;P. oldal</oddFooter>
  </headerFooter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329" t="s">
        <v>329</v>
      </c>
      <c r="C3" s="1329"/>
      <c r="D3" s="1329"/>
      <c r="E3" s="1329"/>
      <c r="F3" s="1329"/>
      <c r="G3" s="1329"/>
    </row>
    <row r="4" spans="2:7" ht="18.75">
      <c r="B4" s="1330" t="s">
        <v>330</v>
      </c>
      <c r="C4" s="1330"/>
      <c r="D4" s="1330"/>
      <c r="E4" s="1330"/>
      <c r="F4" s="1330"/>
      <c r="G4" s="923"/>
    </row>
    <row r="5" spans="2:6" ht="18.75">
      <c r="B5" s="1331" t="s">
        <v>398</v>
      </c>
      <c r="C5" s="1331"/>
      <c r="D5" s="1331"/>
      <c r="E5" s="1331"/>
      <c r="F5" s="1331"/>
    </row>
    <row r="6" spans="2:6" ht="18.75">
      <c r="B6" s="885"/>
      <c r="C6" s="885"/>
      <c r="D6" s="885"/>
      <c r="E6" s="885"/>
      <c r="F6" s="885"/>
    </row>
    <row r="7" ht="12.75">
      <c r="G7" s="886" t="s">
        <v>3</v>
      </c>
    </row>
    <row r="8" spans="2:7" ht="132.75" customHeight="1">
      <c r="B8" s="887" t="s">
        <v>331</v>
      </c>
      <c r="C8" s="859" t="s">
        <v>691</v>
      </c>
      <c r="D8" s="925" t="s">
        <v>305</v>
      </c>
      <c r="E8" s="887" t="s">
        <v>332</v>
      </c>
      <c r="F8" s="887" t="s">
        <v>333</v>
      </c>
      <c r="G8" s="859" t="s">
        <v>334</v>
      </c>
    </row>
    <row r="9" spans="2:7" ht="14.25">
      <c r="B9" s="887" t="s">
        <v>1108</v>
      </c>
      <c r="C9" s="861"/>
      <c r="D9" s="924"/>
      <c r="E9" s="887"/>
      <c r="F9" s="887"/>
      <c r="G9" s="859"/>
    </row>
    <row r="10" spans="2:7" ht="23.25" customHeight="1">
      <c r="B10" s="888" t="s">
        <v>335</v>
      </c>
      <c r="C10" s="889">
        <v>156220</v>
      </c>
      <c r="D10" s="889">
        <f>SUM(E10:G10)</f>
        <v>156220</v>
      </c>
      <c r="E10" s="888"/>
      <c r="F10" s="888"/>
      <c r="G10" s="872">
        <v>156220</v>
      </c>
    </row>
    <row r="11" spans="2:7" ht="18" customHeight="1">
      <c r="B11" s="888"/>
      <c r="C11" s="888"/>
      <c r="D11" s="888"/>
      <c r="E11" s="888"/>
      <c r="F11" s="888"/>
      <c r="G11" s="888"/>
    </row>
    <row r="12" spans="2:7" ht="23.25" customHeight="1">
      <c r="B12" s="890" t="s">
        <v>937</v>
      </c>
      <c r="C12" s="891">
        <f>SUM(C10:C11)</f>
        <v>156220</v>
      </c>
      <c r="D12" s="891">
        <f>SUM(D10:D11)</f>
        <v>156220</v>
      </c>
      <c r="E12" s="890"/>
      <c r="F12" s="890"/>
      <c r="G12" s="891">
        <f>SUM(G10:G11)</f>
        <v>156220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34">
      <selection activeCell="O38" sqref="O38:O39"/>
    </sheetView>
  </sheetViews>
  <sheetFormatPr defaultColWidth="9.00390625" defaultRowHeight="12.75"/>
  <cols>
    <col min="1" max="1" width="9.125" style="892" customWidth="1"/>
    <col min="2" max="2" width="22.125" style="892" customWidth="1"/>
    <col min="3" max="3" width="9.875" style="892" customWidth="1"/>
    <col min="4" max="4" width="10.00390625" style="892" customWidth="1"/>
    <col min="5" max="8" width="8.875" style="892" customWidth="1"/>
    <col min="9" max="9" width="9.875" style="892" customWidth="1"/>
    <col min="10" max="11" width="10.00390625" style="892" customWidth="1"/>
    <col min="12" max="12" width="10.125" style="892" customWidth="1"/>
    <col min="13" max="13" width="10.875" style="892" customWidth="1"/>
    <col min="14" max="14" width="9.875" style="892" customWidth="1"/>
    <col min="15" max="15" width="10.125" style="892" customWidth="1"/>
    <col min="16" max="16384" width="9.125" style="892" customWidth="1"/>
  </cols>
  <sheetData>
    <row r="1" spans="1:15" ht="12.75">
      <c r="A1" s="1332" t="s">
        <v>336</v>
      </c>
      <c r="B1" s="1333"/>
      <c r="C1" s="1333"/>
      <c r="D1" s="1333"/>
      <c r="E1" s="1333"/>
      <c r="F1" s="1333"/>
      <c r="G1" s="1333"/>
      <c r="H1" s="1333"/>
      <c r="I1" s="1333"/>
      <c r="J1" s="1333"/>
      <c r="K1" s="1333"/>
      <c r="L1" s="1333"/>
      <c r="M1" s="1333"/>
      <c r="N1" s="1333"/>
      <c r="O1" s="1333"/>
    </row>
    <row r="2" spans="1:15" ht="12.75">
      <c r="A2" s="1334" t="s">
        <v>413</v>
      </c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</row>
    <row r="3" spans="1:15" ht="13.5" thickBot="1">
      <c r="A3" s="893"/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 t="s">
        <v>978</v>
      </c>
    </row>
    <row r="4" spans="1:15" ht="15" customHeight="1" thickBot="1">
      <c r="A4" s="1335" t="s">
        <v>951</v>
      </c>
      <c r="B4" s="1336"/>
      <c r="C4" s="895" t="s">
        <v>337</v>
      </c>
      <c r="D4" s="895" t="s">
        <v>338</v>
      </c>
      <c r="E4" s="895" t="s">
        <v>339</v>
      </c>
      <c r="F4" s="895" t="s">
        <v>340</v>
      </c>
      <c r="G4" s="895" t="s">
        <v>341</v>
      </c>
      <c r="H4" s="895" t="s">
        <v>342</v>
      </c>
      <c r="I4" s="895" t="s">
        <v>343</v>
      </c>
      <c r="J4" s="895" t="s">
        <v>344</v>
      </c>
      <c r="K4" s="895" t="s">
        <v>345</v>
      </c>
      <c r="L4" s="895" t="s">
        <v>346</v>
      </c>
      <c r="M4" s="895" t="s">
        <v>347</v>
      </c>
      <c r="N4" s="895" t="s">
        <v>348</v>
      </c>
      <c r="O4" s="895" t="s">
        <v>973</v>
      </c>
    </row>
    <row r="5" spans="1:15" ht="15" customHeight="1" thickBot="1">
      <c r="A5" s="896" t="s">
        <v>972</v>
      </c>
      <c r="B5" s="897"/>
      <c r="C5" s="898"/>
      <c r="D5" s="898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900"/>
    </row>
    <row r="6" spans="1:15" ht="15" customHeight="1">
      <c r="A6" s="1337" t="s">
        <v>349</v>
      </c>
      <c r="B6" s="1338"/>
      <c r="C6" s="1341">
        <v>139918</v>
      </c>
      <c r="D6" s="1341">
        <v>139918</v>
      </c>
      <c r="E6" s="1341">
        <v>139917</v>
      </c>
      <c r="F6" s="1341">
        <v>112841</v>
      </c>
      <c r="G6" s="1341">
        <v>130733</v>
      </c>
      <c r="H6" s="1341">
        <v>112841</v>
      </c>
      <c r="I6" s="1341">
        <v>112841</v>
      </c>
      <c r="J6" s="1341">
        <v>204184</v>
      </c>
      <c r="K6" s="1341">
        <v>112841</v>
      </c>
      <c r="L6" s="1341">
        <v>112841</v>
      </c>
      <c r="M6" s="1341">
        <v>112841</v>
      </c>
      <c r="N6" s="1341">
        <v>112839</v>
      </c>
      <c r="O6" s="1343">
        <f>SUM(C6:N7)</f>
        <v>1544555</v>
      </c>
    </row>
    <row r="7" spans="1:15" ht="13.5" customHeight="1">
      <c r="A7" s="1339"/>
      <c r="B7" s="1340"/>
      <c r="C7" s="1342"/>
      <c r="D7" s="1342"/>
      <c r="E7" s="1342"/>
      <c r="F7" s="1342"/>
      <c r="G7" s="1342"/>
      <c r="H7" s="1342"/>
      <c r="I7" s="1342"/>
      <c r="J7" s="1342"/>
      <c r="K7" s="1342"/>
      <c r="L7" s="1342"/>
      <c r="M7" s="1342"/>
      <c r="N7" s="1342"/>
      <c r="O7" s="1344"/>
    </row>
    <row r="8" spans="1:15" ht="12" customHeight="1">
      <c r="A8" s="1345" t="s">
        <v>350</v>
      </c>
      <c r="B8" s="1346"/>
      <c r="C8" s="1347">
        <v>330000</v>
      </c>
      <c r="D8" s="1347">
        <v>330000</v>
      </c>
      <c r="E8" s="1347">
        <v>1263150</v>
      </c>
      <c r="F8" s="1347">
        <v>1216500</v>
      </c>
      <c r="G8" s="1347">
        <v>525409</v>
      </c>
      <c r="H8" s="1347">
        <v>250000</v>
      </c>
      <c r="I8" s="1347">
        <v>250000</v>
      </c>
      <c r="J8" s="1347">
        <v>250933</v>
      </c>
      <c r="K8" s="1347">
        <v>1210137</v>
      </c>
      <c r="L8" s="1347">
        <v>1270000</v>
      </c>
      <c r="M8" s="1347">
        <v>250000</v>
      </c>
      <c r="N8" s="1347">
        <v>535472</v>
      </c>
      <c r="O8" s="1348">
        <f>SUM(C8:N8)</f>
        <v>7681601</v>
      </c>
    </row>
    <row r="9" spans="1:15" ht="15.75" customHeight="1">
      <c r="A9" s="1339"/>
      <c r="B9" s="1340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4"/>
    </row>
    <row r="10" spans="1:15" ht="17.25" customHeight="1">
      <c r="A10" s="1345" t="s">
        <v>351</v>
      </c>
      <c r="B10" s="1349"/>
      <c r="C10" s="1347">
        <v>202500</v>
      </c>
      <c r="D10" s="1347">
        <v>202500</v>
      </c>
      <c r="E10" s="1347">
        <v>202500</v>
      </c>
      <c r="F10" s="1347">
        <v>202500</v>
      </c>
      <c r="G10" s="1347">
        <v>229895</v>
      </c>
      <c r="H10" s="1347">
        <v>202500</v>
      </c>
      <c r="I10" s="1347">
        <v>202500</v>
      </c>
      <c r="J10" s="1347">
        <v>215891</v>
      </c>
      <c r="K10" s="1347">
        <v>203060</v>
      </c>
      <c r="L10" s="1347">
        <v>202500</v>
      </c>
      <c r="M10" s="1347">
        <v>202500</v>
      </c>
      <c r="N10" s="1347">
        <v>208973</v>
      </c>
      <c r="O10" s="1348">
        <f>SUM(C10:N10)</f>
        <v>2477819</v>
      </c>
    </row>
    <row r="11" spans="1:15" ht="22.5" customHeight="1">
      <c r="A11" s="1350"/>
      <c r="B11" s="1351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4"/>
    </row>
    <row r="12" spans="1:15" ht="20.25" customHeight="1">
      <c r="A12" s="1345" t="s">
        <v>352</v>
      </c>
      <c r="B12" s="1349"/>
      <c r="C12" s="1347"/>
      <c r="D12" s="1347"/>
      <c r="E12" s="1347">
        <v>100000</v>
      </c>
      <c r="F12" s="1347"/>
      <c r="G12" s="1347">
        <v>145800</v>
      </c>
      <c r="H12" s="1347">
        <v>500000</v>
      </c>
      <c r="I12" s="1347">
        <v>241558</v>
      </c>
      <c r="J12" s="1347">
        <v>300000</v>
      </c>
      <c r="K12" s="1347">
        <v>150000</v>
      </c>
      <c r="L12" s="1347">
        <v>200000</v>
      </c>
      <c r="M12" s="1347">
        <v>300000</v>
      </c>
      <c r="N12" s="1347">
        <v>696884</v>
      </c>
      <c r="O12" s="1348">
        <f>SUM(E12:N13)</f>
        <v>2634242</v>
      </c>
    </row>
    <row r="13" spans="1:15" ht="15" customHeight="1">
      <c r="A13" s="1350"/>
      <c r="B13" s="1351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4"/>
    </row>
    <row r="14" spans="1:15" ht="14.25" customHeight="1">
      <c r="A14" s="1352" t="s">
        <v>353</v>
      </c>
      <c r="B14" s="1349"/>
      <c r="C14" s="1347">
        <v>40000</v>
      </c>
      <c r="D14" s="1347">
        <v>40000</v>
      </c>
      <c r="E14" s="1347">
        <v>180000</v>
      </c>
      <c r="F14" s="1347">
        <v>45000</v>
      </c>
      <c r="G14" s="1347">
        <v>50008</v>
      </c>
      <c r="H14" s="1347">
        <v>50000</v>
      </c>
      <c r="I14" s="1347">
        <v>50000</v>
      </c>
      <c r="J14" s="1347">
        <v>76452</v>
      </c>
      <c r="K14" s="1347">
        <v>382050</v>
      </c>
      <c r="L14" s="1347">
        <v>40000</v>
      </c>
      <c r="M14" s="1347">
        <v>40000</v>
      </c>
      <c r="N14" s="1347">
        <v>40000</v>
      </c>
      <c r="O14" s="1348">
        <f>SUM(C14:N14)</f>
        <v>1033510</v>
      </c>
    </row>
    <row r="15" spans="1:15" ht="14.25" customHeight="1">
      <c r="A15" s="1350"/>
      <c r="B15" s="1351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4"/>
    </row>
    <row r="16" spans="1:15" ht="12" customHeight="1">
      <c r="A16" s="1352" t="s">
        <v>354</v>
      </c>
      <c r="B16" s="1349"/>
      <c r="C16" s="1347">
        <v>3333</v>
      </c>
      <c r="D16" s="1347">
        <v>3333</v>
      </c>
      <c r="E16" s="1347">
        <v>3333</v>
      </c>
      <c r="F16" s="1347">
        <v>3333</v>
      </c>
      <c r="G16" s="1347">
        <v>3333</v>
      </c>
      <c r="H16" s="1347">
        <v>3333</v>
      </c>
      <c r="I16" s="1347">
        <v>3333</v>
      </c>
      <c r="J16" s="1347">
        <v>3351</v>
      </c>
      <c r="K16" s="1347">
        <v>3333</v>
      </c>
      <c r="L16" s="1347">
        <v>3333</v>
      </c>
      <c r="M16" s="1347">
        <v>3333</v>
      </c>
      <c r="N16" s="1347">
        <v>3337</v>
      </c>
      <c r="O16" s="1348">
        <f>SUM(C16:N16)</f>
        <v>40018</v>
      </c>
    </row>
    <row r="17" spans="1:15" ht="17.25" customHeight="1">
      <c r="A17" s="1350"/>
      <c r="B17" s="1351"/>
      <c r="C17" s="1342"/>
      <c r="D17" s="1342"/>
      <c r="E17" s="1342"/>
      <c r="F17" s="1342"/>
      <c r="G17" s="1342"/>
      <c r="H17" s="1342"/>
      <c r="I17" s="1342"/>
      <c r="J17" s="1342"/>
      <c r="K17" s="1342"/>
      <c r="L17" s="1342"/>
      <c r="M17" s="1342"/>
      <c r="N17" s="1342"/>
      <c r="O17" s="1344"/>
    </row>
    <row r="18" spans="1:15" ht="14.25" customHeight="1">
      <c r="A18" s="1352" t="s">
        <v>355</v>
      </c>
      <c r="B18" s="1349"/>
      <c r="C18" s="1347"/>
      <c r="D18" s="1347"/>
      <c r="E18" s="1347">
        <v>110000</v>
      </c>
      <c r="F18" s="1347">
        <v>100000</v>
      </c>
      <c r="G18" s="1347">
        <v>298826</v>
      </c>
      <c r="H18" s="1347">
        <v>2246827</v>
      </c>
      <c r="I18" s="1347"/>
      <c r="J18" s="1347"/>
      <c r="K18" s="1347">
        <v>78167</v>
      </c>
      <c r="L18" s="1347"/>
      <c r="M18" s="1347"/>
      <c r="N18" s="1347"/>
      <c r="O18" s="1348">
        <f>SUM(C18:N18)</f>
        <v>2833820</v>
      </c>
    </row>
    <row r="19" spans="1:15" ht="14.25" customHeight="1">
      <c r="A19" s="1350"/>
      <c r="B19" s="1351"/>
      <c r="C19" s="1342"/>
      <c r="D19" s="1342"/>
      <c r="E19" s="1342"/>
      <c r="F19" s="1342"/>
      <c r="G19" s="1342"/>
      <c r="H19" s="1342"/>
      <c r="I19" s="1342"/>
      <c r="J19" s="1342"/>
      <c r="K19" s="1342"/>
      <c r="L19" s="1342"/>
      <c r="M19" s="1342"/>
      <c r="N19" s="1342"/>
      <c r="O19" s="1344"/>
    </row>
    <row r="20" spans="1:15" ht="18" customHeight="1" thickBot="1">
      <c r="A20" s="901" t="s">
        <v>356</v>
      </c>
      <c r="B20" s="902"/>
      <c r="C20" s="903">
        <f aca="true" t="shared" si="0" ref="C20:O20">SUM(C6:C19)</f>
        <v>715751</v>
      </c>
      <c r="D20" s="903">
        <f t="shared" si="0"/>
        <v>715751</v>
      </c>
      <c r="E20" s="903">
        <f t="shared" si="0"/>
        <v>1998900</v>
      </c>
      <c r="F20" s="903">
        <f t="shared" si="0"/>
        <v>1680174</v>
      </c>
      <c r="G20" s="903">
        <f t="shared" si="0"/>
        <v>1384004</v>
      </c>
      <c r="H20" s="903">
        <f t="shared" si="0"/>
        <v>3365501</v>
      </c>
      <c r="I20" s="903">
        <f t="shared" si="0"/>
        <v>860232</v>
      </c>
      <c r="J20" s="903">
        <f t="shared" si="0"/>
        <v>1050811</v>
      </c>
      <c r="K20" s="903">
        <f t="shared" si="0"/>
        <v>2139588</v>
      </c>
      <c r="L20" s="903">
        <f t="shared" si="0"/>
        <v>1828674</v>
      </c>
      <c r="M20" s="903">
        <f t="shared" si="0"/>
        <v>908674</v>
      </c>
      <c r="N20" s="903">
        <f t="shared" si="0"/>
        <v>1597505</v>
      </c>
      <c r="O20" s="904">
        <f t="shared" si="0"/>
        <v>18245565</v>
      </c>
    </row>
    <row r="21" spans="1:15" ht="15" customHeight="1" thickBot="1">
      <c r="A21" s="905" t="s">
        <v>1133</v>
      </c>
      <c r="B21" s="898"/>
      <c r="C21" s="906"/>
      <c r="D21" s="906"/>
      <c r="E21" s="906"/>
      <c r="F21" s="906"/>
      <c r="G21" s="906"/>
      <c r="H21" s="906"/>
      <c r="I21" s="906"/>
      <c r="J21" s="906"/>
      <c r="K21" s="906"/>
      <c r="L21" s="906"/>
      <c r="M21" s="906"/>
      <c r="N21" s="906"/>
      <c r="O21" s="907"/>
    </row>
    <row r="22" spans="1:15" ht="12" customHeight="1">
      <c r="A22" s="1353" t="s">
        <v>357</v>
      </c>
      <c r="B22" s="1354"/>
      <c r="C22" s="1341">
        <v>275364</v>
      </c>
      <c r="D22" s="1341">
        <v>283807</v>
      </c>
      <c r="E22" s="1341">
        <v>283807</v>
      </c>
      <c r="F22" s="1341">
        <v>283807</v>
      </c>
      <c r="G22" s="1341">
        <v>282901</v>
      </c>
      <c r="H22" s="1341">
        <v>285364</v>
      </c>
      <c r="I22" s="1341">
        <v>282364</v>
      </c>
      <c r="J22" s="1341">
        <v>250364</v>
      </c>
      <c r="K22" s="1341">
        <v>250364</v>
      </c>
      <c r="L22" s="1341">
        <v>250364</v>
      </c>
      <c r="M22" s="1341">
        <v>250364</v>
      </c>
      <c r="N22" s="1341">
        <v>320336</v>
      </c>
      <c r="O22" s="1348">
        <f>SUM(C22:N22)</f>
        <v>3299206</v>
      </c>
    </row>
    <row r="23" spans="1:15" ht="12.75" customHeight="1">
      <c r="A23" s="1350"/>
      <c r="B23" s="1351"/>
      <c r="C23" s="1355"/>
      <c r="D23" s="1355"/>
      <c r="E23" s="1355"/>
      <c r="F23" s="1355"/>
      <c r="G23" s="1355"/>
      <c r="H23" s="1355"/>
      <c r="I23" s="1355"/>
      <c r="J23" s="1355"/>
      <c r="K23" s="1355"/>
      <c r="L23" s="1355"/>
      <c r="M23" s="1355"/>
      <c r="N23" s="1355"/>
      <c r="O23" s="1344"/>
    </row>
    <row r="24" spans="1:15" ht="15" customHeight="1">
      <c r="A24" s="1352" t="s">
        <v>358</v>
      </c>
      <c r="B24" s="1349"/>
      <c r="C24" s="1347">
        <v>89008</v>
      </c>
      <c r="D24" s="1347">
        <v>85297</v>
      </c>
      <c r="E24" s="1347">
        <v>85297</v>
      </c>
      <c r="F24" s="1347">
        <v>85297</v>
      </c>
      <c r="G24" s="1347">
        <v>79220</v>
      </c>
      <c r="H24" s="1347">
        <v>71008</v>
      </c>
      <c r="I24" s="1347">
        <v>91008</v>
      </c>
      <c r="J24" s="1347">
        <v>73008</v>
      </c>
      <c r="K24" s="1347">
        <v>71008</v>
      </c>
      <c r="L24" s="1347">
        <v>71008</v>
      </c>
      <c r="M24" s="1347">
        <v>71008</v>
      </c>
      <c r="N24" s="1347">
        <v>82018</v>
      </c>
      <c r="O24" s="1348">
        <f>SUM(C24:N24)</f>
        <v>954185</v>
      </c>
    </row>
    <row r="25" spans="1:15" ht="14.25" customHeight="1">
      <c r="A25" s="1350"/>
      <c r="B25" s="1351"/>
      <c r="C25" s="1356"/>
      <c r="D25" s="1356"/>
      <c r="E25" s="1356"/>
      <c r="F25" s="1356"/>
      <c r="G25" s="1356"/>
      <c r="H25" s="1356"/>
      <c r="I25" s="1356"/>
      <c r="J25" s="1356"/>
      <c r="K25" s="1356"/>
      <c r="L25" s="1356"/>
      <c r="M25" s="1356"/>
      <c r="N25" s="1356"/>
      <c r="O25" s="1344"/>
    </row>
    <row r="26" spans="1:15" ht="12" customHeight="1">
      <c r="A26" s="1352" t="s">
        <v>359</v>
      </c>
      <c r="B26" s="1349"/>
      <c r="C26" s="1347">
        <v>460000</v>
      </c>
      <c r="D26" s="1347">
        <v>460000</v>
      </c>
      <c r="E26" s="1347">
        <v>460000</v>
      </c>
      <c r="F26" s="1347">
        <v>560000</v>
      </c>
      <c r="G26" s="1347">
        <v>546332</v>
      </c>
      <c r="H26" s="1347">
        <v>388945</v>
      </c>
      <c r="I26" s="1347">
        <v>480000</v>
      </c>
      <c r="J26" s="1347">
        <v>397653</v>
      </c>
      <c r="K26" s="1347">
        <v>421015</v>
      </c>
      <c r="L26" s="1347">
        <v>480000</v>
      </c>
      <c r="M26" s="1347">
        <v>603780</v>
      </c>
      <c r="N26" s="1347">
        <v>498918</v>
      </c>
      <c r="O26" s="1348">
        <f>SUM(C26:N26)</f>
        <v>5756643</v>
      </c>
    </row>
    <row r="27" spans="1:15" ht="15" customHeight="1">
      <c r="A27" s="1350"/>
      <c r="B27" s="1351"/>
      <c r="C27" s="1356"/>
      <c r="D27" s="1356"/>
      <c r="E27" s="1356"/>
      <c r="F27" s="1356"/>
      <c r="G27" s="1356"/>
      <c r="H27" s="1356"/>
      <c r="I27" s="1356"/>
      <c r="J27" s="1356"/>
      <c r="K27" s="1356"/>
      <c r="L27" s="1356"/>
      <c r="M27" s="1356"/>
      <c r="N27" s="1356"/>
      <c r="O27" s="1344"/>
    </row>
    <row r="28" spans="1:15" ht="12" customHeight="1">
      <c r="A28" s="1352" t="s">
        <v>360</v>
      </c>
      <c r="B28" s="1349"/>
      <c r="C28" s="1347">
        <v>42078</v>
      </c>
      <c r="D28" s="1347">
        <v>42078</v>
      </c>
      <c r="E28" s="1347">
        <v>42078</v>
      </c>
      <c r="F28" s="1347">
        <v>23780</v>
      </c>
      <c r="G28" s="1347">
        <v>23124</v>
      </c>
      <c r="H28" s="1347">
        <v>23779</v>
      </c>
      <c r="I28" s="1347">
        <v>22238</v>
      </c>
      <c r="J28" s="1347">
        <v>10000</v>
      </c>
      <c r="K28" s="1347">
        <v>10000</v>
      </c>
      <c r="L28" s="1347">
        <v>10000</v>
      </c>
      <c r="M28" s="1347">
        <v>10000</v>
      </c>
      <c r="N28" s="1347">
        <v>10000</v>
      </c>
      <c r="O28" s="1348">
        <f>SUM(C28:N28)</f>
        <v>269155</v>
      </c>
    </row>
    <row r="29" spans="1:15" ht="15.75" customHeight="1">
      <c r="A29" s="1350"/>
      <c r="B29" s="1351"/>
      <c r="C29" s="1356"/>
      <c r="D29" s="1356"/>
      <c r="E29" s="1356"/>
      <c r="F29" s="1356"/>
      <c r="G29" s="1356"/>
      <c r="H29" s="1356"/>
      <c r="I29" s="1356"/>
      <c r="J29" s="1356"/>
      <c r="K29" s="1356"/>
      <c r="L29" s="1356"/>
      <c r="M29" s="1356"/>
      <c r="N29" s="1356"/>
      <c r="O29" s="1344"/>
    </row>
    <row r="30" spans="1:15" ht="12" customHeight="1">
      <c r="A30" s="1352" t="s">
        <v>361</v>
      </c>
      <c r="B30" s="1349"/>
      <c r="C30" s="1347">
        <v>81347</v>
      </c>
      <c r="D30" s="1347">
        <v>81347</v>
      </c>
      <c r="E30" s="1347">
        <v>79960</v>
      </c>
      <c r="F30" s="1347">
        <v>129364</v>
      </c>
      <c r="G30" s="1347">
        <v>132167</v>
      </c>
      <c r="H30" s="1347">
        <v>54364</v>
      </c>
      <c r="I30" s="1347">
        <v>81347</v>
      </c>
      <c r="J30" s="1347">
        <v>81122</v>
      </c>
      <c r="K30" s="1347">
        <v>81347</v>
      </c>
      <c r="L30" s="1347">
        <v>81347</v>
      </c>
      <c r="M30" s="1347">
        <v>81347</v>
      </c>
      <c r="N30" s="1347">
        <v>108529</v>
      </c>
      <c r="O30" s="1348">
        <f>SUM(C30:N31)</f>
        <v>1073588</v>
      </c>
    </row>
    <row r="31" spans="1:15" ht="12" customHeight="1">
      <c r="A31" s="1350"/>
      <c r="B31" s="1351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4"/>
    </row>
    <row r="32" spans="1:15" ht="12" customHeight="1">
      <c r="A32" s="1352" t="s">
        <v>362</v>
      </c>
      <c r="B32" s="1349"/>
      <c r="C32" s="1347">
        <v>24926</v>
      </c>
      <c r="D32" s="1347">
        <v>24916</v>
      </c>
      <c r="E32" s="1347">
        <v>26303</v>
      </c>
      <c r="F32" s="1347">
        <v>24916</v>
      </c>
      <c r="G32" s="1347">
        <v>146951</v>
      </c>
      <c r="H32" s="1347">
        <v>24916</v>
      </c>
      <c r="I32" s="1347">
        <v>24916</v>
      </c>
      <c r="J32" s="1347">
        <v>24916</v>
      </c>
      <c r="K32" s="1347">
        <v>24916</v>
      </c>
      <c r="L32" s="1347">
        <v>113083</v>
      </c>
      <c r="M32" s="1347">
        <v>925805</v>
      </c>
      <c r="N32" s="1347">
        <v>46476</v>
      </c>
      <c r="O32" s="1348">
        <f>SUM(C32:N33)</f>
        <v>1433040</v>
      </c>
    </row>
    <row r="33" spans="1:15" ht="14.25" customHeight="1">
      <c r="A33" s="1350"/>
      <c r="B33" s="1351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44"/>
    </row>
    <row r="34" spans="1:15" ht="15" customHeight="1">
      <c r="A34" s="1352" t="s">
        <v>363</v>
      </c>
      <c r="B34" s="1349"/>
      <c r="C34" s="1347">
        <v>50000</v>
      </c>
      <c r="D34" s="1347">
        <v>250000</v>
      </c>
      <c r="E34" s="1347">
        <v>403000</v>
      </c>
      <c r="F34" s="1347">
        <v>564140</v>
      </c>
      <c r="G34" s="1347">
        <v>450000</v>
      </c>
      <c r="H34" s="1347">
        <v>550000</v>
      </c>
      <c r="I34" s="1347">
        <v>550000</v>
      </c>
      <c r="J34" s="1347">
        <v>350000</v>
      </c>
      <c r="K34" s="1347">
        <v>320000</v>
      </c>
      <c r="L34" s="1347">
        <v>413000</v>
      </c>
      <c r="M34" s="1347">
        <v>285640</v>
      </c>
      <c r="N34" s="1347">
        <v>200000</v>
      </c>
      <c r="O34" s="1348">
        <f>SUM(C34:N34)</f>
        <v>4385780</v>
      </c>
    </row>
    <row r="35" spans="1:15" ht="15" customHeight="1">
      <c r="A35" s="1350"/>
      <c r="B35" s="1351"/>
      <c r="C35" s="1356"/>
      <c r="D35" s="1356"/>
      <c r="E35" s="1356"/>
      <c r="F35" s="1356"/>
      <c r="G35" s="1356"/>
      <c r="H35" s="1356"/>
      <c r="I35" s="1356"/>
      <c r="J35" s="1356"/>
      <c r="K35" s="1356"/>
      <c r="L35" s="1356"/>
      <c r="M35" s="1356"/>
      <c r="N35" s="1356"/>
      <c r="O35" s="1344"/>
    </row>
    <row r="36" spans="1:15" ht="15" customHeight="1">
      <c r="A36" s="1352" t="s">
        <v>364</v>
      </c>
      <c r="B36" s="1349"/>
      <c r="C36" s="1347">
        <v>71715</v>
      </c>
      <c r="D36" s="1347">
        <v>120000</v>
      </c>
      <c r="E36" s="1347">
        <v>120000</v>
      </c>
      <c r="F36" s="1347">
        <v>118710</v>
      </c>
      <c r="G36" s="1347">
        <v>148460</v>
      </c>
      <c r="H36" s="1347">
        <v>42000</v>
      </c>
      <c r="I36" s="1347">
        <v>63715</v>
      </c>
      <c r="J36" s="1347">
        <v>42000</v>
      </c>
      <c r="K36" s="1347">
        <v>95760</v>
      </c>
      <c r="L36" s="1347">
        <v>128079</v>
      </c>
      <c r="M36" s="1347">
        <v>30000</v>
      </c>
      <c r="N36" s="1347">
        <v>32000</v>
      </c>
      <c r="O36" s="1348">
        <f>SUM(C36:N36)</f>
        <v>1012439</v>
      </c>
    </row>
    <row r="37" spans="1:15" ht="15" customHeight="1">
      <c r="A37" s="1350"/>
      <c r="B37" s="1351"/>
      <c r="C37" s="1356"/>
      <c r="D37" s="1356"/>
      <c r="E37" s="1356"/>
      <c r="F37" s="1356"/>
      <c r="G37" s="1356"/>
      <c r="H37" s="1356"/>
      <c r="I37" s="1356"/>
      <c r="J37" s="1356"/>
      <c r="K37" s="1356"/>
      <c r="L37" s="1356"/>
      <c r="M37" s="1356"/>
      <c r="N37" s="1356"/>
      <c r="O37" s="1344"/>
    </row>
    <row r="38" spans="1:15" ht="14.25" customHeight="1">
      <c r="A38" s="1352" t="s">
        <v>735</v>
      </c>
      <c r="B38" s="1349"/>
      <c r="C38" s="1347"/>
      <c r="D38" s="1347"/>
      <c r="E38" s="1347">
        <v>38195</v>
      </c>
      <c r="F38" s="1347"/>
      <c r="G38" s="1347"/>
      <c r="H38" s="1347"/>
      <c r="I38" s="1347"/>
      <c r="J38" s="1347"/>
      <c r="K38" s="1347">
        <v>11667</v>
      </c>
      <c r="L38" s="1347"/>
      <c r="M38" s="1347"/>
      <c r="N38" s="1347">
        <v>11667</v>
      </c>
      <c r="O38" s="1348">
        <f>SUM(C38:N38)</f>
        <v>61529</v>
      </c>
    </row>
    <row r="39" spans="1:15" ht="16.5" customHeight="1" thickBot="1">
      <c r="A39" s="1357"/>
      <c r="B39" s="1358"/>
      <c r="C39" s="1359"/>
      <c r="D39" s="1359"/>
      <c r="E39" s="1359"/>
      <c r="F39" s="1359"/>
      <c r="G39" s="1359"/>
      <c r="H39" s="1359"/>
      <c r="I39" s="1359"/>
      <c r="J39" s="1359"/>
      <c r="K39" s="1359"/>
      <c r="L39" s="1359"/>
      <c r="M39" s="1359"/>
      <c r="N39" s="1359"/>
      <c r="O39" s="1360"/>
    </row>
    <row r="40" spans="1:15" ht="18" customHeight="1" thickBot="1">
      <c r="A40" s="908" t="s">
        <v>365</v>
      </c>
      <c r="B40" s="909"/>
      <c r="C40" s="903">
        <f aca="true" t="shared" si="1" ref="C40:O40">SUM(C22:C39)</f>
        <v>1094438</v>
      </c>
      <c r="D40" s="903">
        <f t="shared" si="1"/>
        <v>1347445</v>
      </c>
      <c r="E40" s="903">
        <f t="shared" si="1"/>
        <v>1538640</v>
      </c>
      <c r="F40" s="903">
        <f t="shared" si="1"/>
        <v>1790014</v>
      </c>
      <c r="G40" s="903">
        <f t="shared" si="1"/>
        <v>1809155</v>
      </c>
      <c r="H40" s="903">
        <f t="shared" si="1"/>
        <v>1440376</v>
      </c>
      <c r="I40" s="903">
        <f t="shared" si="1"/>
        <v>1595588</v>
      </c>
      <c r="J40" s="903">
        <f t="shared" si="1"/>
        <v>1229063</v>
      </c>
      <c r="K40" s="903">
        <f t="shared" si="1"/>
        <v>1286077</v>
      </c>
      <c r="L40" s="903">
        <f t="shared" si="1"/>
        <v>1546881</v>
      </c>
      <c r="M40" s="903">
        <f t="shared" si="1"/>
        <v>2257944</v>
      </c>
      <c r="N40" s="903">
        <f t="shared" si="1"/>
        <v>1309944</v>
      </c>
      <c r="O40" s="904">
        <f t="shared" si="1"/>
        <v>18245565</v>
      </c>
    </row>
    <row r="41" spans="1:15" ht="12.75">
      <c r="A41" s="910"/>
      <c r="B41" s="910"/>
      <c r="C41" s="910"/>
      <c r="D41" s="910"/>
      <c r="E41" s="910"/>
      <c r="F41" s="910"/>
      <c r="G41" s="910"/>
      <c r="H41" s="910"/>
      <c r="I41" s="910"/>
      <c r="J41" s="910"/>
      <c r="K41" s="910"/>
      <c r="L41" s="910"/>
      <c r="M41" s="910"/>
      <c r="N41" s="910"/>
      <c r="O41" s="910"/>
    </row>
  </sheetData>
  <sheetProtection/>
  <mergeCells count="227"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I36:I37"/>
    <mergeCell ref="J36:J37"/>
    <mergeCell ref="K36:K37"/>
    <mergeCell ref="L36:L37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I32:I33"/>
    <mergeCell ref="J32:J33"/>
    <mergeCell ref="K32:K33"/>
    <mergeCell ref="L32:L33"/>
    <mergeCell ref="M32:M33"/>
    <mergeCell ref="N32:N33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I26:I27"/>
    <mergeCell ref="J26:J27"/>
    <mergeCell ref="K26:K27"/>
    <mergeCell ref="L26:L27"/>
    <mergeCell ref="M26:M27"/>
    <mergeCell ref="N26:N27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K10:K11"/>
    <mergeCell ref="L10:L11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I6:I7"/>
    <mergeCell ref="J6:J7"/>
    <mergeCell ref="K6:K7"/>
    <mergeCell ref="L6:L7"/>
    <mergeCell ref="M6:M7"/>
    <mergeCell ref="N6:N7"/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3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1"/>
  <sheetViews>
    <sheetView showZeros="0" zoomScalePageLayoutView="0" workbookViewId="0" topLeftCell="A1">
      <selection activeCell="B264" sqref="B264"/>
    </sheetView>
  </sheetViews>
  <sheetFormatPr defaultColWidth="9.00390625" defaultRowHeight="12.75"/>
  <cols>
    <col min="1" max="1" width="8.375" style="166" customWidth="1"/>
    <col min="2" max="2" width="72.125" style="118" customWidth="1"/>
    <col min="3" max="5" width="12.125" style="118" customWidth="1"/>
    <col min="6" max="6" width="8.625" style="118" customWidth="1"/>
    <col min="7" max="8" width="9.125" style="118" customWidth="1"/>
    <col min="9" max="9" width="10.125" style="118" bestFit="1" customWidth="1"/>
    <col min="10" max="16384" width="9.125" style="118" customWidth="1"/>
  </cols>
  <sheetData>
    <row r="1" spans="1:6" ht="12.75">
      <c r="A1" s="1124" t="s">
        <v>977</v>
      </c>
      <c r="B1" s="1124"/>
      <c r="C1" s="1125"/>
      <c r="D1" s="1125"/>
      <c r="E1" s="1125"/>
      <c r="F1" s="1126"/>
    </row>
    <row r="2" spans="1:6" ht="12.75">
      <c r="A2" s="1124" t="s">
        <v>29</v>
      </c>
      <c r="B2" s="1124"/>
      <c r="C2" s="1125"/>
      <c r="D2" s="1125"/>
      <c r="E2" s="1125"/>
      <c r="F2" s="1126"/>
    </row>
    <row r="3" spans="1:2" ht="12.75">
      <c r="A3" s="116"/>
      <c r="B3" s="117"/>
    </row>
    <row r="4" spans="1:6" ht="11.25" customHeight="1">
      <c r="A4" s="116"/>
      <c r="B4" s="116"/>
      <c r="C4" s="119"/>
      <c r="D4" s="119"/>
      <c r="E4" s="119"/>
      <c r="F4" s="1029" t="s">
        <v>978</v>
      </c>
    </row>
    <row r="5" spans="1:6" s="120" customFormat="1" ht="19.5" customHeight="1">
      <c r="A5" s="1131" t="s">
        <v>988</v>
      </c>
      <c r="B5" s="1129" t="s">
        <v>972</v>
      </c>
      <c r="C5" s="1119" t="s">
        <v>679</v>
      </c>
      <c r="D5" s="1119" t="s">
        <v>740</v>
      </c>
      <c r="E5" s="1119" t="s">
        <v>692</v>
      </c>
      <c r="F5" s="1127" t="s">
        <v>1219</v>
      </c>
    </row>
    <row r="6" spans="1:6" s="120" customFormat="1" ht="17.25" customHeight="1">
      <c r="A6" s="1130"/>
      <c r="B6" s="1130"/>
      <c r="C6" s="1132"/>
      <c r="D6" s="1132"/>
      <c r="E6" s="1132"/>
      <c r="F6" s="1128"/>
    </row>
    <row r="7" spans="1:6" s="120" customFormat="1" ht="11.25" customHeight="1">
      <c r="A7" s="121" t="s">
        <v>952</v>
      </c>
      <c r="B7" s="122" t="s">
        <v>953</v>
      </c>
      <c r="C7" s="261" t="s">
        <v>954</v>
      </c>
      <c r="D7" s="261" t="s">
        <v>955</v>
      </c>
      <c r="E7" s="261" t="s">
        <v>956</v>
      </c>
      <c r="F7" s="122" t="s">
        <v>777</v>
      </c>
    </row>
    <row r="8" spans="1:6" s="125" customFormat="1" ht="16.5" customHeight="1">
      <c r="A8" s="123"/>
      <c r="B8" s="297" t="s">
        <v>1189</v>
      </c>
      <c r="C8" s="279"/>
      <c r="D8" s="279"/>
      <c r="E8" s="279"/>
      <c r="F8" s="225"/>
    </row>
    <row r="9" spans="1:6" ht="12" customHeight="1">
      <c r="A9" s="126"/>
      <c r="B9" s="127"/>
      <c r="C9" s="216"/>
      <c r="D9" s="216"/>
      <c r="E9" s="216"/>
      <c r="F9" s="127"/>
    </row>
    <row r="10" spans="1:6" ht="12" customHeight="1">
      <c r="A10" s="131">
        <v>1010</v>
      </c>
      <c r="B10" s="142" t="s">
        <v>1012</v>
      </c>
      <c r="C10" s="219">
        <f>SUM(C11:C16)</f>
        <v>1354090</v>
      </c>
      <c r="D10" s="219">
        <f>SUM(D11:D16)</f>
        <v>1435712</v>
      </c>
      <c r="E10" s="219">
        <f>SUM(E11:E16)</f>
        <v>1504146</v>
      </c>
      <c r="F10" s="362">
        <f>SUM(E10/D10)</f>
        <v>1.0476655485222663</v>
      </c>
    </row>
    <row r="11" spans="1:6" ht="12" customHeight="1">
      <c r="A11" s="126">
        <v>1011</v>
      </c>
      <c r="B11" s="127" t="s">
        <v>1013</v>
      </c>
      <c r="C11" s="216"/>
      <c r="D11" s="216"/>
      <c r="E11" s="216">
        <v>3677</v>
      </c>
      <c r="F11" s="362"/>
    </row>
    <row r="12" spans="1:6" ht="12" customHeight="1">
      <c r="A12" s="126">
        <v>1012</v>
      </c>
      <c r="B12" s="127" t="s">
        <v>1014</v>
      </c>
      <c r="C12" s="1042">
        <v>744085</v>
      </c>
      <c r="D12" s="1042">
        <v>744085</v>
      </c>
      <c r="E12" s="1042">
        <v>744473</v>
      </c>
      <c r="F12" s="1062">
        <f aca="true" t="shared" si="0" ref="F12:F73">SUM(E12/D12)</f>
        <v>1.0005214458025629</v>
      </c>
    </row>
    <row r="13" spans="1:7" ht="12" customHeight="1">
      <c r="A13" s="126">
        <v>1013</v>
      </c>
      <c r="B13" s="127" t="s">
        <v>1062</v>
      </c>
      <c r="C13" s="1042">
        <v>462927</v>
      </c>
      <c r="D13" s="1042">
        <v>512466</v>
      </c>
      <c r="E13" s="1042">
        <v>540791</v>
      </c>
      <c r="F13" s="1062">
        <f t="shared" si="0"/>
        <v>1.0552719595056061</v>
      </c>
      <c r="G13" s="381"/>
    </row>
    <row r="14" spans="1:7" ht="12" customHeight="1">
      <c r="A14" s="126">
        <v>1014</v>
      </c>
      <c r="B14" s="127" t="s">
        <v>1015</v>
      </c>
      <c r="C14" s="1042">
        <v>147078</v>
      </c>
      <c r="D14" s="1042">
        <v>147078</v>
      </c>
      <c r="E14" s="1042">
        <v>147078</v>
      </c>
      <c r="F14" s="1062">
        <f t="shared" si="0"/>
        <v>1</v>
      </c>
      <c r="G14" s="381"/>
    </row>
    <row r="15" spans="1:8" ht="12" customHeight="1">
      <c r="A15" s="126">
        <v>1015</v>
      </c>
      <c r="B15" s="127" t="s">
        <v>399</v>
      </c>
      <c r="C15" s="1042"/>
      <c r="D15" s="1042">
        <v>32083</v>
      </c>
      <c r="E15" s="1042">
        <v>65951</v>
      </c>
      <c r="F15" s="1062">
        <f t="shared" si="0"/>
        <v>2.055636941682511</v>
      </c>
      <c r="G15" s="382"/>
      <c r="H15" s="360"/>
    </row>
    <row r="16" spans="1:7" ht="12" customHeight="1">
      <c r="A16" s="126">
        <v>1016</v>
      </c>
      <c r="B16" s="127" t="s">
        <v>400</v>
      </c>
      <c r="C16" s="1042"/>
      <c r="D16" s="1042"/>
      <c r="E16" s="1042">
        <v>2176</v>
      </c>
      <c r="F16" s="1062"/>
      <c r="G16" s="381"/>
    </row>
    <row r="17" spans="1:7" ht="12" customHeight="1">
      <c r="A17" s="131">
        <v>1020</v>
      </c>
      <c r="B17" s="142" t="s">
        <v>1016</v>
      </c>
      <c r="C17" s="1042"/>
      <c r="D17" s="1042"/>
      <c r="E17" s="1042"/>
      <c r="F17" s="1062"/>
      <c r="G17" s="381"/>
    </row>
    <row r="18" spans="1:7" ht="12" customHeight="1" thickBot="1">
      <c r="A18" s="161">
        <v>1030</v>
      </c>
      <c r="B18" s="228" t="s">
        <v>1017</v>
      </c>
      <c r="C18" s="1043"/>
      <c r="D18" s="1043">
        <v>4955</v>
      </c>
      <c r="E18" s="1043">
        <v>11315</v>
      </c>
      <c r="F18" s="1064">
        <f t="shared" si="0"/>
        <v>2.2835519677093843</v>
      </c>
      <c r="G18" s="381"/>
    </row>
    <row r="19" spans="1:7" ht="16.5" customHeight="1" thickBot="1">
      <c r="A19" s="158"/>
      <c r="B19" s="281" t="s">
        <v>1018</v>
      </c>
      <c r="C19" s="383">
        <f>SUM(C10+C18+C17)</f>
        <v>1354090</v>
      </c>
      <c r="D19" s="383">
        <f>SUM(D10+D18+D17)</f>
        <v>1440667</v>
      </c>
      <c r="E19" s="383">
        <f>SUM(E10+E18+E17)</f>
        <v>1515461</v>
      </c>
      <c r="F19" s="1065">
        <f t="shared" si="0"/>
        <v>1.0519162304682483</v>
      </c>
      <c r="G19" s="381"/>
    </row>
    <row r="20" spans="1:6" ht="12" customHeight="1">
      <c r="A20" s="153"/>
      <c r="B20" s="169"/>
      <c r="C20" s="136"/>
      <c r="D20" s="136"/>
      <c r="E20" s="136"/>
      <c r="F20" s="1063"/>
    </row>
    <row r="21" spans="1:6" ht="12" customHeight="1">
      <c r="A21" s="128">
        <v>1040</v>
      </c>
      <c r="B21" s="129" t="s">
        <v>1019</v>
      </c>
      <c r="C21" s="1044">
        <f>SUM(C22:C23)</f>
        <v>3250000</v>
      </c>
      <c r="D21" s="1044">
        <f>SUM(D22:D23)</f>
        <v>3250000</v>
      </c>
      <c r="E21" s="1044">
        <f>SUM(E22:E23)</f>
        <v>3250000</v>
      </c>
      <c r="F21" s="362">
        <f t="shared" si="0"/>
        <v>1</v>
      </c>
    </row>
    <row r="22" spans="1:6" ht="12" customHeight="1">
      <c r="A22" s="139">
        <v>1041</v>
      </c>
      <c r="B22" s="137" t="s">
        <v>759</v>
      </c>
      <c r="C22" s="1045">
        <v>2800000</v>
      </c>
      <c r="D22" s="1045">
        <v>2800000</v>
      </c>
      <c r="E22" s="1045">
        <v>2800000</v>
      </c>
      <c r="F22" s="1062">
        <f t="shared" si="0"/>
        <v>1</v>
      </c>
    </row>
    <row r="23" spans="1:6" ht="12" customHeight="1">
      <c r="A23" s="139">
        <v>1042</v>
      </c>
      <c r="B23" s="137" t="s">
        <v>760</v>
      </c>
      <c r="C23" s="1045">
        <v>450000</v>
      </c>
      <c r="D23" s="1045">
        <v>450000</v>
      </c>
      <c r="E23" s="1045">
        <v>450000</v>
      </c>
      <c r="F23" s="1062">
        <f t="shared" si="0"/>
        <v>1</v>
      </c>
    </row>
    <row r="24" spans="1:6" ht="12" customHeight="1">
      <c r="A24" s="133">
        <v>1050</v>
      </c>
      <c r="B24" s="132" t="s">
        <v>1020</v>
      </c>
      <c r="C24" s="1044">
        <f>SUM(C25:C27)</f>
        <v>3943023</v>
      </c>
      <c r="D24" s="1044">
        <f>SUM(D25:D27)</f>
        <v>3943023</v>
      </c>
      <c r="E24" s="1044">
        <f>SUM(E25:E27)</f>
        <v>3951146</v>
      </c>
      <c r="F24" s="362">
        <f t="shared" si="0"/>
        <v>1.0020600945010973</v>
      </c>
    </row>
    <row r="25" spans="1:6" ht="12.75" customHeight="1">
      <c r="A25" s="140">
        <v>1051</v>
      </c>
      <c r="B25" s="127" t="s">
        <v>979</v>
      </c>
      <c r="C25" s="1045">
        <v>3698023</v>
      </c>
      <c r="D25" s="1045">
        <v>3698023</v>
      </c>
      <c r="E25" s="1045">
        <v>3698023</v>
      </c>
      <c r="F25" s="1062">
        <f t="shared" si="0"/>
        <v>1</v>
      </c>
    </row>
    <row r="26" spans="1:6" ht="12.75" customHeight="1">
      <c r="A26" s="140">
        <v>1052</v>
      </c>
      <c r="B26" s="141" t="s">
        <v>1063</v>
      </c>
      <c r="C26" s="1045">
        <v>170000</v>
      </c>
      <c r="D26" s="1045">
        <v>170000</v>
      </c>
      <c r="E26" s="1045">
        <v>170000</v>
      </c>
      <c r="F26" s="1062">
        <f t="shared" si="0"/>
        <v>1</v>
      </c>
    </row>
    <row r="27" spans="1:6" ht="12.75" customHeight="1">
      <c r="A27" s="140">
        <v>1053</v>
      </c>
      <c r="B27" s="135" t="s">
        <v>974</v>
      </c>
      <c r="C27" s="1045">
        <v>75000</v>
      </c>
      <c r="D27" s="1045">
        <v>75000</v>
      </c>
      <c r="E27" s="1045">
        <v>83123</v>
      </c>
      <c r="F27" s="1062">
        <f t="shared" si="0"/>
        <v>1.1083066666666668</v>
      </c>
    </row>
    <row r="28" spans="1:6" ht="12" customHeight="1">
      <c r="A28" s="133">
        <v>1070</v>
      </c>
      <c r="B28" s="132" t="s">
        <v>981</v>
      </c>
      <c r="C28" s="1044">
        <f>SUM(C29:C38)</f>
        <v>462236</v>
      </c>
      <c r="D28" s="1044">
        <f>SUM(D29:D38)</f>
        <v>472645</v>
      </c>
      <c r="E28" s="1044">
        <f>SUM(E29:E38)</f>
        <v>471355</v>
      </c>
      <c r="F28" s="362">
        <f t="shared" si="0"/>
        <v>0.997270678839298</v>
      </c>
    </row>
    <row r="29" spans="1:6" ht="12" customHeight="1">
      <c r="A29" s="140">
        <v>1071</v>
      </c>
      <c r="B29" s="137" t="s">
        <v>1021</v>
      </c>
      <c r="C29" s="126">
        <v>7000</v>
      </c>
      <c r="D29" s="126">
        <v>7000</v>
      </c>
      <c r="E29" s="126">
        <v>7000</v>
      </c>
      <c r="F29" s="1062">
        <f t="shared" si="0"/>
        <v>1</v>
      </c>
    </row>
    <row r="30" spans="1:6" ht="12" customHeight="1">
      <c r="A30" s="140">
        <v>1073</v>
      </c>
      <c r="B30" s="127" t="s">
        <v>1022</v>
      </c>
      <c r="C30" s="126"/>
      <c r="D30" s="126">
        <v>409</v>
      </c>
      <c r="E30" s="126">
        <v>651</v>
      </c>
      <c r="F30" s="1062">
        <f t="shared" si="0"/>
        <v>1.5916870415647921</v>
      </c>
    </row>
    <row r="31" spans="1:6" ht="12" customHeight="1">
      <c r="A31" s="140">
        <v>1074</v>
      </c>
      <c r="B31" s="127" t="s">
        <v>1023</v>
      </c>
      <c r="C31" s="126">
        <v>4000</v>
      </c>
      <c r="D31" s="126">
        <v>4000</v>
      </c>
      <c r="E31" s="126">
        <v>4000</v>
      </c>
      <c r="F31" s="1062">
        <f t="shared" si="0"/>
        <v>1</v>
      </c>
    </row>
    <row r="32" spans="1:6" ht="12" customHeight="1">
      <c r="A32" s="140">
        <v>1075</v>
      </c>
      <c r="B32" s="135" t="s">
        <v>782</v>
      </c>
      <c r="C32" s="126">
        <v>20000</v>
      </c>
      <c r="D32" s="126">
        <v>20000</v>
      </c>
      <c r="E32" s="126">
        <v>25207</v>
      </c>
      <c r="F32" s="1062">
        <f t="shared" si="0"/>
        <v>1.26035</v>
      </c>
    </row>
    <row r="33" spans="1:6" ht="12" customHeight="1">
      <c r="A33" s="140">
        <v>1076</v>
      </c>
      <c r="B33" s="135" t="s">
        <v>743</v>
      </c>
      <c r="C33" s="126">
        <v>17736</v>
      </c>
      <c r="D33" s="126">
        <v>17736</v>
      </c>
      <c r="E33" s="126">
        <v>17736</v>
      </c>
      <c r="F33" s="1062">
        <f t="shared" si="0"/>
        <v>1</v>
      </c>
    </row>
    <row r="34" spans="1:6" ht="12" customHeight="1">
      <c r="A34" s="140">
        <v>1077</v>
      </c>
      <c r="B34" s="141" t="s">
        <v>1024</v>
      </c>
      <c r="C34" s="126">
        <v>222000</v>
      </c>
      <c r="D34" s="126">
        <v>222000</v>
      </c>
      <c r="E34" s="126">
        <v>222000</v>
      </c>
      <c r="F34" s="1062">
        <f t="shared" si="0"/>
        <v>1</v>
      </c>
    </row>
    <row r="35" spans="1:6" ht="12" customHeight="1">
      <c r="A35" s="140">
        <v>1078</v>
      </c>
      <c r="B35" s="137" t="s">
        <v>1025</v>
      </c>
      <c r="C35" s="126">
        <v>7500</v>
      </c>
      <c r="D35" s="126">
        <v>7500</v>
      </c>
      <c r="E35" s="126">
        <v>7500</v>
      </c>
      <c r="F35" s="1062">
        <f t="shared" si="0"/>
        <v>1</v>
      </c>
    </row>
    <row r="36" spans="1:6" ht="12" customHeight="1">
      <c r="A36" s="140">
        <v>1079</v>
      </c>
      <c r="B36" s="137" t="s">
        <v>1026</v>
      </c>
      <c r="C36" s="126">
        <v>90000</v>
      </c>
      <c r="D36" s="126">
        <v>115000</v>
      </c>
      <c r="E36" s="126">
        <v>115000</v>
      </c>
      <c r="F36" s="1062">
        <f t="shared" si="0"/>
        <v>1</v>
      </c>
    </row>
    <row r="37" spans="1:6" ht="12" customHeight="1">
      <c r="A37" s="140">
        <v>1080</v>
      </c>
      <c r="B37" s="235" t="s">
        <v>1027</v>
      </c>
      <c r="C37" s="126">
        <v>30000</v>
      </c>
      <c r="D37" s="126">
        <v>15000</v>
      </c>
      <c r="E37" s="126">
        <v>8261</v>
      </c>
      <c r="F37" s="1062">
        <f t="shared" si="0"/>
        <v>0.5507333333333333</v>
      </c>
    </row>
    <row r="38" spans="1:6" ht="13.5" customHeight="1" thickBot="1">
      <c r="A38" s="157">
        <v>1082</v>
      </c>
      <c r="B38" s="361" t="s">
        <v>961</v>
      </c>
      <c r="C38" s="1046">
        <v>64000</v>
      </c>
      <c r="D38" s="1046">
        <v>64000</v>
      </c>
      <c r="E38" s="1046">
        <v>64000</v>
      </c>
      <c r="F38" s="1064">
        <f t="shared" si="0"/>
        <v>1</v>
      </c>
    </row>
    <row r="39" spans="1:6" ht="17.25" customHeight="1" thickBot="1">
      <c r="A39" s="159"/>
      <c r="B39" s="282" t="s">
        <v>1028</v>
      </c>
      <c r="C39" s="1047">
        <f>SUM(C21+C24+C28)</f>
        <v>7655259</v>
      </c>
      <c r="D39" s="1047">
        <f>SUM(D21+D24+D28)</f>
        <v>7665668</v>
      </c>
      <c r="E39" s="1047">
        <f>SUM(E21+E24+E28)</f>
        <v>7672501</v>
      </c>
      <c r="F39" s="1066">
        <f t="shared" si="0"/>
        <v>1.0008913769811059</v>
      </c>
    </row>
    <row r="40" spans="1:6" ht="12" customHeight="1">
      <c r="A40" s="140"/>
      <c r="B40" s="257"/>
      <c r="C40" s="1048"/>
      <c r="D40" s="1048"/>
      <c r="E40" s="1048"/>
      <c r="F40" s="1063"/>
    </row>
    <row r="41" spans="1:6" ht="12" customHeight="1">
      <c r="A41" s="133">
        <v>1090</v>
      </c>
      <c r="B41" s="284" t="s">
        <v>1029</v>
      </c>
      <c r="C41" s="1044">
        <f>SUM(C42:C49)</f>
        <v>1272500</v>
      </c>
      <c r="D41" s="1044">
        <f>SUM(D42:D49)</f>
        <v>1272500</v>
      </c>
      <c r="E41" s="1044">
        <f>SUM(E42:E49)</f>
        <v>1277825</v>
      </c>
      <c r="F41" s="362">
        <f t="shared" si="0"/>
        <v>1.0041846758349706</v>
      </c>
    </row>
    <row r="42" spans="1:6" ht="12" customHeight="1">
      <c r="A42" s="140">
        <v>1091</v>
      </c>
      <c r="B42" s="235" t="s">
        <v>390</v>
      </c>
      <c r="C42" s="126">
        <v>100000</v>
      </c>
      <c r="D42" s="126">
        <v>100000</v>
      </c>
      <c r="E42" s="126">
        <v>100000</v>
      </c>
      <c r="F42" s="1062">
        <f t="shared" si="0"/>
        <v>1</v>
      </c>
    </row>
    <row r="43" spans="1:6" ht="12" customHeight="1">
      <c r="A43" s="140">
        <v>1092</v>
      </c>
      <c r="B43" s="137" t="s">
        <v>962</v>
      </c>
      <c r="C43" s="126">
        <v>466500</v>
      </c>
      <c r="D43" s="126">
        <v>466500</v>
      </c>
      <c r="E43" s="126">
        <v>466500</v>
      </c>
      <c r="F43" s="1062">
        <f t="shared" si="0"/>
        <v>1</v>
      </c>
    </row>
    <row r="44" spans="1:6" ht="12" customHeight="1">
      <c r="A44" s="140">
        <v>1093</v>
      </c>
      <c r="B44" s="137" t="s">
        <v>391</v>
      </c>
      <c r="C44" s="126">
        <v>15000</v>
      </c>
      <c r="D44" s="126">
        <v>15000</v>
      </c>
      <c r="E44" s="126">
        <v>15000</v>
      </c>
      <c r="F44" s="1062">
        <f t="shared" si="0"/>
        <v>1</v>
      </c>
    </row>
    <row r="45" spans="1:6" ht="12" customHeight="1">
      <c r="A45" s="140">
        <v>1094</v>
      </c>
      <c r="B45" s="137" t="s">
        <v>392</v>
      </c>
      <c r="C45" s="126">
        <v>15000</v>
      </c>
      <c r="D45" s="126">
        <v>15000</v>
      </c>
      <c r="E45" s="126">
        <v>15000</v>
      </c>
      <c r="F45" s="1062">
        <f t="shared" si="0"/>
        <v>1</v>
      </c>
    </row>
    <row r="46" spans="1:6" ht="12" customHeight="1">
      <c r="A46" s="140">
        <v>1095</v>
      </c>
      <c r="B46" s="141" t="s">
        <v>1164</v>
      </c>
      <c r="C46" s="126">
        <v>320000</v>
      </c>
      <c r="D46" s="126">
        <v>320000</v>
      </c>
      <c r="E46" s="126">
        <v>320000</v>
      </c>
      <c r="F46" s="1062">
        <f t="shared" si="0"/>
        <v>1</v>
      </c>
    </row>
    <row r="47" spans="1:6" ht="12" customHeight="1">
      <c r="A47" s="140">
        <v>1096</v>
      </c>
      <c r="B47" s="141" t="s">
        <v>1141</v>
      </c>
      <c r="C47" s="126">
        <v>350000</v>
      </c>
      <c r="D47" s="126">
        <v>350000</v>
      </c>
      <c r="E47" s="126">
        <v>350000</v>
      </c>
      <c r="F47" s="1062">
        <f t="shared" si="0"/>
        <v>1</v>
      </c>
    </row>
    <row r="48" spans="1:6" ht="12" customHeight="1">
      <c r="A48" s="140">
        <v>1097</v>
      </c>
      <c r="B48" s="141" t="s">
        <v>393</v>
      </c>
      <c r="C48" s="126">
        <v>1000</v>
      </c>
      <c r="D48" s="126">
        <v>1000</v>
      </c>
      <c r="E48" s="126">
        <v>6325</v>
      </c>
      <c r="F48" s="1062">
        <f t="shared" si="0"/>
        <v>6.325</v>
      </c>
    </row>
    <row r="49" spans="1:6" ht="12" customHeight="1">
      <c r="A49" s="140">
        <v>1098</v>
      </c>
      <c r="B49" s="141" t="s">
        <v>401</v>
      </c>
      <c r="C49" s="126">
        <v>5000</v>
      </c>
      <c r="D49" s="126">
        <v>5000</v>
      </c>
      <c r="E49" s="126">
        <v>5000</v>
      </c>
      <c r="F49" s="1062">
        <f t="shared" si="0"/>
        <v>1</v>
      </c>
    </row>
    <row r="50" spans="1:6" ht="12" customHeight="1">
      <c r="A50" s="133">
        <v>1100</v>
      </c>
      <c r="B50" s="284" t="s">
        <v>1030</v>
      </c>
      <c r="C50" s="1115">
        <f>SUM(C51:C53)</f>
        <v>225000</v>
      </c>
      <c r="D50" s="1115">
        <f>SUM(D51:D53)</f>
        <v>225000</v>
      </c>
      <c r="E50" s="1115">
        <f>SUM(E51:E53)</f>
        <v>225000</v>
      </c>
      <c r="F50" s="362">
        <f t="shared" si="0"/>
        <v>1</v>
      </c>
    </row>
    <row r="51" spans="1:6" ht="12" customHeight="1">
      <c r="A51" s="140">
        <v>1101</v>
      </c>
      <c r="B51" s="141" t="s">
        <v>394</v>
      </c>
      <c r="C51" s="1116">
        <v>14000</v>
      </c>
      <c r="D51" s="1116">
        <v>14000</v>
      </c>
      <c r="E51" s="1116">
        <v>14000</v>
      </c>
      <c r="F51" s="1062">
        <f t="shared" si="0"/>
        <v>1</v>
      </c>
    </row>
    <row r="52" spans="1:6" ht="12" customHeight="1">
      <c r="A52" s="140">
        <v>1102</v>
      </c>
      <c r="B52" s="137" t="s">
        <v>1031</v>
      </c>
      <c r="C52" s="1116">
        <v>136000</v>
      </c>
      <c r="D52" s="1116">
        <v>136000</v>
      </c>
      <c r="E52" s="1116">
        <v>136000</v>
      </c>
      <c r="F52" s="1062">
        <f t="shared" si="0"/>
        <v>1</v>
      </c>
    </row>
    <row r="53" spans="1:6" ht="12" customHeight="1">
      <c r="A53" s="140">
        <v>1103</v>
      </c>
      <c r="B53" s="137" t="s">
        <v>1032</v>
      </c>
      <c r="C53" s="1116">
        <v>75000</v>
      </c>
      <c r="D53" s="1116">
        <v>75000</v>
      </c>
      <c r="E53" s="1116">
        <v>75000</v>
      </c>
      <c r="F53" s="1062">
        <f t="shared" si="0"/>
        <v>1</v>
      </c>
    </row>
    <row r="54" spans="1:6" ht="12" customHeight="1">
      <c r="A54" s="716">
        <v>1105</v>
      </c>
      <c r="B54" s="715" t="s">
        <v>1196</v>
      </c>
      <c r="C54" s="1115"/>
      <c r="D54" s="1115">
        <v>20000</v>
      </c>
      <c r="E54" s="1115">
        <v>20000</v>
      </c>
      <c r="F54" s="362">
        <f t="shared" si="0"/>
        <v>1</v>
      </c>
    </row>
    <row r="55" spans="1:6" ht="12" customHeight="1">
      <c r="A55" s="133">
        <v>1110</v>
      </c>
      <c r="B55" s="142" t="s">
        <v>1033</v>
      </c>
      <c r="C55" s="1116"/>
      <c r="D55" s="1116"/>
      <c r="E55" s="1116"/>
      <c r="F55" s="362"/>
    </row>
    <row r="56" spans="1:6" ht="12" customHeight="1">
      <c r="A56" s="133">
        <v>1120</v>
      </c>
      <c r="B56" s="142" t="s">
        <v>1034</v>
      </c>
      <c r="C56" s="1115">
        <f>SUM(C57:C61)</f>
        <v>401355</v>
      </c>
      <c r="D56" s="1115">
        <f>SUM(D57:D61)</f>
        <v>401355</v>
      </c>
      <c r="E56" s="1115">
        <f>SUM(E57:E61)</f>
        <v>401355</v>
      </c>
      <c r="F56" s="362">
        <f t="shared" si="0"/>
        <v>1</v>
      </c>
    </row>
    <row r="57" spans="1:6" ht="12" customHeight="1">
      <c r="A57" s="140">
        <v>1121</v>
      </c>
      <c r="B57" s="127" t="s">
        <v>1137</v>
      </c>
      <c r="C57" s="126">
        <v>39150</v>
      </c>
      <c r="D57" s="126">
        <v>39150</v>
      </c>
      <c r="E57" s="126">
        <v>39150</v>
      </c>
      <c r="F57" s="1062">
        <f t="shared" si="0"/>
        <v>1</v>
      </c>
    </row>
    <row r="58" spans="1:6" ht="12" customHeight="1">
      <c r="A58" s="140">
        <v>1122</v>
      </c>
      <c r="B58" s="127" t="s">
        <v>1149</v>
      </c>
      <c r="C58" s="126">
        <v>216000</v>
      </c>
      <c r="D58" s="126">
        <v>216000</v>
      </c>
      <c r="E58" s="126">
        <v>216000</v>
      </c>
      <c r="F58" s="1062">
        <f t="shared" si="0"/>
        <v>1</v>
      </c>
    </row>
    <row r="59" spans="1:6" ht="12" customHeight="1">
      <c r="A59" s="140">
        <v>1123</v>
      </c>
      <c r="B59" s="135" t="s">
        <v>1154</v>
      </c>
      <c r="C59" s="126">
        <v>146205</v>
      </c>
      <c r="D59" s="126">
        <v>146205</v>
      </c>
      <c r="E59" s="126">
        <v>146205</v>
      </c>
      <c r="F59" s="1062">
        <f t="shared" si="0"/>
        <v>1</v>
      </c>
    </row>
    <row r="60" spans="1:6" ht="12" customHeight="1">
      <c r="A60" s="140">
        <v>1124</v>
      </c>
      <c r="B60" s="257" t="s">
        <v>780</v>
      </c>
      <c r="C60" s="126"/>
      <c r="D60" s="126"/>
      <c r="E60" s="126"/>
      <c r="F60" s="362"/>
    </row>
    <row r="61" spans="1:6" ht="12" customHeight="1">
      <c r="A61" s="140">
        <v>1125</v>
      </c>
      <c r="B61" s="135" t="s">
        <v>781</v>
      </c>
      <c r="C61" s="126"/>
      <c r="D61" s="126"/>
      <c r="E61" s="126"/>
      <c r="F61" s="362"/>
    </row>
    <row r="62" spans="1:6" ht="12" customHeight="1">
      <c r="A62" s="133">
        <v>1130</v>
      </c>
      <c r="B62" s="132" t="s">
        <v>1035</v>
      </c>
      <c r="C62" s="131"/>
      <c r="D62" s="131"/>
      <c r="E62" s="131"/>
      <c r="F62" s="362"/>
    </row>
    <row r="63" spans="1:6" ht="12" customHeight="1">
      <c r="A63" s="133">
        <v>1140</v>
      </c>
      <c r="B63" s="134" t="s">
        <v>1036</v>
      </c>
      <c r="C63" s="1044">
        <f>SUM(C64)</f>
        <v>40000</v>
      </c>
      <c r="D63" s="1044">
        <f>SUM(D64)</f>
        <v>40000</v>
      </c>
      <c r="E63" s="1044">
        <f>SUM(E64)</f>
        <v>40000</v>
      </c>
      <c r="F63" s="362">
        <f t="shared" si="0"/>
        <v>1</v>
      </c>
    </row>
    <row r="64" spans="1:6" ht="12" customHeight="1">
      <c r="A64" s="140">
        <v>1141</v>
      </c>
      <c r="B64" s="137" t="s">
        <v>856</v>
      </c>
      <c r="C64" s="1045">
        <v>40000</v>
      </c>
      <c r="D64" s="1045">
        <v>40000</v>
      </c>
      <c r="E64" s="1045">
        <v>40000</v>
      </c>
      <c r="F64" s="1062">
        <f t="shared" si="0"/>
        <v>1</v>
      </c>
    </row>
    <row r="65" spans="1:6" ht="12" customHeight="1" thickBot="1">
      <c r="A65" s="161">
        <v>1150</v>
      </c>
      <c r="B65" s="228" t="s">
        <v>1037</v>
      </c>
      <c r="C65" s="1049">
        <v>10000</v>
      </c>
      <c r="D65" s="1049">
        <v>17000</v>
      </c>
      <c r="E65" s="1049">
        <v>23627</v>
      </c>
      <c r="F65" s="1067">
        <f t="shared" si="0"/>
        <v>1.3898235294117647</v>
      </c>
    </row>
    <row r="66" spans="1:6" ht="18.75" customHeight="1" thickBot="1">
      <c r="A66" s="159"/>
      <c r="B66" s="206" t="s">
        <v>1194</v>
      </c>
      <c r="C66" s="283">
        <f>SUM(C63+C65+C62+C56+C55+C50+C41+C54)</f>
        <v>1948855</v>
      </c>
      <c r="D66" s="283">
        <f>SUM(D63+D65+D62+D56+D55+D50+D41+D54)</f>
        <v>1975855</v>
      </c>
      <c r="E66" s="283">
        <f>SUM(E63+E65+E62+E56+E55+E50+E41+E54)</f>
        <v>1987807</v>
      </c>
      <c r="F66" s="1065">
        <f t="shared" si="0"/>
        <v>1.0060490268769722</v>
      </c>
    </row>
    <row r="67" spans="1:6" ht="12" customHeight="1">
      <c r="A67" s="154"/>
      <c r="B67" s="285"/>
      <c r="C67" s="136"/>
      <c r="D67" s="136"/>
      <c r="E67" s="136"/>
      <c r="F67" s="1063"/>
    </row>
    <row r="68" spans="1:6" ht="15" customHeight="1" thickBot="1">
      <c r="A68" s="144">
        <v>1160</v>
      </c>
      <c r="B68" s="165" t="s">
        <v>1038</v>
      </c>
      <c r="C68" s="150"/>
      <c r="D68" s="150"/>
      <c r="E68" s="150">
        <v>8309</v>
      </c>
      <c r="F68" s="1067"/>
    </row>
    <row r="69" spans="1:6" ht="18" customHeight="1" thickBot="1">
      <c r="A69" s="159"/>
      <c r="B69" s="281" t="s">
        <v>1039</v>
      </c>
      <c r="C69" s="147"/>
      <c r="D69" s="147"/>
      <c r="E69" s="147">
        <f>SUM(E68)</f>
        <v>8309</v>
      </c>
      <c r="F69" s="1065"/>
    </row>
    <row r="70" spans="1:6" ht="12" customHeight="1" thickBot="1">
      <c r="A70" s="159"/>
      <c r="B70" s="206"/>
      <c r="C70" s="151"/>
      <c r="D70" s="151"/>
      <c r="E70" s="151"/>
      <c r="F70" s="1065"/>
    </row>
    <row r="71" spans="1:6" ht="18.75" customHeight="1" thickBot="1">
      <c r="A71" s="159"/>
      <c r="B71" s="286" t="s">
        <v>812</v>
      </c>
      <c r="C71" s="283">
        <f>SUM(C66+C39+C19+C69)</f>
        <v>10958204</v>
      </c>
      <c r="D71" s="283">
        <f>SUM(D66+D39+D19+D69)</f>
        <v>11082190</v>
      </c>
      <c r="E71" s="283">
        <f>SUM(E66+E39+E19+E69)</f>
        <v>11184078</v>
      </c>
      <c r="F71" s="1066">
        <f t="shared" si="0"/>
        <v>1.009193850673919</v>
      </c>
    </row>
    <row r="72" spans="1:6" ht="12" customHeight="1">
      <c r="A72" s="140"/>
      <c r="B72" s="260"/>
      <c r="C72" s="136"/>
      <c r="D72" s="136"/>
      <c r="E72" s="136"/>
      <c r="F72" s="1063"/>
    </row>
    <row r="73" spans="1:6" ht="12" customHeight="1">
      <c r="A73" s="131">
        <v>1165</v>
      </c>
      <c r="B73" s="142" t="s">
        <v>1040</v>
      </c>
      <c r="C73" s="131"/>
      <c r="D73" s="1044">
        <v>4558</v>
      </c>
      <c r="E73" s="1044">
        <v>6837</v>
      </c>
      <c r="F73" s="362">
        <f t="shared" si="0"/>
        <v>1.5</v>
      </c>
    </row>
    <row r="74" spans="1:6" ht="12" customHeight="1">
      <c r="A74" s="131">
        <v>1170</v>
      </c>
      <c r="B74" s="129" t="s">
        <v>1041</v>
      </c>
      <c r="C74" s="131">
        <f>SUM(C75:C77)</f>
        <v>311000</v>
      </c>
      <c r="D74" s="131">
        <f>SUM(D75:D78)</f>
        <v>1332800</v>
      </c>
      <c r="E74" s="131">
        <f>SUM(E75:E78)</f>
        <v>1136870</v>
      </c>
      <c r="F74" s="362">
        <f>SUM(E74/D74)</f>
        <v>0.8529936974789916</v>
      </c>
    </row>
    <row r="75" spans="1:6" ht="12" customHeight="1">
      <c r="A75" s="139">
        <v>1172</v>
      </c>
      <c r="B75" s="235" t="s">
        <v>803</v>
      </c>
      <c r="C75" s="126"/>
      <c r="D75" s="126"/>
      <c r="E75" s="126"/>
      <c r="F75" s="362"/>
    </row>
    <row r="76" spans="1:6" ht="12" customHeight="1">
      <c r="A76" s="139">
        <v>1174</v>
      </c>
      <c r="B76" s="235" t="s">
        <v>838</v>
      </c>
      <c r="C76" s="126">
        <v>311000</v>
      </c>
      <c r="D76" s="126">
        <v>1032800</v>
      </c>
      <c r="E76" s="126">
        <v>899895</v>
      </c>
      <c r="F76" s="1062">
        <f>SUM(E76/D76)</f>
        <v>0.8713158404337723</v>
      </c>
    </row>
    <row r="77" spans="1:6" ht="12" customHeight="1">
      <c r="A77" s="139">
        <v>1176</v>
      </c>
      <c r="B77" s="235" t="s">
        <v>835</v>
      </c>
      <c r="C77" s="126"/>
      <c r="D77" s="126"/>
      <c r="E77" s="126"/>
      <c r="F77" s="1062"/>
    </row>
    <row r="78" spans="1:6" ht="12" customHeight="1">
      <c r="A78" s="139">
        <v>1177</v>
      </c>
      <c r="B78" s="1032" t="s">
        <v>738</v>
      </c>
      <c r="C78" s="126"/>
      <c r="D78" s="126">
        <v>300000</v>
      </c>
      <c r="E78" s="126">
        <v>236975</v>
      </c>
      <c r="F78" s="1062">
        <f>SUM(E78/D78)</f>
        <v>0.7899166666666667</v>
      </c>
    </row>
    <row r="79" spans="1:6" ht="12" customHeight="1">
      <c r="A79" s="131">
        <v>1180</v>
      </c>
      <c r="B79" s="148" t="s">
        <v>1042</v>
      </c>
      <c r="C79" s="131">
        <f>SUM(C80:C82)</f>
        <v>1490535</v>
      </c>
      <c r="D79" s="131">
        <f>SUM(D80:D82)</f>
        <v>1490535</v>
      </c>
      <c r="E79" s="131">
        <f>SUM(E80:E82)</f>
        <v>1490535</v>
      </c>
      <c r="F79" s="362">
        <f>SUM(E79/D79)</f>
        <v>1</v>
      </c>
    </row>
    <row r="80" spans="1:6" ht="12" customHeight="1">
      <c r="A80" s="139">
        <v>1181</v>
      </c>
      <c r="B80" s="137" t="s">
        <v>1110</v>
      </c>
      <c r="C80" s="126">
        <v>590535</v>
      </c>
      <c r="D80" s="126">
        <v>590535</v>
      </c>
      <c r="E80" s="126">
        <v>590535</v>
      </c>
      <c r="F80" s="1062">
        <f>SUM(E80/D80)</f>
        <v>1</v>
      </c>
    </row>
    <row r="81" spans="1:6" ht="12" customHeight="1">
      <c r="A81" s="139">
        <v>1182</v>
      </c>
      <c r="B81" s="127" t="s">
        <v>1043</v>
      </c>
      <c r="C81" s="126">
        <v>900000</v>
      </c>
      <c r="D81" s="126">
        <v>900000</v>
      </c>
      <c r="E81" s="126">
        <v>900000</v>
      </c>
      <c r="F81" s="1062">
        <f>SUM(E81/D81)</f>
        <v>1</v>
      </c>
    </row>
    <row r="82" spans="1:6" ht="12" customHeight="1">
      <c r="A82" s="139">
        <v>1183</v>
      </c>
      <c r="B82" s="235" t="s">
        <v>964</v>
      </c>
      <c r="C82" s="126"/>
      <c r="D82" s="126"/>
      <c r="E82" s="126"/>
      <c r="F82" s="362"/>
    </row>
    <row r="83" spans="1:6" ht="12" customHeight="1" thickBot="1">
      <c r="A83" s="158">
        <v>1185</v>
      </c>
      <c r="B83" s="364" t="s">
        <v>1207</v>
      </c>
      <c r="C83" s="158"/>
      <c r="D83" s="158"/>
      <c r="E83" s="158"/>
      <c r="F83" s="1067"/>
    </row>
    <row r="84" spans="1:6" ht="15" customHeight="1" thickBot="1">
      <c r="A84" s="147"/>
      <c r="B84" s="206" t="s">
        <v>1044</v>
      </c>
      <c r="C84" s="1113">
        <f>SUM(C74+C79+C73+C83)</f>
        <v>1801535</v>
      </c>
      <c r="D84" s="1113">
        <f>SUM(D74+D79+D73+D83)</f>
        <v>2827893</v>
      </c>
      <c r="E84" s="1113">
        <f>SUM(E74+E79+E73+E83)</f>
        <v>2634242</v>
      </c>
      <c r="F84" s="1065">
        <f>SUM(E84/D84)</f>
        <v>0.9315211006922822</v>
      </c>
    </row>
    <row r="85" spans="1:6" ht="12" customHeight="1">
      <c r="A85" s="133"/>
      <c r="B85" s="141"/>
      <c r="C85" s="1114"/>
      <c r="D85" s="1114"/>
      <c r="E85" s="1114"/>
      <c r="F85" s="1063"/>
    </row>
    <row r="86" spans="1:6" ht="12" customHeight="1">
      <c r="A86" s="131">
        <v>1190</v>
      </c>
      <c r="B86" s="134" t="s">
        <v>1045</v>
      </c>
      <c r="C86" s="1115">
        <f>SUM(C87+C90+C91)</f>
        <v>997050</v>
      </c>
      <c r="D86" s="1115">
        <f>SUM(D87+D90+D91)</f>
        <v>997050</v>
      </c>
      <c r="E86" s="1115">
        <f>SUM(E87+E90+E91)</f>
        <v>1033266</v>
      </c>
      <c r="F86" s="362">
        <f>SUM(E86/D86)</f>
        <v>1.0363231533022417</v>
      </c>
    </row>
    <row r="87" spans="1:6" ht="12" customHeight="1">
      <c r="A87" s="139">
        <v>1191</v>
      </c>
      <c r="B87" s="127" t="s">
        <v>1046</v>
      </c>
      <c r="C87" s="1039">
        <f>SUM(C88:C89)</f>
        <v>497050</v>
      </c>
      <c r="D87" s="1039">
        <f>SUM(D88:D89)</f>
        <v>497050</v>
      </c>
      <c r="E87" s="1039">
        <f>SUM(E88:E89)</f>
        <v>497050</v>
      </c>
      <c r="F87" s="1062">
        <f>SUM(E87/D87)</f>
        <v>1</v>
      </c>
    </row>
    <row r="88" spans="1:6" ht="12" customHeight="1">
      <c r="A88" s="139">
        <v>1192</v>
      </c>
      <c r="B88" s="137" t="s">
        <v>1047</v>
      </c>
      <c r="C88" s="130"/>
      <c r="D88" s="130"/>
      <c r="E88" s="130"/>
      <c r="F88" s="1062"/>
    </row>
    <row r="89" spans="1:6" ht="12" customHeight="1">
      <c r="A89" s="139">
        <v>1193</v>
      </c>
      <c r="B89" s="137" t="s">
        <v>1048</v>
      </c>
      <c r="C89" s="130">
        <v>497050</v>
      </c>
      <c r="D89" s="130">
        <v>497050</v>
      </c>
      <c r="E89" s="130">
        <v>497050</v>
      </c>
      <c r="F89" s="1062">
        <f>SUM(E89/D89)</f>
        <v>1</v>
      </c>
    </row>
    <row r="90" spans="1:6" ht="12" customHeight="1">
      <c r="A90" s="139">
        <v>1194</v>
      </c>
      <c r="B90" s="127" t="s">
        <v>980</v>
      </c>
      <c r="C90" s="126">
        <v>150000</v>
      </c>
      <c r="D90" s="126">
        <v>150000</v>
      </c>
      <c r="E90" s="126">
        <v>186216</v>
      </c>
      <c r="F90" s="1062">
        <f>SUM(E90/D90)</f>
        <v>1.24144</v>
      </c>
    </row>
    <row r="91" spans="1:6" ht="12" customHeight="1" thickBot="1">
      <c r="A91" s="144">
        <v>1195</v>
      </c>
      <c r="B91" s="287" t="s">
        <v>1115</v>
      </c>
      <c r="C91" s="150">
        <v>350000</v>
      </c>
      <c r="D91" s="150">
        <v>350000</v>
      </c>
      <c r="E91" s="150">
        <v>350000</v>
      </c>
      <c r="F91" s="1064">
        <f>SUM(E91/D91)</f>
        <v>1</v>
      </c>
    </row>
    <row r="92" spans="1:6" ht="15.75" customHeight="1" thickBot="1">
      <c r="A92" s="147"/>
      <c r="B92" s="206" t="s">
        <v>1049</v>
      </c>
      <c r="C92" s="147">
        <f>SUM(C86)</f>
        <v>997050</v>
      </c>
      <c r="D92" s="147">
        <f>SUM(D86)</f>
        <v>997050</v>
      </c>
      <c r="E92" s="147">
        <f>SUM(E86)</f>
        <v>1033266</v>
      </c>
      <c r="F92" s="1065">
        <f>SUM(E92/D92)</f>
        <v>1.0363231533022417</v>
      </c>
    </row>
    <row r="93" spans="1:6" ht="12" customHeight="1">
      <c r="A93" s="131">
        <v>1200</v>
      </c>
      <c r="B93" s="142" t="s">
        <v>1050</v>
      </c>
      <c r="C93" s="1115">
        <f>SUM(C94:C96)</f>
        <v>40000</v>
      </c>
      <c r="D93" s="1115">
        <f>SUM(D94:D96)</f>
        <v>40000</v>
      </c>
      <c r="E93" s="1115">
        <f>SUM(E94:E96)</f>
        <v>40018</v>
      </c>
      <c r="F93" s="1063">
        <f>SUM(E93/D93)</f>
        <v>1.00045</v>
      </c>
    </row>
    <row r="94" spans="1:6" ht="12" customHeight="1">
      <c r="A94" s="139">
        <v>1201</v>
      </c>
      <c r="B94" s="127" t="s">
        <v>1159</v>
      </c>
      <c r="C94" s="126"/>
      <c r="D94" s="126"/>
      <c r="E94" s="126">
        <v>18</v>
      </c>
      <c r="F94" s="362"/>
    </row>
    <row r="95" spans="1:6" ht="12" customHeight="1">
      <c r="A95" s="139">
        <v>1202</v>
      </c>
      <c r="B95" s="127" t="s">
        <v>1160</v>
      </c>
      <c r="C95" s="126">
        <v>25000</v>
      </c>
      <c r="D95" s="126">
        <v>25000</v>
      </c>
      <c r="E95" s="126">
        <v>25000</v>
      </c>
      <c r="F95" s="1062">
        <f>SUM(E95/D95)</f>
        <v>1</v>
      </c>
    </row>
    <row r="96" spans="1:6" ht="12" customHeight="1">
      <c r="A96" s="139">
        <v>1203</v>
      </c>
      <c r="B96" s="135" t="s">
        <v>810</v>
      </c>
      <c r="C96" s="126">
        <v>15000</v>
      </c>
      <c r="D96" s="126">
        <v>15000</v>
      </c>
      <c r="E96" s="126">
        <v>15000</v>
      </c>
      <c r="F96" s="1062">
        <f>SUM(E96/D96)</f>
        <v>1</v>
      </c>
    </row>
    <row r="97" spans="1:6" ht="12" customHeight="1">
      <c r="A97" s="131">
        <v>1210</v>
      </c>
      <c r="B97" s="142" t="s">
        <v>1051</v>
      </c>
      <c r="C97" s="131"/>
      <c r="D97" s="131"/>
      <c r="E97" s="131"/>
      <c r="F97" s="362"/>
    </row>
    <row r="98" spans="1:6" ht="12" customHeight="1" thickBot="1">
      <c r="A98" s="708">
        <v>1211</v>
      </c>
      <c r="B98" s="709" t="s">
        <v>34</v>
      </c>
      <c r="C98" s="708"/>
      <c r="D98" s="708"/>
      <c r="E98" s="708"/>
      <c r="F98" s="1067"/>
    </row>
    <row r="99" spans="1:6" ht="15.75" customHeight="1" thickBot="1">
      <c r="A99" s="147"/>
      <c r="B99" s="206" t="s">
        <v>1052</v>
      </c>
      <c r="C99" s="147">
        <f>SUM(C93+C97+C98)</f>
        <v>40000</v>
      </c>
      <c r="D99" s="147">
        <f>SUM(D93+D97+D98)</f>
        <v>40000</v>
      </c>
      <c r="E99" s="147">
        <f>SUM(E93+E97+E98)</f>
        <v>40018</v>
      </c>
      <c r="F99" s="1065">
        <f>SUM(E99/D99)</f>
        <v>1.00045</v>
      </c>
    </row>
    <row r="100" spans="1:6" ht="12" customHeight="1" thickBot="1">
      <c r="A100" s="147"/>
      <c r="B100" s="169"/>
      <c r="C100" s="151"/>
      <c r="D100" s="151"/>
      <c r="E100" s="151"/>
      <c r="F100" s="1065"/>
    </row>
    <row r="101" spans="1:6" ht="24" customHeight="1" thickBot="1">
      <c r="A101" s="147"/>
      <c r="B101" s="292" t="s">
        <v>813</v>
      </c>
      <c r="C101" s="226">
        <f>SUM(C84+C92+C99)</f>
        <v>2838585</v>
      </c>
      <c r="D101" s="226">
        <f>SUM(D84+D92+D99)</f>
        <v>3864943</v>
      </c>
      <c r="E101" s="226">
        <f>SUM(E84+E92+E99)</f>
        <v>3707526</v>
      </c>
      <c r="F101" s="1068">
        <f>SUM(E101/D101)</f>
        <v>0.9592705506911745</v>
      </c>
    </row>
    <row r="102" spans="1:6" ht="12.75" customHeight="1">
      <c r="A102" s="156"/>
      <c r="B102" s="288"/>
      <c r="C102" s="136"/>
      <c r="D102" s="136"/>
      <c r="E102" s="136"/>
      <c r="F102" s="1063"/>
    </row>
    <row r="103" spans="1:6" ht="12" customHeight="1" thickBot="1">
      <c r="A103" s="144">
        <v>1215</v>
      </c>
      <c r="B103" s="160" t="s">
        <v>1053</v>
      </c>
      <c r="C103" s="150"/>
      <c r="D103" s="150">
        <v>1142886</v>
      </c>
      <c r="E103" s="150">
        <v>1142886</v>
      </c>
      <c r="F103" s="1064">
        <f>SUM(E103/D103)</f>
        <v>1</v>
      </c>
    </row>
    <row r="104" spans="1:6" ht="21.75" customHeight="1" thickBot="1">
      <c r="A104" s="147"/>
      <c r="B104" s="281" t="s">
        <v>783</v>
      </c>
      <c r="C104" s="147"/>
      <c r="D104" s="147">
        <f>SUM(D103)</f>
        <v>1142886</v>
      </c>
      <c r="E104" s="147">
        <f>SUM(E103)</f>
        <v>1142886</v>
      </c>
      <c r="F104" s="1065">
        <f>SUM(E104/D104)</f>
        <v>1</v>
      </c>
    </row>
    <row r="105" spans="1:6" ht="12" customHeight="1">
      <c r="A105" s="156"/>
      <c r="B105" s="227"/>
      <c r="C105" s="136"/>
      <c r="D105" s="136"/>
      <c r="E105" s="136"/>
      <c r="F105" s="1063"/>
    </row>
    <row r="106" spans="1:6" ht="12" customHeight="1">
      <c r="A106" s="139">
        <v>1220</v>
      </c>
      <c r="B106" s="141" t="s">
        <v>1054</v>
      </c>
      <c r="C106" s="126"/>
      <c r="D106" s="126"/>
      <c r="E106" s="126"/>
      <c r="F106" s="362"/>
    </row>
    <row r="107" spans="1:6" ht="12" customHeight="1" thickBot="1">
      <c r="A107" s="139">
        <v>1221</v>
      </c>
      <c r="B107" s="160" t="s">
        <v>1053</v>
      </c>
      <c r="C107" s="150">
        <v>586993</v>
      </c>
      <c r="D107" s="150">
        <v>1490235</v>
      </c>
      <c r="E107" s="150">
        <v>1490235</v>
      </c>
      <c r="F107" s="1064">
        <f>SUM(E107/D107)</f>
        <v>1</v>
      </c>
    </row>
    <row r="108" spans="1:6" ht="18" customHeight="1" thickBot="1">
      <c r="A108" s="147"/>
      <c r="B108" s="205" t="s">
        <v>1056</v>
      </c>
      <c r="C108" s="158">
        <f>SUM(C106:C107)</f>
        <v>586993</v>
      </c>
      <c r="D108" s="158">
        <f>SUM(D106:D107)</f>
        <v>1490235</v>
      </c>
      <c r="E108" s="158">
        <f>SUM(E106:E107)</f>
        <v>1490235</v>
      </c>
      <c r="F108" s="1065">
        <f>SUM(E108/D108)</f>
        <v>1</v>
      </c>
    </row>
    <row r="109" spans="1:6" ht="12" customHeight="1" thickBot="1">
      <c r="A109" s="147"/>
      <c r="B109" s="169"/>
      <c r="C109" s="151"/>
      <c r="D109" s="151"/>
      <c r="E109" s="151"/>
      <c r="F109" s="1065"/>
    </row>
    <row r="110" spans="1:6" ht="16.5" customHeight="1" thickBot="1">
      <c r="A110" s="147"/>
      <c r="B110" s="289" t="s">
        <v>1190</v>
      </c>
      <c r="C110" s="226">
        <f>SUM(C108+C101+C71+C104)</f>
        <v>14383782</v>
      </c>
      <c r="D110" s="226">
        <f>SUM(D108+D101+D71+D104)</f>
        <v>17580254</v>
      </c>
      <c r="E110" s="226">
        <f>SUM(E108+E101+E71+E104)</f>
        <v>17524725</v>
      </c>
      <c r="F110" s="1068">
        <f>SUM(E110/D110)</f>
        <v>0.9968413994473573</v>
      </c>
    </row>
    <row r="111" spans="1:6" ht="12" customHeight="1">
      <c r="A111" s="156"/>
      <c r="B111" s="169"/>
      <c r="C111" s="291"/>
      <c r="D111" s="291"/>
      <c r="E111" s="291"/>
      <c r="F111" s="1063"/>
    </row>
    <row r="112" spans="1:6" ht="15.75" customHeight="1">
      <c r="A112" s="131"/>
      <c r="B112" s="298" t="s">
        <v>1138</v>
      </c>
      <c r="C112" s="213"/>
      <c r="D112" s="213"/>
      <c r="E112" s="213"/>
      <c r="F112" s="362"/>
    </row>
    <row r="113" spans="1:6" ht="12" customHeight="1">
      <c r="A113" s="131"/>
      <c r="B113" s="293"/>
      <c r="C113" s="290"/>
      <c r="D113" s="290"/>
      <c r="E113" s="290"/>
      <c r="F113" s="362"/>
    </row>
    <row r="114" spans="1:6" ht="12" customHeight="1">
      <c r="A114" s="139">
        <v>1230</v>
      </c>
      <c r="B114" s="137" t="s">
        <v>1016</v>
      </c>
      <c r="C114" s="213"/>
      <c r="D114" s="213"/>
      <c r="E114" s="213"/>
      <c r="F114" s="362"/>
    </row>
    <row r="115" spans="1:6" ht="12" customHeight="1" thickBot="1">
      <c r="A115" s="144">
        <v>1231</v>
      </c>
      <c r="B115" s="145" t="s">
        <v>1057</v>
      </c>
      <c r="C115" s="280"/>
      <c r="D115" s="280"/>
      <c r="E115" s="280">
        <v>351</v>
      </c>
      <c r="F115" s="1067"/>
    </row>
    <row r="116" spans="1:6" ht="12" customHeight="1" thickBot="1">
      <c r="A116" s="147"/>
      <c r="B116" s="146" t="s">
        <v>1010</v>
      </c>
      <c r="C116" s="221"/>
      <c r="D116" s="221"/>
      <c r="E116" s="221">
        <f>SUM(E115)</f>
        <v>351</v>
      </c>
      <c r="F116" s="1065"/>
    </row>
    <row r="117" spans="1:6" ht="12" customHeight="1">
      <c r="A117" s="133">
        <v>1240</v>
      </c>
      <c r="B117" s="284" t="s">
        <v>1029</v>
      </c>
      <c r="C117" s="222">
        <f>C118</f>
        <v>7000</v>
      </c>
      <c r="D117" s="222">
        <f>D118</f>
        <v>7000</v>
      </c>
      <c r="E117" s="222">
        <f>E118+E119</f>
        <v>7703</v>
      </c>
      <c r="F117" s="1063">
        <f>SUM(E117/D117)</f>
        <v>1.1004285714285715</v>
      </c>
    </row>
    <row r="118" spans="1:6" ht="12" customHeight="1">
      <c r="A118" s="139">
        <v>1241</v>
      </c>
      <c r="B118" s="137" t="s">
        <v>854</v>
      </c>
      <c r="C118" s="216">
        <v>7000</v>
      </c>
      <c r="D118" s="216">
        <v>7000</v>
      </c>
      <c r="E118" s="216">
        <v>7664</v>
      </c>
      <c r="F118" s="1062">
        <f>SUM(E118/D118)</f>
        <v>1.0948571428571428</v>
      </c>
    </row>
    <row r="119" spans="1:6" ht="12" customHeight="1">
      <c r="A119" s="139">
        <v>1242</v>
      </c>
      <c r="B119" s="137" t="s">
        <v>855</v>
      </c>
      <c r="C119" s="216"/>
      <c r="D119" s="216"/>
      <c r="E119" s="216">
        <v>39</v>
      </c>
      <c r="F119" s="362"/>
    </row>
    <row r="120" spans="1:6" ht="12" customHeight="1">
      <c r="A120" s="139">
        <v>1250</v>
      </c>
      <c r="B120" s="235" t="s">
        <v>1030</v>
      </c>
      <c r="C120" s="216">
        <v>15000</v>
      </c>
      <c r="D120" s="216">
        <v>15000</v>
      </c>
      <c r="E120" s="216">
        <v>15000</v>
      </c>
      <c r="F120" s="1062">
        <f>SUM(E120/D120)</f>
        <v>1</v>
      </c>
    </row>
    <row r="121" spans="1:6" ht="12" customHeight="1">
      <c r="A121" s="139">
        <v>1255</v>
      </c>
      <c r="B121" s="137" t="s">
        <v>1033</v>
      </c>
      <c r="C121" s="216"/>
      <c r="D121" s="216"/>
      <c r="E121" s="216"/>
      <c r="F121" s="1062"/>
    </row>
    <row r="122" spans="1:6" ht="12" customHeight="1">
      <c r="A122" s="139">
        <v>1260</v>
      </c>
      <c r="B122" s="137" t="s">
        <v>1034</v>
      </c>
      <c r="C122" s="216">
        <v>5940</v>
      </c>
      <c r="D122" s="216">
        <v>5940</v>
      </c>
      <c r="E122" s="216">
        <v>5940</v>
      </c>
      <c r="F122" s="1062">
        <f>SUM(E122/D122)</f>
        <v>1</v>
      </c>
    </row>
    <row r="123" spans="1:6" ht="12" customHeight="1">
      <c r="A123" s="139">
        <v>1261</v>
      </c>
      <c r="B123" s="141" t="s">
        <v>1035</v>
      </c>
      <c r="C123" s="216"/>
      <c r="D123" s="216"/>
      <c r="E123" s="216"/>
      <c r="F123" s="1062"/>
    </row>
    <row r="124" spans="1:6" ht="12" customHeight="1">
      <c r="A124" s="139">
        <v>1262</v>
      </c>
      <c r="B124" s="135" t="s">
        <v>1036</v>
      </c>
      <c r="C124" s="216">
        <v>200</v>
      </c>
      <c r="D124" s="216">
        <v>200</v>
      </c>
      <c r="E124" s="216">
        <v>200</v>
      </c>
      <c r="F124" s="1062">
        <f>SUM(E124/D124)</f>
        <v>1</v>
      </c>
    </row>
    <row r="125" spans="1:6" ht="12" customHeight="1" thickBot="1">
      <c r="A125" s="144">
        <v>1270</v>
      </c>
      <c r="B125" s="145" t="s">
        <v>1037</v>
      </c>
      <c r="C125" s="280"/>
      <c r="D125" s="280"/>
      <c r="E125" s="280">
        <v>1680</v>
      </c>
      <c r="F125" s="1067"/>
    </row>
    <row r="126" spans="1:6" ht="16.5" customHeight="1" thickBot="1">
      <c r="A126" s="158"/>
      <c r="B126" s="206" t="s">
        <v>1194</v>
      </c>
      <c r="C126" s="918">
        <f>SUM(C117+C120+C122+C124+C121+C125)</f>
        <v>28140</v>
      </c>
      <c r="D126" s="918">
        <f>SUM(D117+D120+D122+D124+D121+D125)</f>
        <v>28140</v>
      </c>
      <c r="E126" s="918">
        <f>SUM(E117+E120+E122+E124+E121+E125)</f>
        <v>30523</v>
      </c>
      <c r="F126" s="1068">
        <f>SUM(E126/D126)</f>
        <v>1.084683724235963</v>
      </c>
    </row>
    <row r="127" spans="1:6" ht="12" customHeight="1">
      <c r="A127" s="156"/>
      <c r="B127" s="134"/>
      <c r="C127" s="291"/>
      <c r="D127" s="291"/>
      <c r="E127" s="291"/>
      <c r="F127" s="1063"/>
    </row>
    <row r="128" spans="1:6" ht="12" customHeight="1" thickBot="1">
      <c r="A128" s="157">
        <v>1280</v>
      </c>
      <c r="B128" s="165" t="s">
        <v>1038</v>
      </c>
      <c r="C128" s="296"/>
      <c r="D128" s="296"/>
      <c r="E128" s="296"/>
      <c r="F128" s="1067"/>
    </row>
    <row r="129" spans="1:6" ht="15.75" customHeight="1" thickBot="1">
      <c r="A129" s="147"/>
      <c r="B129" s="281" t="s">
        <v>1039</v>
      </c>
      <c r="C129" s="299"/>
      <c r="D129" s="299"/>
      <c r="E129" s="299"/>
      <c r="F129" s="1065"/>
    </row>
    <row r="130" spans="1:6" ht="15.75" customHeight="1" thickBot="1">
      <c r="A130" s="147"/>
      <c r="B130" s="260"/>
      <c r="C130" s="299"/>
      <c r="D130" s="299"/>
      <c r="E130" s="299"/>
      <c r="F130" s="1065"/>
    </row>
    <row r="131" spans="1:6" ht="15.75" customHeight="1" thickBot="1">
      <c r="A131" s="147"/>
      <c r="B131" s="286" t="s">
        <v>812</v>
      </c>
      <c r="C131" s="301">
        <f>SUM(C126+C129+C116)</f>
        <v>28140</v>
      </c>
      <c r="D131" s="301">
        <f>SUM(D126+D129+D116)</f>
        <v>28140</v>
      </c>
      <c r="E131" s="301">
        <f>SUM(E126+E129+E116)</f>
        <v>30874</v>
      </c>
      <c r="F131" s="1065">
        <f>SUM(E131/D131)</f>
        <v>1.0971570717839374</v>
      </c>
    </row>
    <row r="132" spans="1:6" ht="13.5" customHeight="1">
      <c r="A132" s="133"/>
      <c r="B132" s="260"/>
      <c r="C132" s="291"/>
      <c r="D132" s="291"/>
      <c r="E132" s="291"/>
      <c r="F132" s="1063"/>
    </row>
    <row r="133" spans="1:6" ht="12" customHeight="1">
      <c r="A133" s="139">
        <v>1285</v>
      </c>
      <c r="B133" s="137" t="s">
        <v>1040</v>
      </c>
      <c r="C133" s="213"/>
      <c r="D133" s="213"/>
      <c r="E133" s="213"/>
      <c r="F133" s="362"/>
    </row>
    <row r="134" spans="1:6" ht="12" customHeight="1" thickBot="1">
      <c r="A134" s="139">
        <v>1286</v>
      </c>
      <c r="B134" s="137" t="s">
        <v>1058</v>
      </c>
      <c r="C134" s="294"/>
      <c r="D134" s="294"/>
      <c r="E134" s="294"/>
      <c r="F134" s="1067"/>
    </row>
    <row r="135" spans="1:6" ht="16.5" customHeight="1" thickBot="1">
      <c r="A135" s="147"/>
      <c r="B135" s="206" t="s">
        <v>1044</v>
      </c>
      <c r="C135" s="299"/>
      <c r="D135" s="299"/>
      <c r="E135" s="299"/>
      <c r="F135" s="1065"/>
    </row>
    <row r="136" spans="1:6" ht="12.75" customHeight="1">
      <c r="A136" s="156"/>
      <c r="B136" s="285"/>
      <c r="C136" s="291"/>
      <c r="D136" s="291"/>
      <c r="E136" s="291"/>
      <c r="F136" s="1063"/>
    </row>
    <row r="137" spans="1:6" ht="12.75" customHeight="1" thickBot="1">
      <c r="A137" s="144">
        <v>1290</v>
      </c>
      <c r="B137" s="145" t="s">
        <v>1059</v>
      </c>
      <c r="C137" s="296"/>
      <c r="D137" s="296"/>
      <c r="E137" s="296">
        <v>236</v>
      </c>
      <c r="F137" s="1067"/>
    </row>
    <row r="138" spans="1:6" ht="16.5" customHeight="1" thickBot="1">
      <c r="A138" s="158"/>
      <c r="B138" s="281" t="s">
        <v>1049</v>
      </c>
      <c r="C138" s="366"/>
      <c r="D138" s="366"/>
      <c r="E138" s="366">
        <f>SUM(E137)</f>
        <v>236</v>
      </c>
      <c r="F138" s="1065"/>
    </row>
    <row r="139" spans="1:6" ht="9" customHeight="1">
      <c r="A139" s="156"/>
      <c r="B139" s="285"/>
      <c r="C139" s="135"/>
      <c r="D139" s="135"/>
      <c r="E139" s="135"/>
      <c r="F139" s="1063"/>
    </row>
    <row r="140" spans="1:6" ht="12.75" customHeight="1" thickBot="1">
      <c r="A140" s="262">
        <v>1291</v>
      </c>
      <c r="B140" s="149" t="s">
        <v>1051</v>
      </c>
      <c r="C140" s="294"/>
      <c r="D140" s="294"/>
      <c r="E140" s="294"/>
      <c r="F140" s="1067"/>
    </row>
    <row r="141" spans="1:6" ht="16.5" customHeight="1" thickBot="1">
      <c r="A141" s="147"/>
      <c r="B141" s="206" t="s">
        <v>1052</v>
      </c>
      <c r="C141" s="299"/>
      <c r="D141" s="299"/>
      <c r="E141" s="299"/>
      <c r="F141" s="1065"/>
    </row>
    <row r="142" spans="1:6" ht="12.75" customHeight="1">
      <c r="A142" s="156"/>
      <c r="B142" s="285"/>
      <c r="C142" s="730"/>
      <c r="D142" s="730"/>
      <c r="E142" s="730"/>
      <c r="F142" s="1063"/>
    </row>
    <row r="143" spans="1:6" ht="12.75" customHeight="1">
      <c r="A143" s="139">
        <v>1292</v>
      </c>
      <c r="B143" s="137" t="s">
        <v>1053</v>
      </c>
      <c r="C143" s="216"/>
      <c r="D143" s="216">
        <v>111498</v>
      </c>
      <c r="E143" s="216">
        <v>111498</v>
      </c>
      <c r="F143" s="1062">
        <f>SUM(E143/D143)</f>
        <v>1</v>
      </c>
    </row>
    <row r="144" spans="1:6" ht="12.75" customHeight="1" thickBot="1">
      <c r="A144" s="157">
        <v>1293</v>
      </c>
      <c r="B144" s="143" t="s">
        <v>1007</v>
      </c>
      <c r="C144" s="303">
        <f>SUM('3a.m.'!C48)-C131</f>
        <v>1529501</v>
      </c>
      <c r="D144" s="303">
        <v>1553806</v>
      </c>
      <c r="E144" s="303">
        <v>1556060</v>
      </c>
      <c r="F144" s="1064">
        <f>SUM(E144/D144)</f>
        <v>1.0014506315460232</v>
      </c>
    </row>
    <row r="145" spans="1:6" ht="17.25" customHeight="1" thickBot="1">
      <c r="A145" s="147"/>
      <c r="B145" s="206" t="s">
        <v>783</v>
      </c>
      <c r="C145" s="196">
        <f>SUM(C143:C144)</f>
        <v>1529501</v>
      </c>
      <c r="D145" s="196">
        <f>SUM(D143:D144)</f>
        <v>1665304</v>
      </c>
      <c r="E145" s="196">
        <f>SUM(E143:E144)</f>
        <v>1667558</v>
      </c>
      <c r="F145" s="1065">
        <f>SUM(E145/D145)</f>
        <v>1.0013535066270183</v>
      </c>
    </row>
    <row r="146" spans="1:6" ht="12" customHeight="1">
      <c r="A146" s="156"/>
      <c r="B146" s="241"/>
      <c r="C146" s="730"/>
      <c r="D146" s="730"/>
      <c r="E146" s="730"/>
      <c r="F146" s="1063"/>
    </row>
    <row r="147" spans="1:6" ht="12" customHeight="1">
      <c r="A147" s="139">
        <v>1294</v>
      </c>
      <c r="B147" s="137" t="s">
        <v>1055</v>
      </c>
      <c r="C147" s="216"/>
      <c r="D147" s="216">
        <v>8430</v>
      </c>
      <c r="E147" s="216">
        <v>8430</v>
      </c>
      <c r="F147" s="1062">
        <f>SUM(E147/D147)</f>
        <v>1</v>
      </c>
    </row>
    <row r="148" spans="1:6" ht="12.75" customHeight="1" thickBot="1">
      <c r="A148" s="144">
        <v>1295</v>
      </c>
      <c r="B148" s="145" t="s">
        <v>1007</v>
      </c>
      <c r="C148" s="280">
        <f>SUM('3a.m.'!C53)</f>
        <v>167300</v>
      </c>
      <c r="D148" s="280">
        <v>167300</v>
      </c>
      <c r="E148" s="280">
        <v>167300</v>
      </c>
      <c r="F148" s="1064">
        <f>SUM(E148/D148)</f>
        <v>1</v>
      </c>
    </row>
    <row r="149" spans="1:6" ht="17.25" customHeight="1" thickBot="1">
      <c r="A149" s="147"/>
      <c r="B149" s="302" t="s">
        <v>1056</v>
      </c>
      <c r="C149" s="196">
        <f>SUM(C147:C148)</f>
        <v>167300</v>
      </c>
      <c r="D149" s="196">
        <f>SUM(D147:D148)</f>
        <v>175730</v>
      </c>
      <c r="E149" s="196">
        <f>SUM(E147:E148)</f>
        <v>175730</v>
      </c>
      <c r="F149" s="1065">
        <f>SUM(E149/D149)</f>
        <v>1</v>
      </c>
    </row>
    <row r="150" spans="1:6" ht="12" customHeight="1" thickBot="1">
      <c r="A150" s="147"/>
      <c r="B150" s="138"/>
      <c r="C150" s="300"/>
      <c r="D150" s="300"/>
      <c r="E150" s="300"/>
      <c r="F150" s="1065"/>
    </row>
    <row r="151" spans="1:6" ht="18" customHeight="1" thickBot="1">
      <c r="A151" s="147"/>
      <c r="B151" s="289" t="s">
        <v>1191</v>
      </c>
      <c r="C151" s="196">
        <f>SUM(C149+C145+C131+C138)</f>
        <v>1724941</v>
      </c>
      <c r="D151" s="196">
        <f>SUM(D149+D145+D131+D138)</f>
        <v>1869174</v>
      </c>
      <c r="E151" s="196">
        <f>SUM(E149+E145+E131+E138)</f>
        <v>1874398</v>
      </c>
      <c r="F151" s="1065">
        <f>SUM(E151/D151)</f>
        <v>1.0027948173899273</v>
      </c>
    </row>
    <row r="152" spans="1:6" s="120" customFormat="1" ht="12">
      <c r="A152" s="154"/>
      <c r="B152" s="155"/>
      <c r="C152" s="133"/>
      <c r="D152" s="133"/>
      <c r="E152" s="133"/>
      <c r="F152" s="1063"/>
    </row>
    <row r="153" spans="1:7" s="120" customFormat="1" ht="15">
      <c r="A153" s="140"/>
      <c r="B153" s="264" t="s">
        <v>1147</v>
      </c>
      <c r="C153" s="215"/>
      <c r="D153" s="215"/>
      <c r="E153" s="215"/>
      <c r="F153" s="362"/>
      <c r="G153" s="384"/>
    </row>
    <row r="154" spans="1:6" s="120" customFormat="1" ht="15">
      <c r="A154" s="140"/>
      <c r="B154" s="264"/>
      <c r="C154" s="215"/>
      <c r="D154" s="215"/>
      <c r="E154" s="215"/>
      <c r="F154" s="362"/>
    </row>
    <row r="155" spans="1:6" s="120" customFormat="1" ht="12">
      <c r="A155" s="139">
        <v>1301</v>
      </c>
      <c r="B155" s="137" t="s">
        <v>1016</v>
      </c>
      <c r="C155" s="8"/>
      <c r="D155" s="8"/>
      <c r="E155" s="8"/>
      <c r="F155" s="362"/>
    </row>
    <row r="156" spans="1:6" s="120" customFormat="1" ht="12.75" thickBot="1">
      <c r="A156" s="144">
        <v>1302</v>
      </c>
      <c r="B156" s="145" t="s">
        <v>1017</v>
      </c>
      <c r="C156" s="625"/>
      <c r="D156" s="625"/>
      <c r="E156" s="625"/>
      <c r="F156" s="1067"/>
    </row>
    <row r="157" spans="1:6" s="120" customFormat="1" ht="12.75" thickBot="1">
      <c r="A157" s="147"/>
      <c r="B157" s="146" t="s">
        <v>1010</v>
      </c>
      <c r="C157" s="196"/>
      <c r="D157" s="196"/>
      <c r="E157" s="196"/>
      <c r="F157" s="1065"/>
    </row>
    <row r="158" spans="1:6" s="120" customFormat="1" ht="12">
      <c r="A158" s="133"/>
      <c r="B158" s="132"/>
      <c r="C158" s="133"/>
      <c r="D158" s="133"/>
      <c r="E158" s="133"/>
      <c r="F158" s="1063"/>
    </row>
    <row r="159" spans="1:6" s="120" customFormat="1" ht="12.75">
      <c r="A159" s="131"/>
      <c r="B159" s="995" t="s">
        <v>981</v>
      </c>
      <c r="C159" s="131"/>
      <c r="D159" s="131"/>
      <c r="E159" s="131"/>
      <c r="F159" s="362"/>
    </row>
    <row r="160" spans="1:6" s="120" customFormat="1" ht="12.75" thickBot="1">
      <c r="A160" s="144">
        <v>1305</v>
      </c>
      <c r="B160" s="994" t="s">
        <v>580</v>
      </c>
      <c r="C160" s="161"/>
      <c r="D160" s="144">
        <v>15000</v>
      </c>
      <c r="E160" s="144">
        <v>9100</v>
      </c>
      <c r="F160" s="1064">
        <f>SUM(E160/D160)</f>
        <v>0.6066666666666667</v>
      </c>
    </row>
    <row r="161" spans="1:6" s="120" customFormat="1" ht="15.75" thickBot="1">
      <c r="A161" s="157"/>
      <c r="B161" s="996" t="s">
        <v>1028</v>
      </c>
      <c r="C161" s="158"/>
      <c r="D161" s="997">
        <f>SUM(D160)</f>
        <v>15000</v>
      </c>
      <c r="E161" s="997">
        <f>SUM(E160)</f>
        <v>9100</v>
      </c>
      <c r="F161" s="1069">
        <f>SUM(E161/D161)</f>
        <v>0.6066666666666667</v>
      </c>
    </row>
    <row r="162" spans="1:6" s="120" customFormat="1" ht="12">
      <c r="A162" s="133"/>
      <c r="B162" s="132"/>
      <c r="C162" s="133"/>
      <c r="D162" s="133"/>
      <c r="E162" s="133"/>
      <c r="F162" s="1063"/>
    </row>
    <row r="163" spans="1:6" s="120" customFormat="1" ht="12">
      <c r="A163" s="131">
        <v>1310</v>
      </c>
      <c r="B163" s="284" t="s">
        <v>1029</v>
      </c>
      <c r="C163" s="131"/>
      <c r="D163" s="131"/>
      <c r="E163" s="131">
        <f>SUM(E164)</f>
        <v>234</v>
      </c>
      <c r="F163" s="362"/>
    </row>
    <row r="164" spans="1:6" s="120" customFormat="1" ht="12">
      <c r="A164" s="139">
        <v>1311</v>
      </c>
      <c r="B164" s="137" t="s">
        <v>854</v>
      </c>
      <c r="C164" s="380"/>
      <c r="D164" s="380"/>
      <c r="E164" s="380">
        <v>234</v>
      </c>
      <c r="F164" s="362"/>
    </row>
    <row r="165" spans="1:6" s="120" customFormat="1" ht="12">
      <c r="A165" s="139">
        <v>1312</v>
      </c>
      <c r="B165" s="137" t="s">
        <v>855</v>
      </c>
      <c r="C165" s="379"/>
      <c r="D165" s="379"/>
      <c r="E165" s="379"/>
      <c r="F165" s="362"/>
    </row>
    <row r="166" spans="1:6" s="120" customFormat="1" ht="12">
      <c r="A166" s="139">
        <v>1320</v>
      </c>
      <c r="B166" s="235" t="s">
        <v>1030</v>
      </c>
      <c r="C166" s="379"/>
      <c r="D166" s="379">
        <v>71</v>
      </c>
      <c r="E166" s="379">
        <v>146</v>
      </c>
      <c r="F166" s="1062">
        <f>SUM(E166/D166)</f>
        <v>2.056338028169014</v>
      </c>
    </row>
    <row r="167" spans="1:6" s="120" customFormat="1" ht="12">
      <c r="A167" s="139">
        <v>1321</v>
      </c>
      <c r="B167" s="137" t="s">
        <v>1033</v>
      </c>
      <c r="C167" s="379"/>
      <c r="D167" s="379"/>
      <c r="E167" s="379"/>
      <c r="F167" s="1062"/>
    </row>
    <row r="168" spans="1:6" s="120" customFormat="1" ht="12">
      <c r="A168" s="139">
        <v>1322</v>
      </c>
      <c r="B168" s="137" t="s">
        <v>1034</v>
      </c>
      <c r="C168" s="379"/>
      <c r="D168" s="379">
        <v>24</v>
      </c>
      <c r="E168" s="379">
        <v>99</v>
      </c>
      <c r="F168" s="1062">
        <f>SUM(E168/D168)</f>
        <v>4.125</v>
      </c>
    </row>
    <row r="169" spans="1:6" s="120" customFormat="1" ht="12">
      <c r="A169" s="139">
        <v>1323</v>
      </c>
      <c r="B169" s="141" t="s">
        <v>1035</v>
      </c>
      <c r="C169" s="379"/>
      <c r="D169" s="379"/>
      <c r="E169" s="379"/>
      <c r="F169" s="1062"/>
    </row>
    <row r="170" spans="1:6" s="120" customFormat="1" ht="12">
      <c r="A170" s="139">
        <v>1324</v>
      </c>
      <c r="B170" s="135" t="s">
        <v>1036</v>
      </c>
      <c r="C170" s="379"/>
      <c r="D170" s="379">
        <v>3</v>
      </c>
      <c r="E170" s="379">
        <v>6</v>
      </c>
      <c r="F170" s="1062">
        <f>SUM(E170/D170)</f>
        <v>2</v>
      </c>
    </row>
    <row r="171" spans="1:6" s="120" customFormat="1" ht="12.75" thickBot="1">
      <c r="A171" s="144">
        <v>1325</v>
      </c>
      <c r="B171" s="145" t="s">
        <v>1037</v>
      </c>
      <c r="C171" s="680"/>
      <c r="D171" s="680">
        <v>297</v>
      </c>
      <c r="E171" s="680">
        <v>331</v>
      </c>
      <c r="F171" s="1064">
        <f>SUM(E171/D171)</f>
        <v>1.1144781144781144</v>
      </c>
    </row>
    <row r="172" spans="1:6" s="120" customFormat="1" ht="15.75" thickBot="1">
      <c r="A172" s="158"/>
      <c r="B172" s="206" t="s">
        <v>1194</v>
      </c>
      <c r="C172" s="196"/>
      <c r="D172" s="196">
        <f>SUM(D166:D171)</f>
        <v>395</v>
      </c>
      <c r="E172" s="196">
        <f>SUM(E166:E171)+E163</f>
        <v>816</v>
      </c>
      <c r="F172" s="1065">
        <f>SUM(E172/D172)</f>
        <v>2.0658227848101265</v>
      </c>
    </row>
    <row r="173" spans="1:6" s="120" customFormat="1" ht="12">
      <c r="A173" s="156"/>
      <c r="B173" s="134"/>
      <c r="C173" s="291"/>
      <c r="D173" s="291"/>
      <c r="E173" s="291"/>
      <c r="F173" s="1063"/>
    </row>
    <row r="174" spans="1:6" s="120" customFormat="1" ht="12.75" thickBot="1">
      <c r="A174" s="157">
        <v>1330</v>
      </c>
      <c r="B174" s="165" t="s">
        <v>1038</v>
      </c>
      <c r="C174" s="296"/>
      <c r="D174" s="296"/>
      <c r="E174" s="296"/>
      <c r="F174" s="1067"/>
    </row>
    <row r="175" spans="1:6" s="120" customFormat="1" ht="15.75" thickBot="1">
      <c r="A175" s="147"/>
      <c r="B175" s="281" t="s">
        <v>1039</v>
      </c>
      <c r="C175" s="299"/>
      <c r="D175" s="299"/>
      <c r="E175" s="299"/>
      <c r="F175" s="1065"/>
    </row>
    <row r="176" spans="1:6" s="120" customFormat="1" ht="15.75" thickBot="1">
      <c r="A176" s="147"/>
      <c r="B176" s="260"/>
      <c r="C176" s="295"/>
      <c r="D176" s="295"/>
      <c r="E176" s="295"/>
      <c r="F176" s="1065"/>
    </row>
    <row r="177" spans="1:6" s="120" customFormat="1" ht="16.5" thickBot="1">
      <c r="A177" s="147"/>
      <c r="B177" s="286" t="s">
        <v>812</v>
      </c>
      <c r="C177" s="301"/>
      <c r="D177" s="301">
        <f>SUM(D161+D172)</f>
        <v>15395</v>
      </c>
      <c r="E177" s="301">
        <f>SUM(E161+E172)</f>
        <v>9916</v>
      </c>
      <c r="F177" s="1065">
        <f>SUM(E177/D177)</f>
        <v>0.644105228970445</v>
      </c>
    </row>
    <row r="178" spans="1:6" s="120" customFormat="1" ht="15">
      <c r="A178" s="133"/>
      <c r="B178" s="260"/>
      <c r="C178" s="291"/>
      <c r="D178" s="291"/>
      <c r="E178" s="291"/>
      <c r="F178" s="1063"/>
    </row>
    <row r="179" spans="1:6" s="120" customFormat="1" ht="12">
      <c r="A179" s="139">
        <v>1335</v>
      </c>
      <c r="B179" s="137" t="s">
        <v>1040</v>
      </c>
      <c r="C179" s="213"/>
      <c r="D179" s="213"/>
      <c r="E179" s="213"/>
      <c r="F179" s="362"/>
    </row>
    <row r="180" spans="1:6" s="120" customFormat="1" ht="12.75" thickBot="1">
      <c r="A180" s="139">
        <v>1336</v>
      </c>
      <c r="B180" s="137" t="s">
        <v>1058</v>
      </c>
      <c r="C180" s="294"/>
      <c r="D180" s="294"/>
      <c r="E180" s="294"/>
      <c r="F180" s="1067"/>
    </row>
    <row r="181" spans="1:6" s="120" customFormat="1" ht="15.75" thickBot="1">
      <c r="A181" s="147"/>
      <c r="B181" s="206" t="s">
        <v>1044</v>
      </c>
      <c r="C181" s="299"/>
      <c r="D181" s="299"/>
      <c r="E181" s="299"/>
      <c r="F181" s="1065"/>
    </row>
    <row r="182" spans="1:6" s="120" customFormat="1" ht="12.75" thickBot="1">
      <c r="A182" s="144">
        <v>1340</v>
      </c>
      <c r="B182" s="145" t="s">
        <v>1059</v>
      </c>
      <c r="C182" s="295"/>
      <c r="D182" s="295">
        <v>8</v>
      </c>
      <c r="E182" s="295">
        <v>8</v>
      </c>
      <c r="F182" s="1071">
        <f>SUM(E182/D182)</f>
        <v>1</v>
      </c>
    </row>
    <row r="183" spans="1:6" s="120" customFormat="1" ht="15.75" thickBot="1">
      <c r="A183" s="158"/>
      <c r="B183" s="281" t="s">
        <v>1049</v>
      </c>
      <c r="C183" s="295"/>
      <c r="D183" s="1028">
        <f>SUM(D182)</f>
        <v>8</v>
      </c>
      <c r="E183" s="1028">
        <f>SUM(E182)</f>
        <v>8</v>
      </c>
      <c r="F183" s="1065">
        <f>SUM(E183/D183)</f>
        <v>1</v>
      </c>
    </row>
    <row r="184" spans="1:6" s="120" customFormat="1" ht="12">
      <c r="A184" s="140">
        <v>1345</v>
      </c>
      <c r="B184" s="141" t="s">
        <v>1051</v>
      </c>
      <c r="C184" s="291"/>
      <c r="D184" s="291"/>
      <c r="E184" s="291"/>
      <c r="F184" s="1063"/>
    </row>
    <row r="185" spans="1:6" s="120" customFormat="1" ht="15.75" thickBot="1">
      <c r="A185" s="158"/>
      <c r="B185" s="281" t="s">
        <v>1052</v>
      </c>
      <c r="C185" s="295"/>
      <c r="D185" s="295"/>
      <c r="E185" s="295"/>
      <c r="F185" s="1067"/>
    </row>
    <row r="186" spans="1:6" s="120" customFormat="1" ht="15">
      <c r="A186" s="156"/>
      <c r="B186" s="285"/>
      <c r="C186" s="730"/>
      <c r="D186" s="730"/>
      <c r="E186" s="730"/>
      <c r="F186" s="1063"/>
    </row>
    <row r="187" spans="1:6" s="120" customFormat="1" ht="12">
      <c r="A187" s="139">
        <v>1350</v>
      </c>
      <c r="B187" s="137" t="s">
        <v>1053</v>
      </c>
      <c r="C187" s="216"/>
      <c r="D187" s="216">
        <v>26420</v>
      </c>
      <c r="E187" s="216">
        <v>26420</v>
      </c>
      <c r="F187" s="1062">
        <f>SUM(E187/D187)</f>
        <v>1</v>
      </c>
    </row>
    <row r="188" spans="1:6" s="120" customFormat="1" ht="12.75" thickBot="1">
      <c r="A188" s="157">
        <v>1351</v>
      </c>
      <c r="B188" s="143" t="s">
        <v>1007</v>
      </c>
      <c r="C188" s="303">
        <f>SUM('1c.mell '!C119)</f>
        <v>485420</v>
      </c>
      <c r="D188" s="303">
        <f>SUM('1c.mell '!D119)</f>
        <v>488434</v>
      </c>
      <c r="E188" s="303">
        <f>SUM('1c.mell '!E119)</f>
        <v>474570</v>
      </c>
      <c r="F188" s="1064">
        <f>SUM(E188/D188)</f>
        <v>0.9716154076088069</v>
      </c>
    </row>
    <row r="189" spans="1:6" s="120" customFormat="1" ht="15.75" thickBot="1">
      <c r="A189" s="147"/>
      <c r="B189" s="206" t="s">
        <v>783</v>
      </c>
      <c r="C189" s="196">
        <f>SUM(C187:C188)</f>
        <v>485420</v>
      </c>
      <c r="D189" s="196">
        <f>SUM(D187:D188)</f>
        <v>514854</v>
      </c>
      <c r="E189" s="196">
        <f>SUM(E187:E188)</f>
        <v>500990</v>
      </c>
      <c r="F189" s="1065">
        <f>SUM(E189/D189)</f>
        <v>0.9730719776868783</v>
      </c>
    </row>
    <row r="190" spans="1:6" s="120" customFormat="1" ht="12">
      <c r="A190" s="156"/>
      <c r="B190" s="241"/>
      <c r="C190" s="730"/>
      <c r="D190" s="730"/>
      <c r="E190" s="730"/>
      <c r="F190" s="1063"/>
    </row>
    <row r="191" spans="1:6" s="120" customFormat="1" ht="12.75">
      <c r="A191" s="139">
        <v>1355</v>
      </c>
      <c r="B191" s="269" t="s">
        <v>1055</v>
      </c>
      <c r="C191" s="216"/>
      <c r="D191" s="216">
        <v>3640</v>
      </c>
      <c r="E191" s="216">
        <v>3640</v>
      </c>
      <c r="F191" s="1062">
        <f>SUM(E191/D191)</f>
        <v>1</v>
      </c>
    </row>
    <row r="192" spans="1:6" s="120" customFormat="1" ht="12.75" thickBot="1">
      <c r="A192" s="144">
        <v>1356</v>
      </c>
      <c r="B192" s="145" t="s">
        <v>1007</v>
      </c>
      <c r="C192" s="280">
        <f>SUM('3b.m.'!C48)</f>
        <v>3000</v>
      </c>
      <c r="D192" s="280">
        <v>11300</v>
      </c>
      <c r="E192" s="280">
        <v>11300</v>
      </c>
      <c r="F192" s="1064">
        <f>SUM(E192/D192)</f>
        <v>1</v>
      </c>
    </row>
    <row r="193" spans="1:6" s="120" customFormat="1" ht="15.75" thickBot="1">
      <c r="A193" s="147"/>
      <c r="B193" s="302" t="s">
        <v>1056</v>
      </c>
      <c r="C193" s="196">
        <f>SUM(C192)</f>
        <v>3000</v>
      </c>
      <c r="D193" s="196">
        <f>SUM(D191:D192)</f>
        <v>14940</v>
      </c>
      <c r="E193" s="196">
        <f>SUM(E191:E192)</f>
        <v>14940</v>
      </c>
      <c r="F193" s="1069">
        <f>SUM(E193/D193)</f>
        <v>1</v>
      </c>
    </row>
    <row r="194" spans="1:6" s="120" customFormat="1" ht="12.75" thickBot="1">
      <c r="A194" s="147"/>
      <c r="B194" s="138"/>
      <c r="C194" s="300"/>
      <c r="D194" s="300"/>
      <c r="E194" s="300"/>
      <c r="F194" s="1065"/>
    </row>
    <row r="195" spans="1:6" s="120" customFormat="1" ht="16.5" thickBot="1">
      <c r="A195" s="147"/>
      <c r="B195" s="289" t="s">
        <v>814</v>
      </c>
      <c r="C195" s="304">
        <f>SUM(C193+C189+C177)</f>
        <v>488420</v>
      </c>
      <c r="D195" s="304">
        <f>SUM(D193+D189+D177+D183)</f>
        <v>545197</v>
      </c>
      <c r="E195" s="304">
        <f>SUM(E193+E189+E177+E183)</f>
        <v>525854</v>
      </c>
      <c r="F195" s="1072">
        <f>SUM(E195/D195)</f>
        <v>0.9645210813705871</v>
      </c>
    </row>
    <row r="196" spans="1:6" s="120" customFormat="1" ht="12" customHeight="1">
      <c r="A196" s="156"/>
      <c r="B196" s="305"/>
      <c r="C196" s="215"/>
      <c r="D196" s="215"/>
      <c r="E196" s="215"/>
      <c r="F196" s="1063"/>
    </row>
    <row r="197" spans="1:6" s="120" customFormat="1" ht="15" customHeight="1">
      <c r="A197" s="131"/>
      <c r="B197" s="297" t="s">
        <v>789</v>
      </c>
      <c r="C197" s="219"/>
      <c r="D197" s="219"/>
      <c r="E197" s="219"/>
      <c r="F197" s="362"/>
    </row>
    <row r="198" spans="1:6" s="120" customFormat="1" ht="12.75" customHeight="1">
      <c r="A198" s="131"/>
      <c r="B198" s="306"/>
      <c r="C198" s="219"/>
      <c r="D198" s="219"/>
      <c r="E198" s="219"/>
      <c r="F198" s="362"/>
    </row>
    <row r="199" spans="1:6" s="120" customFormat="1" ht="12">
      <c r="A199" s="139">
        <v>1400</v>
      </c>
      <c r="B199" s="137" t="s">
        <v>1016</v>
      </c>
      <c r="C199" s="213"/>
      <c r="D199" s="213"/>
      <c r="E199" s="213"/>
      <c r="F199" s="362"/>
    </row>
    <row r="200" spans="1:6" s="120" customFormat="1" ht="12.75" thickBot="1">
      <c r="A200" s="144">
        <v>1401</v>
      </c>
      <c r="B200" s="145" t="s">
        <v>1017</v>
      </c>
      <c r="C200" s="150"/>
      <c r="D200" s="150">
        <f>SUM('2.mell'!D526)</f>
        <v>12545</v>
      </c>
      <c r="E200" s="150">
        <f>SUM('2.mell'!E526)</f>
        <v>28743</v>
      </c>
      <c r="F200" s="1064">
        <f>SUM(E200/D200)</f>
        <v>2.2911917098445596</v>
      </c>
    </row>
    <row r="201" spans="1:6" s="120" customFormat="1" ht="12.75" thickBot="1">
      <c r="A201" s="147"/>
      <c r="B201" s="146" t="s">
        <v>1010</v>
      </c>
      <c r="C201" s="221"/>
      <c r="D201" s="221">
        <f>SUM(D200)</f>
        <v>12545</v>
      </c>
      <c r="E201" s="221">
        <f>SUM(E200)</f>
        <v>28743</v>
      </c>
      <c r="F201" s="1065">
        <f>SUM(E201/D201)</f>
        <v>2.2911917098445596</v>
      </c>
    </row>
    <row r="202" spans="1:6" s="120" customFormat="1" ht="12">
      <c r="A202" s="133">
        <v>1410</v>
      </c>
      <c r="B202" s="284" t="s">
        <v>1029</v>
      </c>
      <c r="C202" s="222">
        <f>SUM(C203:C204)</f>
        <v>107214</v>
      </c>
      <c r="D202" s="222">
        <f>SUM(D203:D204)</f>
        <v>107214</v>
      </c>
      <c r="E202" s="222">
        <f>SUM(E203:E204)</f>
        <v>107214</v>
      </c>
      <c r="F202" s="1063">
        <f aca="true" t="shared" si="1" ref="F202:F265">SUM(E202/D202)</f>
        <v>1</v>
      </c>
    </row>
    <row r="203" spans="1:6" s="120" customFormat="1" ht="12">
      <c r="A203" s="139">
        <v>1411</v>
      </c>
      <c r="B203" s="137" t="s">
        <v>854</v>
      </c>
      <c r="C203" s="216">
        <f>SUM('2.mell'!C529)</f>
        <v>45704</v>
      </c>
      <c r="D203" s="216">
        <f>SUM('2.mell'!D529)</f>
        <v>45704</v>
      </c>
      <c r="E203" s="216">
        <f>SUM('2.mell'!E529)</f>
        <v>45704</v>
      </c>
      <c r="F203" s="1062">
        <f t="shared" si="1"/>
        <v>1</v>
      </c>
    </row>
    <row r="204" spans="1:6" s="120" customFormat="1" ht="12">
      <c r="A204" s="139">
        <v>1412</v>
      </c>
      <c r="B204" s="137" t="s">
        <v>855</v>
      </c>
      <c r="C204" s="216">
        <f>SUM('2.mell'!C530)</f>
        <v>61510</v>
      </c>
      <c r="D204" s="216">
        <f>SUM('2.mell'!D530)</f>
        <v>61510</v>
      </c>
      <c r="E204" s="216">
        <f>SUM('2.mell'!E530)</f>
        <v>61510</v>
      </c>
      <c r="F204" s="1062">
        <f t="shared" si="1"/>
        <v>1</v>
      </c>
    </row>
    <row r="205" spans="1:6" s="120" customFormat="1" ht="12">
      <c r="A205" s="139">
        <v>1420</v>
      </c>
      <c r="B205" s="235" t="s">
        <v>1030</v>
      </c>
      <c r="C205" s="216">
        <f>SUM('2.mell'!C531)</f>
        <v>31785</v>
      </c>
      <c r="D205" s="216">
        <f>SUM('2.mell'!D531)</f>
        <v>31785</v>
      </c>
      <c r="E205" s="216">
        <f>SUM('2.mell'!E531)</f>
        <v>31785</v>
      </c>
      <c r="F205" s="1062">
        <f t="shared" si="1"/>
        <v>1</v>
      </c>
    </row>
    <row r="206" spans="1:6" s="120" customFormat="1" ht="12">
      <c r="A206" s="139">
        <v>1421</v>
      </c>
      <c r="B206" s="137" t="s">
        <v>1033</v>
      </c>
      <c r="C206" s="216">
        <f>SUM('2.mell'!C532)</f>
        <v>222559</v>
      </c>
      <c r="D206" s="216">
        <f>SUM('2.mell'!D532)</f>
        <v>222559</v>
      </c>
      <c r="E206" s="216">
        <f>SUM('2.mell'!E532)</f>
        <v>215253</v>
      </c>
      <c r="F206" s="1062">
        <f t="shared" si="1"/>
        <v>0.967172749697833</v>
      </c>
    </row>
    <row r="207" spans="1:6" s="120" customFormat="1" ht="12">
      <c r="A207" s="139">
        <v>1422</v>
      </c>
      <c r="B207" s="137" t="s">
        <v>1034</v>
      </c>
      <c r="C207" s="216">
        <f>SUM('2.mell'!C533)</f>
        <v>91280</v>
      </c>
      <c r="D207" s="216">
        <f>SUM('2.mell'!D533)</f>
        <v>91280</v>
      </c>
      <c r="E207" s="216">
        <f>SUM('2.mell'!E533)</f>
        <v>88912</v>
      </c>
      <c r="F207" s="1062">
        <f t="shared" si="1"/>
        <v>0.9740578439964943</v>
      </c>
    </row>
    <row r="208" spans="1:6" s="120" customFormat="1" ht="12">
      <c r="A208" s="139">
        <v>1423</v>
      </c>
      <c r="B208" s="141" t="s">
        <v>1035</v>
      </c>
      <c r="C208" s="216">
        <f>SUM('2.mell'!C534)</f>
        <v>0</v>
      </c>
      <c r="D208" s="216">
        <f>SUM('2.mell'!D534)</f>
        <v>0</v>
      </c>
      <c r="E208" s="216">
        <f>SUM('2.mell'!E534)</f>
        <v>0</v>
      </c>
      <c r="F208" s="362"/>
    </row>
    <row r="209" spans="1:6" s="120" customFormat="1" ht="12">
      <c r="A209" s="139">
        <v>1424</v>
      </c>
      <c r="B209" s="135" t="s">
        <v>1036</v>
      </c>
      <c r="C209" s="216"/>
      <c r="D209" s="216"/>
      <c r="E209" s="216"/>
      <c r="F209" s="362"/>
    </row>
    <row r="210" spans="1:6" s="120" customFormat="1" ht="12.75" thickBot="1">
      <c r="A210" s="144">
        <v>1425</v>
      </c>
      <c r="B210" s="145" t="s">
        <v>1037</v>
      </c>
      <c r="C210" s="216">
        <f>SUM('2.mell'!C536)</f>
        <v>7200</v>
      </c>
      <c r="D210" s="216">
        <f>SUM('2.mell'!D536)</f>
        <v>7200</v>
      </c>
      <c r="E210" s="216">
        <f>SUM('2.mell'!E536)</f>
        <v>7200</v>
      </c>
      <c r="F210" s="1064">
        <f t="shared" si="1"/>
        <v>1</v>
      </c>
    </row>
    <row r="211" spans="1:6" s="120" customFormat="1" ht="15.75" thickBot="1">
      <c r="A211" s="158"/>
      <c r="B211" s="206" t="s">
        <v>1194</v>
      </c>
      <c r="C211" s="196">
        <f>SUM(C202+C205+C207+C206+C210)</f>
        <v>460038</v>
      </c>
      <c r="D211" s="196">
        <f>SUM(D202+D205+D207+D206+D210)</f>
        <v>460038</v>
      </c>
      <c r="E211" s="196">
        <f>SUM(E202+E205+E207+E206+E210)</f>
        <v>450364</v>
      </c>
      <c r="F211" s="1065">
        <f t="shared" si="1"/>
        <v>0.9789713023706738</v>
      </c>
    </row>
    <row r="212" spans="1:6" s="120" customFormat="1" ht="12">
      <c r="A212" s="156"/>
      <c r="B212" s="134"/>
      <c r="C212" s="291"/>
      <c r="D212" s="291"/>
      <c r="E212" s="291"/>
      <c r="F212" s="1063"/>
    </row>
    <row r="213" spans="1:6" s="120" customFormat="1" ht="12.75" thickBot="1">
      <c r="A213" s="157">
        <v>1430</v>
      </c>
      <c r="B213" s="165" t="s">
        <v>1038</v>
      </c>
      <c r="C213" s="296"/>
      <c r="D213" s="296"/>
      <c r="E213" s="296"/>
      <c r="F213" s="1067"/>
    </row>
    <row r="214" spans="1:6" s="120" customFormat="1" ht="15.75" thickBot="1">
      <c r="A214" s="147"/>
      <c r="B214" s="281" t="s">
        <v>1039</v>
      </c>
      <c r="C214" s="299"/>
      <c r="D214" s="299"/>
      <c r="E214" s="299"/>
      <c r="F214" s="1065"/>
    </row>
    <row r="215" spans="1:6" s="120" customFormat="1" ht="15.75" thickBot="1">
      <c r="A215" s="147"/>
      <c r="B215" s="260"/>
      <c r="C215" s="299"/>
      <c r="D215" s="299"/>
      <c r="E215" s="299"/>
      <c r="F215" s="1065"/>
    </row>
    <row r="216" spans="1:6" s="120" customFormat="1" ht="16.5" thickBot="1">
      <c r="A216" s="147"/>
      <c r="B216" s="286" t="s">
        <v>812</v>
      </c>
      <c r="C216" s="301">
        <f>SUM(C211+C214+C201)</f>
        <v>460038</v>
      </c>
      <c r="D216" s="301">
        <f>SUM(D211+D214+D201)</f>
        <v>472583</v>
      </c>
      <c r="E216" s="301">
        <f>SUM(E211+E214+E201)</f>
        <v>479107</v>
      </c>
      <c r="F216" s="1065">
        <f t="shared" si="1"/>
        <v>1.0138049824052071</v>
      </c>
    </row>
    <row r="217" spans="1:6" s="120" customFormat="1" ht="15">
      <c r="A217" s="133"/>
      <c r="B217" s="260"/>
      <c r="C217" s="291"/>
      <c r="D217" s="291"/>
      <c r="E217" s="291"/>
      <c r="F217" s="1063"/>
    </row>
    <row r="218" spans="1:6" s="120" customFormat="1" ht="12">
      <c r="A218" s="139">
        <v>1435</v>
      </c>
      <c r="B218" s="137" t="s">
        <v>1040</v>
      </c>
      <c r="C218" s="213"/>
      <c r="D218" s="213"/>
      <c r="E218" s="213"/>
      <c r="F218" s="362"/>
    </row>
    <row r="219" spans="1:6" s="120" customFormat="1" ht="12.75" thickBot="1">
      <c r="A219" s="139">
        <v>1436</v>
      </c>
      <c r="B219" s="137" t="s">
        <v>1058</v>
      </c>
      <c r="C219" s="294"/>
      <c r="D219" s="294"/>
      <c r="E219" s="294"/>
      <c r="F219" s="1067"/>
    </row>
    <row r="220" spans="1:6" s="120" customFormat="1" ht="15.75" thickBot="1">
      <c r="A220" s="147"/>
      <c r="B220" s="206" t="s">
        <v>1044</v>
      </c>
      <c r="C220" s="299"/>
      <c r="D220" s="299"/>
      <c r="E220" s="299"/>
      <c r="F220" s="1065"/>
    </row>
    <row r="221" spans="1:6" s="120" customFormat="1" ht="15">
      <c r="A221" s="156"/>
      <c r="B221" s="285"/>
      <c r="C221" s="291"/>
      <c r="D221" s="291"/>
      <c r="E221" s="291"/>
      <c r="F221" s="1063"/>
    </row>
    <row r="222" spans="1:6" s="120" customFormat="1" ht="12.75" thickBot="1">
      <c r="A222" s="144">
        <v>1440</v>
      </c>
      <c r="B222" s="145" t="s">
        <v>1059</v>
      </c>
      <c r="C222" s="296"/>
      <c r="D222" s="296"/>
      <c r="E222" s="296"/>
      <c r="F222" s="1067"/>
    </row>
    <row r="223" spans="1:6" s="120" customFormat="1" ht="15.75" thickBot="1">
      <c r="A223" s="158"/>
      <c r="B223" s="281" t="s">
        <v>1049</v>
      </c>
      <c r="C223" s="299"/>
      <c r="D223" s="299"/>
      <c r="E223" s="299"/>
      <c r="F223" s="1065"/>
    </row>
    <row r="224" spans="1:6" s="120" customFormat="1" ht="15">
      <c r="A224" s="156"/>
      <c r="B224" s="285"/>
      <c r="C224" s="291"/>
      <c r="D224" s="291"/>
      <c r="E224" s="291"/>
      <c r="F224" s="1063"/>
    </row>
    <row r="225" spans="1:6" s="120" customFormat="1" ht="12.75" thickBot="1">
      <c r="A225" s="262">
        <v>1445</v>
      </c>
      <c r="B225" s="149" t="s">
        <v>1051</v>
      </c>
      <c r="C225" s="294"/>
      <c r="D225" s="294"/>
      <c r="E225" s="294"/>
      <c r="F225" s="1067"/>
    </row>
    <row r="226" spans="1:6" s="120" customFormat="1" ht="15.75" thickBot="1">
      <c r="A226" s="147"/>
      <c r="B226" s="206" t="s">
        <v>1052</v>
      </c>
      <c r="C226" s="299"/>
      <c r="D226" s="299"/>
      <c r="E226" s="299"/>
      <c r="F226" s="1065"/>
    </row>
    <row r="227" spans="1:6" s="120" customFormat="1" ht="15">
      <c r="A227" s="156"/>
      <c r="B227" s="285"/>
      <c r="C227" s="730"/>
      <c r="D227" s="730"/>
      <c r="E227" s="730"/>
      <c r="F227" s="1063"/>
    </row>
    <row r="228" spans="1:6" s="120" customFormat="1" ht="12">
      <c r="A228" s="139">
        <v>1450</v>
      </c>
      <c r="B228" s="137" t="s">
        <v>1053</v>
      </c>
      <c r="C228" s="216"/>
      <c r="D228" s="216">
        <v>50711</v>
      </c>
      <c r="E228" s="216">
        <v>50711</v>
      </c>
      <c r="F228" s="1062">
        <f t="shared" si="1"/>
        <v>1</v>
      </c>
    </row>
    <row r="229" spans="1:6" s="120" customFormat="1" ht="12.75" thickBot="1">
      <c r="A229" s="157">
        <v>1451</v>
      </c>
      <c r="B229" s="143" t="s">
        <v>1007</v>
      </c>
      <c r="C229" s="303">
        <f>SUM('2.mell'!C541+'2.mell'!C542)</f>
        <v>3539963</v>
      </c>
      <c r="D229" s="303">
        <f>SUM('2.mell'!D541+'2.mell'!D542)</f>
        <v>3591819</v>
      </c>
      <c r="E229" s="303">
        <f>SUM('2.mell'!E541+'2.mell'!E542)</f>
        <v>3674007</v>
      </c>
      <c r="F229" s="1064">
        <f t="shared" si="1"/>
        <v>1.022881999343508</v>
      </c>
    </row>
    <row r="230" spans="1:6" s="120" customFormat="1" ht="15.75" thickBot="1">
      <c r="A230" s="147"/>
      <c r="B230" s="206" t="s">
        <v>783</v>
      </c>
      <c r="C230" s="196">
        <f>SUM(C228:C229)</f>
        <v>3539963</v>
      </c>
      <c r="D230" s="196">
        <f>SUM(D228:D229)</f>
        <v>3642530</v>
      </c>
      <c r="E230" s="196">
        <f>SUM(E228:E229)</f>
        <v>3724718</v>
      </c>
      <c r="F230" s="1065">
        <f t="shared" si="1"/>
        <v>1.0225634380499269</v>
      </c>
    </row>
    <row r="231" spans="1:6" s="163" customFormat="1" ht="13.5" customHeight="1">
      <c r="A231" s="156"/>
      <c r="B231" s="241"/>
      <c r="C231" s="730"/>
      <c r="D231" s="730"/>
      <c r="E231" s="730"/>
      <c r="F231" s="1063"/>
    </row>
    <row r="232" spans="1:6" s="163" customFormat="1" ht="12.75">
      <c r="A232" s="139">
        <v>1455</v>
      </c>
      <c r="B232" s="269" t="s">
        <v>1055</v>
      </c>
      <c r="C232" s="216"/>
      <c r="D232" s="216"/>
      <c r="E232" s="216"/>
      <c r="F232" s="362"/>
    </row>
    <row r="233" spans="1:6" s="163" customFormat="1" ht="13.5" thickBot="1">
      <c r="A233" s="144">
        <v>1456</v>
      </c>
      <c r="B233" s="145" t="s">
        <v>1007</v>
      </c>
      <c r="C233" s="280"/>
      <c r="D233" s="280"/>
      <c r="E233" s="280"/>
      <c r="F233" s="1067"/>
    </row>
    <row r="234" spans="1:6" s="120" customFormat="1" ht="15.75" thickBot="1">
      <c r="A234" s="147"/>
      <c r="B234" s="302" t="s">
        <v>1056</v>
      </c>
      <c r="C234" s="196"/>
      <c r="D234" s="196"/>
      <c r="E234" s="196"/>
      <c r="F234" s="1065"/>
    </row>
    <row r="235" spans="1:6" s="120" customFormat="1" ht="12.75" thickBot="1">
      <c r="A235" s="147"/>
      <c r="B235" s="138"/>
      <c r="C235" s="300"/>
      <c r="D235" s="300"/>
      <c r="E235" s="300"/>
      <c r="F235" s="1065"/>
    </row>
    <row r="236" spans="1:6" s="120" customFormat="1" ht="16.5" thickBot="1">
      <c r="A236" s="147"/>
      <c r="B236" s="289" t="s">
        <v>790</v>
      </c>
      <c r="C236" s="304">
        <f>SUM(C234+C230+C216)</f>
        <v>4000001</v>
      </c>
      <c r="D236" s="304">
        <f>SUM(D234+D230+D216)</f>
        <v>4115113</v>
      </c>
      <c r="E236" s="304">
        <f>SUM(E234+E230+E216)</f>
        <v>4203825</v>
      </c>
      <c r="F236" s="1068">
        <f t="shared" si="1"/>
        <v>1.0215576097181291</v>
      </c>
    </row>
    <row r="237" spans="1:6" s="163" customFormat="1" ht="12.75">
      <c r="A237" s="162"/>
      <c r="B237" s="193"/>
      <c r="C237" s="224"/>
      <c r="D237" s="224"/>
      <c r="E237" s="224"/>
      <c r="F237" s="1063"/>
    </row>
    <row r="238" spans="1:6" s="163" customFormat="1" ht="17.25" customHeight="1">
      <c r="A238" s="164"/>
      <c r="B238" s="297" t="s">
        <v>1192</v>
      </c>
      <c r="C238" s="214"/>
      <c r="D238" s="214"/>
      <c r="E238" s="214"/>
      <c r="F238" s="362"/>
    </row>
    <row r="239" spans="1:6" s="163" customFormat="1" ht="12.75">
      <c r="A239" s="164"/>
      <c r="B239" s="124"/>
      <c r="C239" s="214"/>
      <c r="D239" s="214"/>
      <c r="E239" s="214"/>
      <c r="F239" s="362"/>
    </row>
    <row r="240" spans="1:6" s="163" customFormat="1" ht="12.75">
      <c r="A240" s="139">
        <v>1500</v>
      </c>
      <c r="B240" s="137" t="s">
        <v>1012</v>
      </c>
      <c r="C240" s="218">
        <f>SUM(C10)</f>
        <v>1354090</v>
      </c>
      <c r="D240" s="218">
        <f>SUM(D10)</f>
        <v>1435712</v>
      </c>
      <c r="E240" s="218">
        <f>SUM(E10)</f>
        <v>1504146</v>
      </c>
      <c r="F240" s="1062">
        <f t="shared" si="1"/>
        <v>1.0476655485222663</v>
      </c>
    </row>
    <row r="241" spans="1:6" s="163" customFormat="1" ht="12.75">
      <c r="A241" s="139">
        <v>1501</v>
      </c>
      <c r="B241" s="137" t="s">
        <v>1016</v>
      </c>
      <c r="C241" s="218">
        <f>SUM(C17)</f>
        <v>0</v>
      </c>
      <c r="D241" s="218">
        <f>SUM(D17)</f>
        <v>0</v>
      </c>
      <c r="E241" s="218">
        <f>SUM(E17)</f>
        <v>0</v>
      </c>
      <c r="F241" s="1062"/>
    </row>
    <row r="242" spans="1:6" s="163" customFormat="1" ht="13.5" thickBot="1">
      <c r="A242" s="144">
        <v>1502</v>
      </c>
      <c r="B242" s="145" t="s">
        <v>1017</v>
      </c>
      <c r="C242" s="218">
        <f>SUM(C200+C18+C115+C156)</f>
        <v>0</v>
      </c>
      <c r="D242" s="218">
        <f>SUM(D200+D18+D115+D156)</f>
        <v>17500</v>
      </c>
      <c r="E242" s="218">
        <f>SUM(E200+E18+E115+E156)</f>
        <v>40409</v>
      </c>
      <c r="F242" s="1064">
        <f t="shared" si="1"/>
        <v>2.309085714285714</v>
      </c>
    </row>
    <row r="243" spans="1:6" s="163" customFormat="1" ht="13.5" thickBot="1">
      <c r="A243" s="147"/>
      <c r="B243" s="152" t="s">
        <v>1018</v>
      </c>
      <c r="C243" s="217">
        <f>SUM(C240:C242)</f>
        <v>1354090</v>
      </c>
      <c r="D243" s="217">
        <f>SUM(D240:D242)</f>
        <v>1453212</v>
      </c>
      <c r="E243" s="217">
        <f>SUM(E240:E242)</f>
        <v>1544555</v>
      </c>
      <c r="F243" s="1065">
        <f t="shared" si="1"/>
        <v>1.0628559356790337</v>
      </c>
    </row>
    <row r="244" spans="1:6" s="163" customFormat="1" ht="12.75">
      <c r="A244" s="140">
        <v>1510</v>
      </c>
      <c r="B244" s="141" t="s">
        <v>1019</v>
      </c>
      <c r="C244" s="220">
        <f>SUM(C21)</f>
        <v>3250000</v>
      </c>
      <c r="D244" s="220">
        <f>SUM(D21)</f>
        <v>3250000</v>
      </c>
      <c r="E244" s="220">
        <f>SUM(E21)</f>
        <v>3250000</v>
      </c>
      <c r="F244" s="1070">
        <f t="shared" si="1"/>
        <v>1</v>
      </c>
    </row>
    <row r="245" spans="1:6" s="163" customFormat="1" ht="12.75">
      <c r="A245" s="139">
        <v>1511</v>
      </c>
      <c r="B245" s="141" t="s">
        <v>1020</v>
      </c>
      <c r="C245" s="218">
        <f>SUM(C24)</f>
        <v>3943023</v>
      </c>
      <c r="D245" s="218">
        <f>SUM(D24)</f>
        <v>3943023</v>
      </c>
      <c r="E245" s="218">
        <f>SUM(E24)</f>
        <v>3951146</v>
      </c>
      <c r="F245" s="1062">
        <f t="shared" si="1"/>
        <v>1.0020600945010973</v>
      </c>
    </row>
    <row r="246" spans="1:6" s="163" customFormat="1" ht="13.5" thickBot="1">
      <c r="A246" s="144">
        <v>1514</v>
      </c>
      <c r="B246" s="145" t="s">
        <v>981</v>
      </c>
      <c r="C246" s="223">
        <f>SUM(C28)</f>
        <v>462236</v>
      </c>
      <c r="D246" s="223">
        <f>SUM(D28+D161)</f>
        <v>487645</v>
      </c>
      <c r="E246" s="223">
        <f>SUM(E28+E161)</f>
        <v>480455</v>
      </c>
      <c r="F246" s="1064">
        <f t="shared" si="1"/>
        <v>0.9852556675450379</v>
      </c>
    </row>
    <row r="247" spans="1:6" s="163" customFormat="1" ht="13.5" thickBot="1">
      <c r="A247" s="147"/>
      <c r="B247" s="307" t="s">
        <v>1028</v>
      </c>
      <c r="C247" s="217">
        <f>SUM(C244:C246)</f>
        <v>7655259</v>
      </c>
      <c r="D247" s="217">
        <f>SUM(D244:D246)</f>
        <v>7680668</v>
      </c>
      <c r="E247" s="217">
        <f>SUM(E244:E246)</f>
        <v>7681601</v>
      </c>
      <c r="F247" s="1065">
        <f t="shared" si="1"/>
        <v>1.0001214738093094</v>
      </c>
    </row>
    <row r="248" spans="1:6" s="163" customFormat="1" ht="12.75">
      <c r="A248" s="140">
        <v>1520</v>
      </c>
      <c r="B248" s="257" t="s">
        <v>1029</v>
      </c>
      <c r="C248" s="220">
        <f>SUM(C41+C117+C163+C202)</f>
        <v>1386714</v>
      </c>
      <c r="D248" s="220">
        <f>SUM(D41+D117+D163+D202)</f>
        <v>1386714</v>
      </c>
      <c r="E248" s="220">
        <f>SUM(E41+E117+E163+E202)</f>
        <v>1392976</v>
      </c>
      <c r="F248" s="1070">
        <f t="shared" si="1"/>
        <v>1.004515711242549</v>
      </c>
    </row>
    <row r="249" spans="1:6" s="163" customFormat="1" ht="12.75">
      <c r="A249" s="139">
        <v>1521</v>
      </c>
      <c r="B249" s="235" t="s">
        <v>1030</v>
      </c>
      <c r="C249" s="218">
        <f>SUM(C50+C120+C166+C205)</f>
        <v>271785</v>
      </c>
      <c r="D249" s="218">
        <f>SUM(D50+D120+D166+D205)</f>
        <v>271856</v>
      </c>
      <c r="E249" s="218">
        <f>SUM(E50+E120+E166+E205)</f>
        <v>271931</v>
      </c>
      <c r="F249" s="1062">
        <f t="shared" si="1"/>
        <v>1.0002758813489494</v>
      </c>
    </row>
    <row r="250" spans="1:6" s="163" customFormat="1" ht="12.75">
      <c r="A250" s="718">
        <v>1522</v>
      </c>
      <c r="B250" s="713" t="s">
        <v>1196</v>
      </c>
      <c r="C250" s="714"/>
      <c r="D250" s="714">
        <f>SUM(D54)</f>
        <v>20000</v>
      </c>
      <c r="E250" s="714">
        <f>SUM(E54)</f>
        <v>20000</v>
      </c>
      <c r="F250" s="1062">
        <f t="shared" si="1"/>
        <v>1</v>
      </c>
    </row>
    <row r="251" spans="1:6" s="163" customFormat="1" ht="12.75">
      <c r="A251" s="139">
        <v>1523</v>
      </c>
      <c r="B251" s="137" t="s">
        <v>1033</v>
      </c>
      <c r="C251" s="218">
        <f>SUM(C121+C167+C206+C55)</f>
        <v>222559</v>
      </c>
      <c r="D251" s="218">
        <f>SUM(D121+D167+D206+D55)</f>
        <v>222559</v>
      </c>
      <c r="E251" s="218">
        <f>SUM(E121+E167+E206+E55)</f>
        <v>215253</v>
      </c>
      <c r="F251" s="1062">
        <f t="shared" si="1"/>
        <v>0.967172749697833</v>
      </c>
    </row>
    <row r="252" spans="1:6" s="163" customFormat="1" ht="12.75">
      <c r="A252" s="139">
        <v>1524</v>
      </c>
      <c r="B252" s="137" t="s">
        <v>1034</v>
      </c>
      <c r="C252" s="218">
        <f>SUM(C56+C122+C168+C207)</f>
        <v>498575</v>
      </c>
      <c r="D252" s="218">
        <f>SUM(D56+D122+D168+D207)</f>
        <v>498599</v>
      </c>
      <c r="E252" s="218">
        <f>SUM(E56+E122+E168+E207)</f>
        <v>496306</v>
      </c>
      <c r="F252" s="1062">
        <f t="shared" si="1"/>
        <v>0.9954011139212072</v>
      </c>
    </row>
    <row r="253" spans="1:6" s="163" customFormat="1" ht="12.75">
      <c r="A253" s="139">
        <v>1525</v>
      </c>
      <c r="B253" s="141" t="s">
        <v>1035</v>
      </c>
      <c r="C253" s="218">
        <f aca="true" t="shared" si="2" ref="C253:E254">SUM(C62+C123+C169+C208)</f>
        <v>0</v>
      </c>
      <c r="D253" s="218">
        <f t="shared" si="2"/>
        <v>0</v>
      </c>
      <c r="E253" s="218">
        <f t="shared" si="2"/>
        <v>0</v>
      </c>
      <c r="F253" s="362"/>
    </row>
    <row r="254" spans="1:6" s="163" customFormat="1" ht="12.75">
      <c r="A254" s="139">
        <v>1526</v>
      </c>
      <c r="B254" s="135" t="s">
        <v>1036</v>
      </c>
      <c r="C254" s="218">
        <f t="shared" si="2"/>
        <v>40200</v>
      </c>
      <c r="D254" s="218">
        <f t="shared" si="2"/>
        <v>40203</v>
      </c>
      <c r="E254" s="218">
        <f t="shared" si="2"/>
        <v>40206</v>
      </c>
      <c r="F254" s="1062">
        <f t="shared" si="1"/>
        <v>1.000074621296918</v>
      </c>
    </row>
    <row r="255" spans="1:6" s="163" customFormat="1" ht="13.5" thickBot="1">
      <c r="A255" s="144">
        <v>1527</v>
      </c>
      <c r="B255" s="145" t="s">
        <v>1037</v>
      </c>
      <c r="C255" s="223">
        <f>SUM(C65+C125+C171+C210)</f>
        <v>17200</v>
      </c>
      <c r="D255" s="223">
        <f>SUM(D65+D125+D171+D210)</f>
        <v>24497</v>
      </c>
      <c r="E255" s="223">
        <f>SUM(E65+E125+E171+E210)</f>
        <v>32838</v>
      </c>
      <c r="F255" s="1064">
        <f t="shared" si="1"/>
        <v>1.3404906723272236</v>
      </c>
    </row>
    <row r="256" spans="1:6" s="163" customFormat="1" ht="13.5" thickBot="1">
      <c r="A256" s="147"/>
      <c r="B256" s="152" t="s">
        <v>1194</v>
      </c>
      <c r="C256" s="217">
        <f>SUM(C248:C255)</f>
        <v>2437033</v>
      </c>
      <c r="D256" s="217">
        <f>SUM(D248:D255)</f>
        <v>2464428</v>
      </c>
      <c r="E256" s="217">
        <f>SUM(E248:E255)</f>
        <v>2469510</v>
      </c>
      <c r="F256" s="1065">
        <f t="shared" si="1"/>
        <v>1.0020621418032907</v>
      </c>
    </row>
    <row r="257" spans="1:6" s="163" customFormat="1" ht="13.5" thickBot="1">
      <c r="A257" s="159">
        <v>1530</v>
      </c>
      <c r="B257" s="314" t="s">
        <v>1038</v>
      </c>
      <c r="C257" s="367">
        <f>SUM(C68)</f>
        <v>0</v>
      </c>
      <c r="D257" s="367">
        <f>SUM(D68)</f>
        <v>0</v>
      </c>
      <c r="E257" s="367">
        <f>SUM(E68)</f>
        <v>8309</v>
      </c>
      <c r="F257" s="1069"/>
    </row>
    <row r="258" spans="1:6" s="163" customFormat="1" ht="13.5" thickBot="1">
      <c r="A258" s="330"/>
      <c r="B258" s="311" t="s">
        <v>1039</v>
      </c>
      <c r="C258" s="315">
        <f>SUM(C257)</f>
        <v>0</v>
      </c>
      <c r="D258" s="315">
        <f>SUM(D257)</f>
        <v>0</v>
      </c>
      <c r="E258" s="315">
        <f>SUM(E257)</f>
        <v>8309</v>
      </c>
      <c r="F258" s="1073"/>
    </row>
    <row r="259" spans="1:6" s="163" customFormat="1" ht="17.25" thickBot="1" thickTop="1">
      <c r="A259" s="331"/>
      <c r="B259" s="309" t="s">
        <v>812</v>
      </c>
      <c r="C259" s="313">
        <f>SUM(C243+C247+C256+C258)</f>
        <v>11446382</v>
      </c>
      <c r="D259" s="313">
        <f>SUM(D243+D247+D256+D258)</f>
        <v>11598308</v>
      </c>
      <c r="E259" s="313">
        <f>SUM(E243+E247+E256+E258)</f>
        <v>11703975</v>
      </c>
      <c r="F259" s="1074">
        <f t="shared" si="1"/>
        <v>1.0091105530220443</v>
      </c>
    </row>
    <row r="260" spans="1:6" s="163" customFormat="1" ht="13.5" thickTop="1">
      <c r="A260" s="140">
        <v>1540</v>
      </c>
      <c r="B260" s="141" t="s">
        <v>1040</v>
      </c>
      <c r="C260" s="220">
        <f aca="true" t="shared" si="3" ref="C260:E261">SUM(C73)</f>
        <v>0</v>
      </c>
      <c r="D260" s="220">
        <f t="shared" si="3"/>
        <v>4558</v>
      </c>
      <c r="E260" s="220">
        <f t="shared" si="3"/>
        <v>6837</v>
      </c>
      <c r="F260" s="1070">
        <f t="shared" si="1"/>
        <v>1.5</v>
      </c>
    </row>
    <row r="261" spans="1:6" s="163" customFormat="1" ht="12.75">
      <c r="A261" s="139">
        <v>1541</v>
      </c>
      <c r="B261" s="137" t="s">
        <v>1041</v>
      </c>
      <c r="C261" s="218">
        <f t="shared" si="3"/>
        <v>311000</v>
      </c>
      <c r="D261" s="218">
        <f t="shared" si="3"/>
        <v>1332800</v>
      </c>
      <c r="E261" s="218">
        <f t="shared" si="3"/>
        <v>1136870</v>
      </c>
      <c r="F261" s="1062">
        <f t="shared" si="1"/>
        <v>0.8529936974789916</v>
      </c>
    </row>
    <row r="262" spans="1:6" s="163" customFormat="1" ht="12.75">
      <c r="A262" s="139">
        <v>1542</v>
      </c>
      <c r="B262" s="137" t="s">
        <v>1042</v>
      </c>
      <c r="C262" s="218">
        <f>SUM(C79)</f>
        <v>1490535</v>
      </c>
      <c r="D262" s="218">
        <f>SUM(D79)</f>
        <v>1490535</v>
      </c>
      <c r="E262" s="218">
        <f>SUM(E79)</f>
        <v>1490535</v>
      </c>
      <c r="F262" s="1062">
        <f t="shared" si="1"/>
        <v>1</v>
      </c>
    </row>
    <row r="263" spans="1:6" s="163" customFormat="1" ht="13.5" thickBot="1">
      <c r="A263" s="144">
        <v>1543</v>
      </c>
      <c r="B263" s="145" t="s">
        <v>1051</v>
      </c>
      <c r="C263" s="223">
        <f>SUM(C83)</f>
        <v>0</v>
      </c>
      <c r="D263" s="223">
        <f>SUM(D83)</f>
        <v>0</v>
      </c>
      <c r="E263" s="223">
        <f>SUM(E83)</f>
        <v>0</v>
      </c>
      <c r="F263" s="1067"/>
    </row>
    <row r="264" spans="1:6" s="163" customFormat="1" ht="13.5" thickBot="1">
      <c r="A264" s="158"/>
      <c r="B264" s="926" t="s">
        <v>1044</v>
      </c>
      <c r="C264" s="927">
        <f>SUM(C260:C263)</f>
        <v>1801535</v>
      </c>
      <c r="D264" s="927">
        <f>SUM(D260:D263)</f>
        <v>2827893</v>
      </c>
      <c r="E264" s="927">
        <f>SUM(E260:E263)</f>
        <v>2634242</v>
      </c>
      <c r="F264" s="1065">
        <f t="shared" si="1"/>
        <v>0.9315211006922822</v>
      </c>
    </row>
    <row r="265" spans="1:6" s="163" customFormat="1" ht="12.75">
      <c r="A265" s="140">
        <v>1550</v>
      </c>
      <c r="B265" s="141" t="s">
        <v>1045</v>
      </c>
      <c r="C265" s="220">
        <f>SUM(C86)</f>
        <v>997050</v>
      </c>
      <c r="D265" s="220">
        <f>SUM(D86)</f>
        <v>997050</v>
      </c>
      <c r="E265" s="220">
        <f>SUM(E86)</f>
        <v>1033266</v>
      </c>
      <c r="F265" s="1075">
        <f t="shared" si="1"/>
        <v>1.0363231533022417</v>
      </c>
    </row>
    <row r="266" spans="1:6" s="163" customFormat="1" ht="13.5" thickBot="1">
      <c r="A266" s="144">
        <v>1551</v>
      </c>
      <c r="B266" s="145" t="s">
        <v>1059</v>
      </c>
      <c r="C266" s="223">
        <f>SUM(C222+C182+C137)</f>
        <v>0</v>
      </c>
      <c r="D266" s="223">
        <f>SUM(D222+D182+D137)</f>
        <v>8</v>
      </c>
      <c r="E266" s="223">
        <f>SUM(E222+E182+E137)</f>
        <v>244</v>
      </c>
      <c r="F266" s="1064">
        <f aca="true" t="shared" si="4" ref="F266:F280">SUM(E266/D266)</f>
        <v>30.5</v>
      </c>
    </row>
    <row r="267" spans="1:6" s="163" customFormat="1" ht="13.5" thickBot="1">
      <c r="A267" s="147"/>
      <c r="B267" s="152" t="s">
        <v>1049</v>
      </c>
      <c r="C267" s="217">
        <f>SUM(C265:C266)</f>
        <v>997050</v>
      </c>
      <c r="D267" s="217">
        <f>SUM(D265:D266)</f>
        <v>997058</v>
      </c>
      <c r="E267" s="217">
        <f>SUM(E265:E266)</f>
        <v>1033510</v>
      </c>
      <c r="F267" s="1065">
        <f t="shared" si="4"/>
        <v>1.036559558220284</v>
      </c>
    </row>
    <row r="268" spans="1:6" s="163" customFormat="1" ht="12.75">
      <c r="A268" s="140">
        <v>1560</v>
      </c>
      <c r="B268" s="155" t="s">
        <v>1050</v>
      </c>
      <c r="C268" s="220">
        <f>SUM(C93)</f>
        <v>40000</v>
      </c>
      <c r="D268" s="220">
        <f>SUM(D93)</f>
        <v>40000</v>
      </c>
      <c r="E268" s="220">
        <f>SUM(E93)</f>
        <v>40018</v>
      </c>
      <c r="F268" s="1070">
        <f t="shared" si="4"/>
        <v>1.00045</v>
      </c>
    </row>
    <row r="269" spans="1:6" s="163" customFormat="1" ht="12.75">
      <c r="A269" s="262">
        <v>1561</v>
      </c>
      <c r="B269" s="143" t="s">
        <v>1051</v>
      </c>
      <c r="C269" s="377">
        <f>SUM(C97)</f>
        <v>0</v>
      </c>
      <c r="D269" s="377">
        <f>SUM(D97)</f>
        <v>0</v>
      </c>
      <c r="E269" s="377">
        <f>SUM(E97)</f>
        <v>0</v>
      </c>
      <c r="F269" s="362"/>
    </row>
    <row r="270" spans="1:6" s="163" customFormat="1" ht="13.5" thickBot="1">
      <c r="A270" s="710">
        <v>1562</v>
      </c>
      <c r="B270" s="711" t="s">
        <v>34</v>
      </c>
      <c r="C270" s="712">
        <f>C98</f>
        <v>0</v>
      </c>
      <c r="D270" s="712">
        <f>D98</f>
        <v>0</v>
      </c>
      <c r="E270" s="712">
        <f>E98</f>
        <v>0</v>
      </c>
      <c r="F270" s="1067"/>
    </row>
    <row r="271" spans="1:6" s="163" customFormat="1" ht="13.5" thickBot="1">
      <c r="A271" s="332"/>
      <c r="B271" s="308" t="s">
        <v>1052</v>
      </c>
      <c r="C271" s="313">
        <f>SUM(C268:C270)</f>
        <v>40000</v>
      </c>
      <c r="D271" s="313">
        <f>SUM(D268:D270)</f>
        <v>40000</v>
      </c>
      <c r="E271" s="313">
        <f>SUM(E268:E270)</f>
        <v>40018</v>
      </c>
      <c r="F271" s="1073">
        <f t="shared" si="4"/>
        <v>1.00045</v>
      </c>
    </row>
    <row r="272" spans="1:6" s="163" customFormat="1" ht="17.25" thickBot="1" thickTop="1">
      <c r="A272" s="331"/>
      <c r="B272" s="312" t="s">
        <v>813</v>
      </c>
      <c r="C272" s="310">
        <f>SUM(C264+C267+C271)</f>
        <v>2838585</v>
      </c>
      <c r="D272" s="310">
        <f>SUM(D264+D267+D271)</f>
        <v>3864951</v>
      </c>
      <c r="E272" s="310">
        <f>SUM(E264+E267+E271)</f>
        <v>3707770</v>
      </c>
      <c r="F272" s="1074">
        <f t="shared" si="4"/>
        <v>0.9593316965726085</v>
      </c>
    </row>
    <row r="273" spans="1:6" s="163" customFormat="1" ht="13.5" thickTop="1">
      <c r="A273" s="140">
        <v>1570</v>
      </c>
      <c r="B273" s="141" t="s">
        <v>1053</v>
      </c>
      <c r="C273" s="220">
        <f>SUM(C187+C143+C103+C228)</f>
        <v>0</v>
      </c>
      <c r="D273" s="220">
        <f>SUM(D187+D143+D103+D228)</f>
        <v>1331515</v>
      </c>
      <c r="E273" s="220">
        <f>SUM(E187+E143+E103+E228)</f>
        <v>1331515</v>
      </c>
      <c r="F273" s="1076">
        <f t="shared" si="4"/>
        <v>1</v>
      </c>
    </row>
    <row r="274" spans="1:6" s="163" customFormat="1" ht="13.5" thickBot="1">
      <c r="A274" s="144">
        <v>1571</v>
      </c>
      <c r="B274" s="145" t="s">
        <v>1007</v>
      </c>
      <c r="C274" s="223">
        <f>SUM(C229+C188+C144)</f>
        <v>5554884</v>
      </c>
      <c r="D274" s="223">
        <f>SUM(D229+D188+D144)</f>
        <v>5634059</v>
      </c>
      <c r="E274" s="223">
        <f>SUM(E229+E188+E144)</f>
        <v>5704637</v>
      </c>
      <c r="F274" s="1064">
        <f t="shared" si="4"/>
        <v>1.012527025364839</v>
      </c>
    </row>
    <row r="275" spans="1:6" s="163" customFormat="1" ht="15" thickBot="1">
      <c r="A275" s="147"/>
      <c r="B275" s="329" t="s">
        <v>805</v>
      </c>
      <c r="C275" s="217">
        <f>SUM(C273:C274)</f>
        <v>5554884</v>
      </c>
      <c r="D275" s="217">
        <f>SUM(D273:D274)</f>
        <v>6965574</v>
      </c>
      <c r="E275" s="217">
        <f>SUM(E273:E274)</f>
        <v>7036152</v>
      </c>
      <c r="F275" s="1065">
        <f t="shared" si="4"/>
        <v>1.010132402584482</v>
      </c>
    </row>
    <row r="276" spans="1:6" s="163" customFormat="1" ht="12.75">
      <c r="A276" s="140">
        <v>1580</v>
      </c>
      <c r="B276" s="141" t="s">
        <v>1054</v>
      </c>
      <c r="C276" s="220">
        <f>SUM(C106)</f>
        <v>0</v>
      </c>
      <c r="D276" s="220">
        <f>SUM(D106)</f>
        <v>0</v>
      </c>
      <c r="E276" s="220">
        <f>SUM(E106)</f>
        <v>0</v>
      </c>
      <c r="F276" s="1063"/>
    </row>
    <row r="277" spans="1:6" s="163" customFormat="1" ht="12" customHeight="1">
      <c r="A277" s="139">
        <v>1581</v>
      </c>
      <c r="B277" s="137" t="s">
        <v>1055</v>
      </c>
      <c r="C277" s="218">
        <f>SUM(C107+C147)</f>
        <v>586993</v>
      </c>
      <c r="D277" s="218">
        <f>SUM(D107+D147+D191)</f>
        <v>1502305</v>
      </c>
      <c r="E277" s="218">
        <f>SUM(E107+E147+E191)</f>
        <v>1502305</v>
      </c>
      <c r="F277" s="1062">
        <f t="shared" si="4"/>
        <v>1</v>
      </c>
    </row>
    <row r="278" spans="1:6" s="163" customFormat="1" ht="13.5" thickBot="1">
      <c r="A278" s="144">
        <v>1582</v>
      </c>
      <c r="B278" s="145" t="s">
        <v>1007</v>
      </c>
      <c r="C278" s="223">
        <f>SUM(C233+C192+C148)</f>
        <v>170300</v>
      </c>
      <c r="D278" s="223">
        <f>SUM(D233+D192+D148)</f>
        <v>178600</v>
      </c>
      <c r="E278" s="223">
        <f>SUM(E233+E192+E148)</f>
        <v>178600</v>
      </c>
      <c r="F278" s="1064">
        <f t="shared" si="4"/>
        <v>1</v>
      </c>
    </row>
    <row r="279" spans="1:6" s="163" customFormat="1" ht="13.5" thickBot="1">
      <c r="A279" s="147"/>
      <c r="B279" s="204" t="s">
        <v>1056</v>
      </c>
      <c r="C279" s="217">
        <f>SUM(C276:C278)</f>
        <v>757293</v>
      </c>
      <c r="D279" s="217">
        <f>SUM(D276:D278)</f>
        <v>1680905</v>
      </c>
      <c r="E279" s="217">
        <f>SUM(E276:E278)</f>
        <v>1680905</v>
      </c>
      <c r="F279" s="1065">
        <f t="shared" si="4"/>
        <v>1</v>
      </c>
    </row>
    <row r="280" spans="1:9" s="163" customFormat="1" ht="18.75" customHeight="1" thickBot="1">
      <c r="A280" s="147"/>
      <c r="B280" s="212" t="s">
        <v>801</v>
      </c>
      <c r="C280" s="919">
        <f>SUM(C259+C272+C276+C277+C273)</f>
        <v>14871960</v>
      </c>
      <c r="D280" s="919">
        <f>SUM(D259+D272+D276+D277+D273)</f>
        <v>18297079</v>
      </c>
      <c r="E280" s="919">
        <f>SUM(E259+E272+E276+E277+E273)</f>
        <v>18245565</v>
      </c>
      <c r="F280" s="1068">
        <f t="shared" si="4"/>
        <v>0.9971845779318108</v>
      </c>
      <c r="G280" s="376"/>
      <c r="I280" s="706"/>
    </row>
    <row r="281" ht="12">
      <c r="I281" s="16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7" max="255" man="1"/>
    <brk id="131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6">
      <selection activeCell="C21" sqref="C21:C23"/>
    </sheetView>
  </sheetViews>
  <sheetFormatPr defaultColWidth="9.00390625" defaultRowHeight="12.75"/>
  <cols>
    <col min="1" max="1" width="9.125" style="911" customWidth="1"/>
    <col min="2" max="2" width="31.875" style="911" customWidth="1"/>
    <col min="3" max="3" width="13.875" style="911" customWidth="1"/>
    <col min="4" max="4" width="12.875" style="911" customWidth="1"/>
    <col min="5" max="5" width="13.125" style="911" customWidth="1"/>
    <col min="6" max="6" width="13.875" style="911" customWidth="1"/>
    <col min="7" max="16384" width="9.125" style="911" customWidth="1"/>
  </cols>
  <sheetData>
    <row r="2" spans="2:6" ht="12.75">
      <c r="B2" s="1361" t="s">
        <v>366</v>
      </c>
      <c r="C2" s="1176"/>
      <c r="D2" s="1176"/>
      <c r="E2" s="1176"/>
      <c r="F2" s="1176"/>
    </row>
    <row r="3" spans="2:6" ht="12.75">
      <c r="B3" s="1362" t="s">
        <v>367</v>
      </c>
      <c r="C3" s="1363"/>
      <c r="D3" s="1363"/>
      <c r="E3" s="1363"/>
      <c r="F3" s="1363"/>
    </row>
    <row r="4" spans="2:6" ht="12.75">
      <c r="B4" s="1363"/>
      <c r="C4" s="1363"/>
      <c r="D4" s="1363"/>
      <c r="E4" s="1363"/>
      <c r="F4" s="1363"/>
    </row>
    <row r="5" spans="2:6" ht="12.75">
      <c r="B5" s="912"/>
      <c r="C5" s="912"/>
      <c r="D5" s="912"/>
      <c r="E5" s="912"/>
      <c r="F5" s="912"/>
    </row>
    <row r="6" ht="12.75">
      <c r="F6" s="913" t="s">
        <v>3</v>
      </c>
    </row>
    <row r="7" spans="2:6" ht="12.75" customHeight="1">
      <c r="B7" s="1364" t="s">
        <v>368</v>
      </c>
      <c r="C7" s="1365" t="s">
        <v>407</v>
      </c>
      <c r="D7" s="1365" t="s">
        <v>369</v>
      </c>
      <c r="E7" s="1365" t="s">
        <v>370</v>
      </c>
      <c r="F7" s="1365" t="s">
        <v>408</v>
      </c>
    </row>
    <row r="8" spans="2:6" ht="30.75" customHeight="1">
      <c r="B8" s="1364"/>
      <c r="C8" s="1365"/>
      <c r="D8" s="1365"/>
      <c r="E8" s="1365"/>
      <c r="F8" s="1365"/>
    </row>
    <row r="9" spans="2:6" ht="12.75" customHeight="1">
      <c r="B9" s="1367" t="s">
        <v>371</v>
      </c>
      <c r="C9" s="1366">
        <v>7023023</v>
      </c>
      <c r="D9" s="1366">
        <v>7023023</v>
      </c>
      <c r="E9" s="1366">
        <v>7023023</v>
      </c>
      <c r="F9" s="1366">
        <v>7023023</v>
      </c>
    </row>
    <row r="10" spans="2:6" ht="12.75" customHeight="1">
      <c r="B10" s="1367"/>
      <c r="C10" s="1366"/>
      <c r="D10" s="1366"/>
      <c r="E10" s="1366"/>
      <c r="F10" s="1366"/>
    </row>
    <row r="11" spans="2:6" ht="27" customHeight="1">
      <c r="B11" s="1367"/>
      <c r="C11" s="1366"/>
      <c r="D11" s="1366"/>
      <c r="E11" s="1366"/>
      <c r="F11" s="1366"/>
    </row>
    <row r="12" spans="2:6" ht="12.75">
      <c r="B12" s="1367" t="s">
        <v>373</v>
      </c>
      <c r="C12" s="1366">
        <v>671000</v>
      </c>
      <c r="D12" s="1366">
        <v>671000</v>
      </c>
      <c r="E12" s="1366">
        <v>671000</v>
      </c>
      <c r="F12" s="1366">
        <v>671000</v>
      </c>
    </row>
    <row r="13" spans="2:6" ht="12.75">
      <c r="B13" s="1367"/>
      <c r="C13" s="1366"/>
      <c r="D13" s="1366"/>
      <c r="E13" s="1366"/>
      <c r="F13" s="1366"/>
    </row>
    <row r="14" spans="2:6" ht="60" customHeight="1">
      <c r="B14" s="1367"/>
      <c r="C14" s="1366"/>
      <c r="D14" s="1366"/>
      <c r="E14" s="1366"/>
      <c r="F14" s="1366"/>
    </row>
    <row r="15" spans="2:6" ht="12.75" customHeight="1">
      <c r="B15" s="1367" t="s">
        <v>374</v>
      </c>
      <c r="C15" s="1368" t="s">
        <v>375</v>
      </c>
      <c r="D15" s="1368" t="s">
        <v>375</v>
      </c>
      <c r="E15" s="1368" t="s">
        <v>375</v>
      </c>
      <c r="F15" s="1368" t="s">
        <v>375</v>
      </c>
    </row>
    <row r="16" spans="2:6" ht="12.75" customHeight="1">
      <c r="B16" s="1367"/>
      <c r="C16" s="1369"/>
      <c r="D16" s="1369"/>
      <c r="E16" s="1369"/>
      <c r="F16" s="1369"/>
    </row>
    <row r="17" spans="2:6" ht="27" customHeight="1">
      <c r="B17" s="1367"/>
      <c r="C17" s="1370"/>
      <c r="D17" s="1370"/>
      <c r="E17" s="1370"/>
      <c r="F17" s="1370"/>
    </row>
    <row r="18" spans="2:6" ht="12.75" customHeight="1">
      <c r="B18" s="1367" t="s">
        <v>376</v>
      </c>
      <c r="C18" s="1366">
        <v>997050</v>
      </c>
      <c r="D18" s="1366">
        <v>997050</v>
      </c>
      <c r="E18" s="1366">
        <v>997050</v>
      </c>
      <c r="F18" s="1366">
        <v>997050</v>
      </c>
    </row>
    <row r="19" spans="2:6" ht="15.75" customHeight="1">
      <c r="B19" s="1367"/>
      <c r="C19" s="1366"/>
      <c r="D19" s="1366"/>
      <c r="E19" s="1366"/>
      <c r="F19" s="1366"/>
    </row>
    <row r="20" spans="2:6" ht="43.5" customHeight="1">
      <c r="B20" s="1367"/>
      <c r="C20" s="1366"/>
      <c r="D20" s="1366"/>
      <c r="E20" s="1366"/>
      <c r="F20" s="1366"/>
    </row>
    <row r="21" spans="2:6" ht="12.75" customHeight="1">
      <c r="B21" s="1367" t="s">
        <v>377</v>
      </c>
      <c r="C21" s="1366">
        <v>455236</v>
      </c>
      <c r="D21" s="1366">
        <v>455236</v>
      </c>
      <c r="E21" s="1366">
        <v>455236</v>
      </c>
      <c r="F21" s="1366">
        <v>455236</v>
      </c>
    </row>
    <row r="22" spans="2:6" ht="12.75" customHeight="1">
      <c r="B22" s="1367"/>
      <c r="C22" s="1366"/>
      <c r="D22" s="1366"/>
      <c r="E22" s="1366"/>
      <c r="F22" s="1366"/>
    </row>
    <row r="23" spans="2:6" ht="27" customHeight="1">
      <c r="B23" s="1367"/>
      <c r="C23" s="1366"/>
      <c r="D23" s="1366"/>
      <c r="E23" s="1366"/>
      <c r="F23" s="1366"/>
    </row>
    <row r="24" spans="2:6" ht="12.75" customHeight="1">
      <c r="B24" s="1367" t="s">
        <v>378</v>
      </c>
      <c r="C24" s="1368" t="s">
        <v>375</v>
      </c>
      <c r="D24" s="1368" t="s">
        <v>375</v>
      </c>
      <c r="E24" s="1368" t="s">
        <v>375</v>
      </c>
      <c r="F24" s="1368" t="s">
        <v>375</v>
      </c>
    </row>
    <row r="25" spans="2:6" ht="12.75" customHeight="1">
      <c r="B25" s="1367"/>
      <c r="C25" s="1369"/>
      <c r="D25" s="1369"/>
      <c r="E25" s="1369"/>
      <c r="F25" s="1369"/>
    </row>
    <row r="26" spans="2:6" ht="27" customHeight="1">
      <c r="B26" s="1367"/>
      <c r="C26" s="1370"/>
      <c r="D26" s="1370"/>
      <c r="E26" s="1370"/>
      <c r="F26" s="1370"/>
    </row>
    <row r="27" spans="2:6" ht="12.75" customHeight="1">
      <c r="B27" s="1374" t="s">
        <v>973</v>
      </c>
      <c r="C27" s="1371">
        <f>SUM(C9:C26)</f>
        <v>9146309</v>
      </c>
      <c r="D27" s="1371">
        <f>SUM(D9:D26)</f>
        <v>9146309</v>
      </c>
      <c r="E27" s="1371">
        <f>SUM(E9:E26)</f>
        <v>9146309</v>
      </c>
      <c r="F27" s="1371">
        <f>SUM(F9:F26)</f>
        <v>9146309</v>
      </c>
    </row>
    <row r="28" spans="2:6" ht="12.75" customHeight="1">
      <c r="B28" s="1374"/>
      <c r="C28" s="1371"/>
      <c r="D28" s="1371"/>
      <c r="E28" s="1371"/>
      <c r="F28" s="1371"/>
    </row>
    <row r="29" spans="2:6" ht="27.75" customHeight="1" thickBot="1">
      <c r="B29" s="1375"/>
      <c r="C29" s="1372"/>
      <c r="D29" s="1372"/>
      <c r="E29" s="1372"/>
      <c r="F29" s="1372"/>
    </row>
    <row r="30" spans="2:6" ht="21" customHeight="1" thickTop="1">
      <c r="B30" s="1373" t="s">
        <v>379</v>
      </c>
      <c r="C30" s="1376">
        <v>28221</v>
      </c>
      <c r="D30" s="1376">
        <v>51154</v>
      </c>
      <c r="E30" s="1376">
        <v>50638</v>
      </c>
      <c r="F30" s="1376">
        <v>50134</v>
      </c>
    </row>
    <row r="31" spans="1:6" ht="18.75" customHeight="1">
      <c r="A31" s="914"/>
      <c r="B31" s="1374"/>
      <c r="C31" s="1371"/>
      <c r="D31" s="1371"/>
      <c r="E31" s="1371"/>
      <c r="F31" s="1371"/>
    </row>
    <row r="32" spans="2:6" ht="18.75" customHeight="1" thickBot="1">
      <c r="B32" s="1375"/>
      <c r="C32" s="1372"/>
      <c r="D32" s="1372"/>
      <c r="E32" s="1372"/>
      <c r="F32" s="1372"/>
    </row>
    <row r="33" ht="13.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4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18"/>
  <sheetViews>
    <sheetView zoomScalePageLayoutView="0" workbookViewId="0" topLeftCell="A395">
      <selection activeCell="F417" sqref="F417:F418"/>
    </sheetView>
  </sheetViews>
  <sheetFormatPr defaultColWidth="9.00390625" defaultRowHeight="12.75"/>
  <cols>
    <col min="3" max="3" width="16.625" style="0" customWidth="1"/>
    <col min="4" max="5" width="19.125" style="0" customWidth="1"/>
    <col min="6" max="6" width="11.625" style="0" customWidth="1"/>
  </cols>
  <sheetData>
    <row r="1" spans="1:6" ht="12.75">
      <c r="A1" s="1406" t="s">
        <v>574</v>
      </c>
      <c r="B1" s="1406"/>
      <c r="C1" s="1406"/>
      <c r="D1" s="1406"/>
      <c r="E1" s="1406"/>
      <c r="F1" s="1406"/>
    </row>
    <row r="2" spans="1:6" ht="12.75">
      <c r="A2" s="1406" t="s">
        <v>575</v>
      </c>
      <c r="B2" s="1406"/>
      <c r="C2" s="1406"/>
      <c r="D2" s="1406"/>
      <c r="E2" s="1406"/>
      <c r="F2" s="1406"/>
    </row>
    <row r="4" ht="12.75">
      <c r="F4" s="937" t="s">
        <v>3</v>
      </c>
    </row>
    <row r="5" spans="1:7" ht="15">
      <c r="A5" s="1384" t="s">
        <v>432</v>
      </c>
      <c r="B5" s="1385" t="s">
        <v>433</v>
      </c>
      <c r="C5" s="1385"/>
      <c r="D5" s="1385"/>
      <c r="E5" s="1385"/>
      <c r="F5" s="1377">
        <f>SUM(F8:F18)</f>
        <v>2502086</v>
      </c>
      <c r="G5" s="935"/>
    </row>
    <row r="6" spans="1:7" ht="15">
      <c r="A6" s="1384"/>
      <c r="B6" s="1385"/>
      <c r="C6" s="1385"/>
      <c r="D6" s="1385"/>
      <c r="E6" s="1385"/>
      <c r="F6" s="1378"/>
      <c r="G6" s="935"/>
    </row>
    <row r="7" spans="1:7" ht="15">
      <c r="A7" s="1384"/>
      <c r="B7" s="1385"/>
      <c r="C7" s="1385"/>
      <c r="D7" s="1385"/>
      <c r="E7" s="1385"/>
      <c r="F7" s="1379"/>
      <c r="G7" s="935"/>
    </row>
    <row r="8" spans="1:7" ht="15">
      <c r="A8" s="1405">
        <v>3200</v>
      </c>
      <c r="B8" s="1405"/>
      <c r="C8" s="1402" t="s">
        <v>883</v>
      </c>
      <c r="D8" s="1403"/>
      <c r="E8" s="1404"/>
      <c r="F8" s="936">
        <f>SUM('3c.m.'!E176)</f>
        <v>89882</v>
      </c>
      <c r="G8" s="935"/>
    </row>
    <row r="9" spans="1:7" ht="15">
      <c r="A9" s="1405">
        <v>3201</v>
      </c>
      <c r="B9" s="1405"/>
      <c r="C9" s="1402" t="s">
        <v>1205</v>
      </c>
      <c r="D9" s="1403"/>
      <c r="E9" s="1404"/>
      <c r="F9" s="936">
        <f>SUM('3c.m.'!E184)</f>
        <v>116118</v>
      </c>
      <c r="G9" s="935"/>
    </row>
    <row r="10" spans="1:7" ht="15">
      <c r="A10" s="1380">
        <v>3208</v>
      </c>
      <c r="B10" s="1380"/>
      <c r="C10" s="1381" t="s">
        <v>990</v>
      </c>
      <c r="D10" s="1382"/>
      <c r="E10" s="1383"/>
      <c r="F10" s="936">
        <f>SUM('3c.m.'!E242)</f>
        <v>40845</v>
      </c>
      <c r="G10" s="935"/>
    </row>
    <row r="11" spans="1:7" ht="15">
      <c r="A11" s="1380">
        <v>3209</v>
      </c>
      <c r="B11" s="1380"/>
      <c r="C11" s="1381" t="s">
        <v>825</v>
      </c>
      <c r="D11" s="1382"/>
      <c r="E11" s="1383"/>
      <c r="F11" s="936">
        <f>SUM('3c.m.'!E250)</f>
        <v>8961</v>
      </c>
      <c r="G11" s="935"/>
    </row>
    <row r="12" spans="1:7" ht="15">
      <c r="A12" s="1380">
        <v>3223</v>
      </c>
      <c r="B12" s="1380"/>
      <c r="C12" s="1381" t="s">
        <v>832</v>
      </c>
      <c r="D12" s="1382"/>
      <c r="E12" s="1383"/>
      <c r="F12" s="936">
        <f>SUM('3c.m.'!E316)</f>
        <v>15700</v>
      </c>
      <c r="G12" s="935"/>
    </row>
    <row r="13" spans="1:7" ht="15">
      <c r="A13" s="1380">
        <v>3000</v>
      </c>
      <c r="B13" s="1380"/>
      <c r="C13" s="1381" t="s">
        <v>551</v>
      </c>
      <c r="D13" s="1382"/>
      <c r="E13" s="1383"/>
      <c r="F13" s="936">
        <f>SUM('3a.m.'!E55)</f>
        <v>1874398</v>
      </c>
      <c r="G13" s="935"/>
    </row>
    <row r="14" spans="1:7" ht="15">
      <c r="A14" s="1380">
        <v>1801</v>
      </c>
      <c r="B14" s="1380"/>
      <c r="C14" s="1381" t="s">
        <v>565</v>
      </c>
      <c r="D14" s="1382"/>
      <c r="E14" s="1383"/>
      <c r="F14" s="936">
        <f>SUM('1c.mell '!E79)</f>
        <v>50000</v>
      </c>
      <c r="G14" s="935"/>
    </row>
    <row r="15" spans="1:7" ht="15">
      <c r="A15" s="1380">
        <v>1803</v>
      </c>
      <c r="B15" s="1380"/>
      <c r="C15" s="1381" t="s">
        <v>312</v>
      </c>
      <c r="D15" s="1382"/>
      <c r="E15" s="1383"/>
      <c r="F15" s="936">
        <f>SUM('1c.mell '!E81)</f>
        <v>7000</v>
      </c>
      <c r="G15" s="935"/>
    </row>
    <row r="16" spans="1:7" ht="15">
      <c r="A16" s="1380">
        <v>1806</v>
      </c>
      <c r="B16" s="1380"/>
      <c r="C16" s="1381" t="s">
        <v>709</v>
      </c>
      <c r="D16" s="1382"/>
      <c r="E16" s="1383"/>
      <c r="F16" s="936">
        <f>SUM('1c.mell '!E87)</f>
        <v>8015</v>
      </c>
      <c r="G16" s="935"/>
    </row>
    <row r="17" spans="1:7" ht="15">
      <c r="A17" s="1380">
        <v>1975</v>
      </c>
      <c r="B17" s="1380"/>
      <c r="C17" s="1381" t="s">
        <v>710</v>
      </c>
      <c r="D17" s="1382"/>
      <c r="E17" s="1383"/>
      <c r="F17" s="936">
        <f>SUM('1c.mell '!E174)</f>
        <v>38195</v>
      </c>
      <c r="G17" s="935"/>
    </row>
    <row r="18" spans="1:7" ht="15">
      <c r="A18" s="1380">
        <v>1804</v>
      </c>
      <c r="B18" s="1380"/>
      <c r="C18" s="1381" t="s">
        <v>566</v>
      </c>
      <c r="D18" s="1382"/>
      <c r="E18" s="1383"/>
      <c r="F18" s="936">
        <f>SUM('1c.mell '!E83)</f>
        <v>252972</v>
      </c>
      <c r="G18" s="935"/>
    </row>
    <row r="19" spans="1:7" ht="15">
      <c r="A19" s="1384" t="s">
        <v>434</v>
      </c>
      <c r="B19" s="1385" t="s">
        <v>435</v>
      </c>
      <c r="C19" s="1385"/>
      <c r="D19" s="1385"/>
      <c r="E19" s="1385"/>
      <c r="F19" s="1377">
        <f>SUM(F22:F53)</f>
        <v>6802083</v>
      </c>
      <c r="G19" s="935"/>
    </row>
    <row r="20" spans="1:7" ht="15">
      <c r="A20" s="1384"/>
      <c r="B20" s="1385"/>
      <c r="C20" s="1385"/>
      <c r="D20" s="1385"/>
      <c r="E20" s="1385"/>
      <c r="F20" s="1378"/>
      <c r="G20" s="935"/>
    </row>
    <row r="21" spans="1:7" ht="15">
      <c r="A21" s="1397"/>
      <c r="B21" s="1385"/>
      <c r="C21" s="1385"/>
      <c r="D21" s="1385"/>
      <c r="E21" s="1385"/>
      <c r="F21" s="1379"/>
      <c r="G21" s="935"/>
    </row>
    <row r="22" spans="1:7" ht="15">
      <c r="A22" s="1380">
        <v>3111</v>
      </c>
      <c r="B22" s="1380"/>
      <c r="C22" s="1381" t="s">
        <v>946</v>
      </c>
      <c r="D22" s="1382"/>
      <c r="E22" s="1383"/>
      <c r="F22" s="938">
        <f>SUM('3c.m.'!E53)</f>
        <v>543525</v>
      </c>
      <c r="G22" s="935"/>
    </row>
    <row r="23" spans="1:7" ht="15">
      <c r="A23" s="1380">
        <v>3113</v>
      </c>
      <c r="B23" s="1380"/>
      <c r="C23" s="1381" t="s">
        <v>989</v>
      </c>
      <c r="D23" s="1382"/>
      <c r="E23" s="1383"/>
      <c r="F23" s="938">
        <f>SUM('3c.m.'!D61)</f>
        <v>0</v>
      </c>
      <c r="G23" s="935"/>
    </row>
    <row r="24" spans="1:7" ht="15">
      <c r="A24" s="1380">
        <v>3114</v>
      </c>
      <c r="B24" s="1380"/>
      <c r="C24" s="1381" t="s">
        <v>891</v>
      </c>
      <c r="D24" s="1382"/>
      <c r="E24" s="1383"/>
      <c r="F24" s="938">
        <f>SUM('3c.m.'!E69)</f>
        <v>107652</v>
      </c>
      <c r="G24" s="935"/>
    </row>
    <row r="25" spans="1:7" ht="15">
      <c r="A25" s="1380">
        <v>3121</v>
      </c>
      <c r="B25" s="1380"/>
      <c r="C25" s="1381" t="s">
        <v>984</v>
      </c>
      <c r="D25" s="1382"/>
      <c r="E25" s="1383"/>
      <c r="F25" s="938">
        <f>SUM('3c.m.'!E78)</f>
        <v>5525</v>
      </c>
      <c r="G25" s="935"/>
    </row>
    <row r="26" spans="1:7" ht="15">
      <c r="A26" s="1380">
        <v>3122</v>
      </c>
      <c r="B26" s="1380"/>
      <c r="C26" s="1381" t="s">
        <v>975</v>
      </c>
      <c r="D26" s="1382"/>
      <c r="E26" s="1383"/>
      <c r="F26" s="938">
        <f>SUM('3c.m.'!E86)</f>
        <v>23860</v>
      </c>
      <c r="G26" s="935"/>
    </row>
    <row r="27" spans="1:7" ht="15">
      <c r="A27" s="1380">
        <v>3123</v>
      </c>
      <c r="B27" s="1380"/>
      <c r="C27" s="1381" t="s">
        <v>890</v>
      </c>
      <c r="D27" s="1382"/>
      <c r="E27" s="1383"/>
      <c r="F27" s="936">
        <f>SUM('3c.m.'!E94)</f>
        <v>11581</v>
      </c>
      <c r="G27" s="935"/>
    </row>
    <row r="28" spans="1:7" ht="15">
      <c r="A28" s="1380">
        <v>3124</v>
      </c>
      <c r="B28" s="1380"/>
      <c r="C28" s="1381" t="s">
        <v>893</v>
      </c>
      <c r="D28" s="1382"/>
      <c r="E28" s="1383"/>
      <c r="F28" s="936">
        <f>SUM('3c.m.'!E102)</f>
        <v>10249</v>
      </c>
      <c r="G28" s="935"/>
    </row>
    <row r="29" spans="1:7" ht="15">
      <c r="A29" s="1380">
        <v>3125</v>
      </c>
      <c r="B29" s="1380"/>
      <c r="C29" s="1381" t="s">
        <v>766</v>
      </c>
      <c r="D29" s="1382"/>
      <c r="E29" s="1383"/>
      <c r="F29" s="936">
        <f>SUM('3c.m.'!E110)</f>
        <v>29100</v>
      </c>
      <c r="G29" s="935"/>
    </row>
    <row r="30" spans="1:6" ht="15">
      <c r="A30" s="1380">
        <v>3126</v>
      </c>
      <c r="B30" s="1380"/>
      <c r="C30" s="1381" t="s">
        <v>31</v>
      </c>
      <c r="D30" s="1382"/>
      <c r="E30" s="1383"/>
      <c r="F30" s="939">
        <f>SUM('3c.m.'!E118)</f>
        <v>10000</v>
      </c>
    </row>
    <row r="31" spans="1:6" ht="15">
      <c r="A31" s="1380">
        <v>3211</v>
      </c>
      <c r="B31" s="1380"/>
      <c r="C31" s="1381" t="s">
        <v>751</v>
      </c>
      <c r="D31" s="1382"/>
      <c r="E31" s="1383"/>
      <c r="F31" s="939">
        <f>SUM('3c.m.'!E267)</f>
        <v>221957</v>
      </c>
    </row>
    <row r="32" spans="1:6" ht="15">
      <c r="A32" s="1380">
        <v>3213</v>
      </c>
      <c r="B32" s="1380"/>
      <c r="C32" s="1381" t="s">
        <v>1193</v>
      </c>
      <c r="D32" s="1382"/>
      <c r="E32" s="1383"/>
      <c r="F32" s="940">
        <f>SUM('3c.m.'!E283)</f>
        <v>630910</v>
      </c>
    </row>
    <row r="33" spans="1:6" ht="15">
      <c r="A33" s="1380">
        <v>3911</v>
      </c>
      <c r="B33" s="1380"/>
      <c r="C33" s="1381" t="s">
        <v>527</v>
      </c>
      <c r="D33" s="1382"/>
      <c r="E33" s="1383"/>
      <c r="F33" s="940">
        <f>SUM('3d.m.'!E9)</f>
        <v>15000</v>
      </c>
    </row>
    <row r="34" spans="1:6" ht="15">
      <c r="A34" s="1380">
        <v>3925</v>
      </c>
      <c r="B34" s="1380"/>
      <c r="C34" s="1381" t="s">
        <v>530</v>
      </c>
      <c r="D34" s="1382"/>
      <c r="E34" s="1383"/>
      <c r="F34" s="940">
        <f>SUM('3d.m.'!E14)</f>
        <v>290000</v>
      </c>
    </row>
    <row r="35" spans="1:6" ht="15">
      <c r="A35" s="1380">
        <v>4114</v>
      </c>
      <c r="B35" s="1380"/>
      <c r="C35" s="1381" t="s">
        <v>976</v>
      </c>
      <c r="D35" s="1382"/>
      <c r="E35" s="1383"/>
      <c r="F35" s="940">
        <f>SUM('4.mell.'!E20)</f>
        <v>680000</v>
      </c>
    </row>
    <row r="36" spans="1:6" ht="15">
      <c r="A36" s="1380">
        <v>4118</v>
      </c>
      <c r="B36" s="1380"/>
      <c r="C36" s="1381" t="s">
        <v>372</v>
      </c>
      <c r="D36" s="1382"/>
      <c r="E36" s="1383"/>
      <c r="F36" s="940">
        <f>SUM('4.mell.'!E21)</f>
        <v>683681</v>
      </c>
    </row>
    <row r="37" spans="1:6" ht="15">
      <c r="A37" s="1380">
        <v>4119</v>
      </c>
      <c r="B37" s="1380"/>
      <c r="C37" s="1381" t="s">
        <v>540</v>
      </c>
      <c r="D37" s="1382"/>
      <c r="E37" s="1383"/>
      <c r="F37" s="940">
        <f>SUM('4.mell.'!E22)</f>
        <v>420000</v>
      </c>
    </row>
    <row r="38" spans="1:6" ht="15">
      <c r="A38" s="1380">
        <v>4120</v>
      </c>
      <c r="B38" s="1380"/>
      <c r="C38" s="1381" t="s">
        <v>1209</v>
      </c>
      <c r="D38" s="1382"/>
      <c r="E38" s="1383"/>
      <c r="F38" s="940">
        <f>SUM('4.mell.'!E23)</f>
        <v>436744</v>
      </c>
    </row>
    <row r="39" spans="1:6" ht="15">
      <c r="A39" s="1380">
        <v>4121</v>
      </c>
      <c r="B39" s="1380"/>
      <c r="C39" s="1381" t="s">
        <v>613</v>
      </c>
      <c r="D39" s="1382"/>
      <c r="E39" s="1383"/>
      <c r="F39" s="940">
        <f>SUM('4.mell.'!E24)</f>
        <v>78304</v>
      </c>
    </row>
    <row r="40" spans="1:6" ht="15">
      <c r="A40" s="1380">
        <v>4122</v>
      </c>
      <c r="B40" s="1380"/>
      <c r="C40" s="1381" t="s">
        <v>612</v>
      </c>
      <c r="D40" s="1382"/>
      <c r="E40" s="1383"/>
      <c r="F40" s="940">
        <f>SUM('4.mell.'!E28)</f>
        <v>217069</v>
      </c>
    </row>
    <row r="41" spans="1:6" ht="15">
      <c r="A41" s="1380">
        <v>4123</v>
      </c>
      <c r="B41" s="1380"/>
      <c r="C41" s="1381" t="s">
        <v>541</v>
      </c>
      <c r="D41" s="1382"/>
      <c r="E41" s="1383"/>
      <c r="F41" s="940">
        <f>SUM('4.mell.'!E31)</f>
        <v>1152766</v>
      </c>
    </row>
    <row r="42" spans="1:6" ht="15">
      <c r="A42" s="1380">
        <v>4124</v>
      </c>
      <c r="B42" s="1380"/>
      <c r="C42" s="1381" t="s">
        <v>607</v>
      </c>
      <c r="D42" s="1382"/>
      <c r="E42" s="1383"/>
      <c r="F42" s="940">
        <f>SUM('4.mell.'!E38)</f>
        <v>0</v>
      </c>
    </row>
    <row r="43" spans="1:6" ht="15">
      <c r="A43" s="1380">
        <v>4125</v>
      </c>
      <c r="B43" s="1380"/>
      <c r="C43" s="1381" t="s">
        <v>612</v>
      </c>
      <c r="D43" s="1382"/>
      <c r="E43" s="1383"/>
      <c r="F43" s="940">
        <v>22000</v>
      </c>
    </row>
    <row r="44" spans="1:6" ht="15">
      <c r="A44" s="1380">
        <v>4131</v>
      </c>
      <c r="B44" s="1380"/>
      <c r="C44" s="1381" t="s">
        <v>1117</v>
      </c>
      <c r="D44" s="1382"/>
      <c r="E44" s="1383"/>
      <c r="F44" s="940">
        <f>SUM('4.mell.'!E43)</f>
        <v>67571</v>
      </c>
    </row>
    <row r="45" spans="1:6" ht="15">
      <c r="A45" s="1380">
        <v>4133</v>
      </c>
      <c r="B45" s="1380"/>
      <c r="C45" s="1381" t="s">
        <v>1118</v>
      </c>
      <c r="D45" s="1382"/>
      <c r="E45" s="1383"/>
      <c r="F45" s="940">
        <f>SUM('4.mell.'!E47)</f>
        <v>254221</v>
      </c>
    </row>
    <row r="46" spans="1:6" ht="15">
      <c r="A46" s="1380">
        <v>4135</v>
      </c>
      <c r="B46" s="1380"/>
      <c r="C46" s="1381" t="s">
        <v>1119</v>
      </c>
      <c r="D46" s="1382"/>
      <c r="E46" s="1383"/>
      <c r="F46" s="940">
        <f>SUM('4.mell.'!E50)</f>
        <v>120000</v>
      </c>
    </row>
    <row r="47" spans="1:6" ht="15">
      <c r="A47" s="1380">
        <v>4138</v>
      </c>
      <c r="B47" s="1380"/>
      <c r="C47" s="1381" t="s">
        <v>711</v>
      </c>
      <c r="D47" s="1382"/>
      <c r="E47" s="1383"/>
      <c r="F47" s="940">
        <f>SUM('4.mell.'!E53)</f>
        <v>15468</v>
      </c>
    </row>
    <row r="48" spans="1:6" ht="15">
      <c r="A48" s="1380">
        <v>4265</v>
      </c>
      <c r="B48" s="1380"/>
      <c r="C48" s="1381" t="s">
        <v>761</v>
      </c>
      <c r="D48" s="1382"/>
      <c r="E48" s="1383"/>
      <c r="F48" s="940">
        <f>SUM('4.mell.'!E78)</f>
        <v>288328</v>
      </c>
    </row>
    <row r="49" spans="1:6" ht="15">
      <c r="A49" s="1380">
        <v>4310</v>
      </c>
      <c r="B49" s="1380"/>
      <c r="C49" s="1381" t="s">
        <v>16</v>
      </c>
      <c r="D49" s="1382"/>
      <c r="E49" s="1383"/>
      <c r="F49" s="940">
        <f>SUM('4.mell.'!E83)</f>
        <v>30950</v>
      </c>
    </row>
    <row r="50" spans="1:6" ht="15">
      <c r="A50" s="1380">
        <v>1851</v>
      </c>
      <c r="B50" s="1380"/>
      <c r="C50" s="1381" t="s">
        <v>567</v>
      </c>
      <c r="D50" s="1382"/>
      <c r="E50" s="1383"/>
      <c r="F50" s="940">
        <f>SUM('1c.mell '!E123)</f>
        <v>23334</v>
      </c>
    </row>
    <row r="51" spans="1:6" ht="15">
      <c r="A51" s="1380">
        <v>1852</v>
      </c>
      <c r="B51" s="1380"/>
      <c r="C51" s="1381" t="s">
        <v>829</v>
      </c>
      <c r="D51" s="1382"/>
      <c r="E51" s="1383"/>
      <c r="F51" s="940">
        <f>SUM('1c.mell '!E72)</f>
        <v>63525</v>
      </c>
    </row>
    <row r="52" spans="1:6" ht="15">
      <c r="A52" s="1380">
        <v>5022</v>
      </c>
      <c r="B52" s="1380"/>
      <c r="C52" s="1038" t="s">
        <v>739</v>
      </c>
      <c r="D52" s="956"/>
      <c r="E52" s="957"/>
      <c r="F52" s="940">
        <f>SUM('5.mell. '!E17)</f>
        <v>325203</v>
      </c>
    </row>
    <row r="53" spans="1:6" ht="15">
      <c r="A53" s="1380">
        <v>5021</v>
      </c>
      <c r="B53" s="1380"/>
      <c r="C53" s="1381" t="s">
        <v>608</v>
      </c>
      <c r="D53" s="1382"/>
      <c r="E53" s="1383"/>
      <c r="F53" s="940">
        <f>SUM('5.mell. '!E16)</f>
        <v>23560</v>
      </c>
    </row>
    <row r="54" spans="1:6" ht="12.75">
      <c r="A54" s="1384" t="s">
        <v>657</v>
      </c>
      <c r="B54" s="1385" t="s">
        <v>658</v>
      </c>
      <c r="C54" s="1385"/>
      <c r="D54" s="1385"/>
      <c r="E54" s="1385"/>
      <c r="F54" s="1377">
        <f>SUM(F57)</f>
        <v>52512</v>
      </c>
    </row>
    <row r="55" spans="1:6" ht="12.75">
      <c r="A55" s="1384"/>
      <c r="B55" s="1385"/>
      <c r="C55" s="1385"/>
      <c r="D55" s="1385"/>
      <c r="E55" s="1385"/>
      <c r="F55" s="1378"/>
    </row>
    <row r="56" spans="1:6" ht="12.75">
      <c r="A56" s="1384"/>
      <c r="B56" s="1385"/>
      <c r="C56" s="1385"/>
      <c r="D56" s="1385"/>
      <c r="E56" s="1385"/>
      <c r="F56" s="1379"/>
    </row>
    <row r="57" spans="1:6" ht="15">
      <c r="A57" s="1380">
        <v>2985</v>
      </c>
      <c r="B57" s="1380"/>
      <c r="C57" s="1381" t="s">
        <v>146</v>
      </c>
      <c r="D57" s="1382"/>
      <c r="E57" s="1383"/>
      <c r="F57" s="940">
        <v>52512</v>
      </c>
    </row>
    <row r="58" spans="1:6" ht="12.75">
      <c r="A58" s="1384" t="s">
        <v>548</v>
      </c>
      <c r="B58" s="1385" t="s">
        <v>549</v>
      </c>
      <c r="C58" s="1385"/>
      <c r="D58" s="1385"/>
      <c r="E58" s="1385"/>
      <c r="F58" s="1377">
        <f>SUM(F61)</f>
        <v>525854</v>
      </c>
    </row>
    <row r="59" spans="1:6" ht="12.75">
      <c r="A59" s="1384"/>
      <c r="B59" s="1385"/>
      <c r="C59" s="1385"/>
      <c r="D59" s="1385"/>
      <c r="E59" s="1385"/>
      <c r="F59" s="1378"/>
    </row>
    <row r="60" spans="1:6" ht="12.75">
      <c r="A60" s="1384"/>
      <c r="B60" s="1385"/>
      <c r="C60" s="1385"/>
      <c r="D60" s="1385"/>
      <c r="E60" s="1385"/>
      <c r="F60" s="1379"/>
    </row>
    <row r="61" spans="1:6" ht="15">
      <c r="A61" s="1380">
        <v>3030</v>
      </c>
      <c r="B61" s="1380"/>
      <c r="C61" s="1381" t="s">
        <v>550</v>
      </c>
      <c r="D61" s="1382"/>
      <c r="E61" s="1383"/>
      <c r="F61" s="940">
        <f>SUM('3b.m.'!E49)</f>
        <v>525854</v>
      </c>
    </row>
    <row r="62" spans="1:6" ht="12.75">
      <c r="A62" s="1384" t="s">
        <v>436</v>
      </c>
      <c r="B62" s="1385" t="s">
        <v>772</v>
      </c>
      <c r="C62" s="1385"/>
      <c r="D62" s="1385"/>
      <c r="E62" s="1385"/>
      <c r="F62" s="1377">
        <f>SUM(F65:F67)</f>
        <v>100921</v>
      </c>
    </row>
    <row r="63" spans="1:6" ht="12.75">
      <c r="A63" s="1384"/>
      <c r="B63" s="1385"/>
      <c r="C63" s="1385"/>
      <c r="D63" s="1385"/>
      <c r="E63" s="1385"/>
      <c r="F63" s="1378"/>
    </row>
    <row r="64" spans="1:6" ht="12.75">
      <c r="A64" s="1384"/>
      <c r="B64" s="1385"/>
      <c r="C64" s="1385"/>
      <c r="D64" s="1385"/>
      <c r="E64" s="1385"/>
      <c r="F64" s="1379"/>
    </row>
    <row r="65" spans="1:6" ht="15">
      <c r="A65" s="1380">
        <v>3204</v>
      </c>
      <c r="B65" s="1380"/>
      <c r="C65" s="1381" t="s">
        <v>901</v>
      </c>
      <c r="D65" s="1382"/>
      <c r="E65" s="1383"/>
      <c r="F65" s="936">
        <f>SUM('3c.m.'!E209)</f>
        <v>3754</v>
      </c>
    </row>
    <row r="66" spans="1:6" ht="15">
      <c r="A66" s="1380">
        <v>3210</v>
      </c>
      <c r="B66" s="1380"/>
      <c r="C66" s="1381" t="s">
        <v>772</v>
      </c>
      <c r="D66" s="1382"/>
      <c r="E66" s="1383"/>
      <c r="F66" s="936">
        <f>SUM('3c.m.'!E258)</f>
        <v>3000</v>
      </c>
    </row>
    <row r="67" spans="1:6" ht="15">
      <c r="A67" s="1380">
        <v>5033</v>
      </c>
      <c r="B67" s="1380"/>
      <c r="C67" s="1381" t="s">
        <v>753</v>
      </c>
      <c r="D67" s="1382"/>
      <c r="E67" s="1383"/>
      <c r="F67" s="936">
        <f>SUM('5.mell. '!E22)</f>
        <v>94167</v>
      </c>
    </row>
    <row r="68" spans="1:6" ht="12.75">
      <c r="A68" s="1384" t="s">
        <v>525</v>
      </c>
      <c r="B68" s="1385" t="s">
        <v>526</v>
      </c>
      <c r="C68" s="1385"/>
      <c r="D68" s="1385"/>
      <c r="E68" s="1385"/>
      <c r="F68" s="1377">
        <f>SUM(F71)</f>
        <v>3023</v>
      </c>
    </row>
    <row r="69" spans="1:6" ht="12.75">
      <c r="A69" s="1384"/>
      <c r="B69" s="1385"/>
      <c r="C69" s="1385"/>
      <c r="D69" s="1385"/>
      <c r="E69" s="1385"/>
      <c r="F69" s="1378"/>
    </row>
    <row r="70" spans="1:6" ht="12.75">
      <c r="A70" s="1384"/>
      <c r="B70" s="1385"/>
      <c r="C70" s="1385"/>
      <c r="D70" s="1385"/>
      <c r="E70" s="1385"/>
      <c r="F70" s="1379"/>
    </row>
    <row r="71" spans="1:6" ht="15">
      <c r="A71" s="1380">
        <v>3452</v>
      </c>
      <c r="B71" s="1380"/>
      <c r="C71" s="1381" t="s">
        <v>534</v>
      </c>
      <c r="D71" s="1382"/>
      <c r="E71" s="1383"/>
      <c r="F71" s="936">
        <f>SUM('3c.m.'!E843)</f>
        <v>3023</v>
      </c>
    </row>
    <row r="72" spans="1:6" ht="12" customHeight="1">
      <c r="A72" s="1384" t="s">
        <v>557</v>
      </c>
      <c r="B72" s="1385" t="s">
        <v>558</v>
      </c>
      <c r="C72" s="1385"/>
      <c r="D72" s="1385"/>
      <c r="E72" s="1385"/>
      <c r="F72" s="1377">
        <f>SUM(F75)</f>
        <v>550901</v>
      </c>
    </row>
    <row r="73" spans="1:6" ht="12" customHeight="1">
      <c r="A73" s="1384"/>
      <c r="B73" s="1385"/>
      <c r="C73" s="1385"/>
      <c r="D73" s="1385"/>
      <c r="E73" s="1385"/>
      <c r="F73" s="1378"/>
    </row>
    <row r="74" spans="1:6" ht="12" customHeight="1">
      <c r="A74" s="1384"/>
      <c r="B74" s="1385"/>
      <c r="C74" s="1385"/>
      <c r="D74" s="1385"/>
      <c r="E74" s="1385"/>
      <c r="F74" s="1379"/>
    </row>
    <row r="75" spans="1:6" ht="15">
      <c r="A75" s="1380">
        <v>2795</v>
      </c>
      <c r="B75" s="1380"/>
      <c r="C75" s="1381" t="s">
        <v>559</v>
      </c>
      <c r="D75" s="1382"/>
      <c r="E75" s="1383"/>
      <c r="F75" s="936">
        <v>550901</v>
      </c>
    </row>
    <row r="76" spans="1:6" ht="12.75">
      <c r="A76" s="1384" t="s">
        <v>494</v>
      </c>
      <c r="B76" s="1385" t="s">
        <v>495</v>
      </c>
      <c r="C76" s="1385"/>
      <c r="D76" s="1385"/>
      <c r="E76" s="1385"/>
      <c r="F76" s="1377">
        <f>SUM(F79)</f>
        <v>54042</v>
      </c>
    </row>
    <row r="77" spans="1:6" ht="12.75">
      <c r="A77" s="1384"/>
      <c r="B77" s="1385"/>
      <c r="C77" s="1385"/>
      <c r="D77" s="1385"/>
      <c r="E77" s="1385"/>
      <c r="F77" s="1378"/>
    </row>
    <row r="78" spans="1:6" ht="12.75">
      <c r="A78" s="1384"/>
      <c r="B78" s="1385"/>
      <c r="C78" s="1385"/>
      <c r="D78" s="1385"/>
      <c r="E78" s="1385"/>
      <c r="F78" s="1379"/>
    </row>
    <row r="79" spans="1:6" ht="15">
      <c r="A79" s="1380">
        <v>3356</v>
      </c>
      <c r="B79" s="1380"/>
      <c r="C79" s="1381" t="s">
        <v>496</v>
      </c>
      <c r="D79" s="1382"/>
      <c r="E79" s="1383"/>
      <c r="F79" s="936">
        <f>SUM('3c.m.'!E623)</f>
        <v>54042</v>
      </c>
    </row>
    <row r="80" spans="1:6" ht="12" customHeight="1">
      <c r="A80" s="1384" t="s">
        <v>532</v>
      </c>
      <c r="B80" s="1385" t="s">
        <v>533</v>
      </c>
      <c r="C80" s="1385"/>
      <c r="D80" s="1385"/>
      <c r="E80" s="1385"/>
      <c r="F80" s="1377">
        <f>SUM(F83)</f>
        <v>220707</v>
      </c>
    </row>
    <row r="81" spans="1:6" ht="12" customHeight="1">
      <c r="A81" s="1384"/>
      <c r="B81" s="1385"/>
      <c r="C81" s="1385"/>
      <c r="D81" s="1385"/>
      <c r="E81" s="1385"/>
      <c r="F81" s="1378"/>
    </row>
    <row r="82" spans="1:6" ht="12" customHeight="1">
      <c r="A82" s="1384"/>
      <c r="B82" s="1385"/>
      <c r="C82" s="1385"/>
      <c r="D82" s="1385"/>
      <c r="E82" s="1385"/>
      <c r="F82" s="1379"/>
    </row>
    <row r="83" spans="1:6" ht="15">
      <c r="A83" s="1380">
        <v>3941</v>
      </c>
      <c r="B83" s="1380"/>
      <c r="C83" s="1381" t="s">
        <v>535</v>
      </c>
      <c r="D83" s="1382"/>
      <c r="E83" s="1383"/>
      <c r="F83" s="936">
        <f>SUM('3d.m.'!E24)</f>
        <v>220707</v>
      </c>
    </row>
    <row r="84" spans="1:6" ht="12.75">
      <c r="A84" s="1384" t="s">
        <v>437</v>
      </c>
      <c r="B84" s="1385" t="s">
        <v>438</v>
      </c>
      <c r="C84" s="1385"/>
      <c r="D84" s="1385"/>
      <c r="E84" s="1385"/>
      <c r="F84" s="1377">
        <f>SUM(F87)</f>
        <v>26000</v>
      </c>
    </row>
    <row r="85" spans="1:6" ht="12.75">
      <c r="A85" s="1384"/>
      <c r="B85" s="1385"/>
      <c r="C85" s="1385"/>
      <c r="D85" s="1385"/>
      <c r="E85" s="1385"/>
      <c r="F85" s="1378"/>
    </row>
    <row r="86" spans="1:6" ht="12.75">
      <c r="A86" s="1384"/>
      <c r="B86" s="1385"/>
      <c r="C86" s="1385"/>
      <c r="D86" s="1385"/>
      <c r="E86" s="1385"/>
      <c r="F86" s="1379"/>
    </row>
    <row r="87" spans="1:6" ht="15">
      <c r="A87" s="1380">
        <v>3207</v>
      </c>
      <c r="B87" s="1380"/>
      <c r="C87" s="1381" t="s">
        <v>1120</v>
      </c>
      <c r="D87" s="1382"/>
      <c r="E87" s="1383"/>
      <c r="F87" s="936">
        <f>SUM('3c.m.'!E234)</f>
        <v>26000</v>
      </c>
    </row>
    <row r="88" spans="1:6" ht="12.75">
      <c r="A88" s="1384" t="s">
        <v>653</v>
      </c>
      <c r="B88" s="1385" t="s">
        <v>654</v>
      </c>
      <c r="C88" s="1385"/>
      <c r="D88" s="1385"/>
      <c r="E88" s="1385"/>
      <c r="F88" s="1377">
        <f>SUM(F91)</f>
        <v>2000</v>
      </c>
    </row>
    <row r="89" spans="1:6" ht="12.75">
      <c r="A89" s="1384"/>
      <c r="B89" s="1385"/>
      <c r="C89" s="1385"/>
      <c r="D89" s="1385"/>
      <c r="E89" s="1385"/>
      <c r="F89" s="1378"/>
    </row>
    <row r="90" spans="1:6" ht="12.75">
      <c r="A90" s="1384"/>
      <c r="B90" s="1385"/>
      <c r="C90" s="1385"/>
      <c r="D90" s="1385"/>
      <c r="E90" s="1385"/>
      <c r="F90" s="1379"/>
    </row>
    <row r="91" spans="1:6" ht="15">
      <c r="A91" s="1380">
        <v>2795</v>
      </c>
      <c r="B91" s="1380"/>
      <c r="C91" s="1381" t="s">
        <v>559</v>
      </c>
      <c r="D91" s="1382"/>
      <c r="E91" s="1383"/>
      <c r="F91" s="960">
        <v>2000</v>
      </c>
    </row>
    <row r="92" spans="1:6" ht="12.75">
      <c r="A92" s="1384" t="s">
        <v>457</v>
      </c>
      <c r="B92" s="1385" t="s">
        <v>458</v>
      </c>
      <c r="C92" s="1385"/>
      <c r="D92" s="1385"/>
      <c r="E92" s="1385"/>
      <c r="F92" s="1377">
        <f>SUM(F95)</f>
        <v>890091</v>
      </c>
    </row>
    <row r="93" spans="1:6" ht="12.75">
      <c r="A93" s="1384"/>
      <c r="B93" s="1385"/>
      <c r="C93" s="1385"/>
      <c r="D93" s="1385"/>
      <c r="E93" s="1385"/>
      <c r="F93" s="1378"/>
    </row>
    <row r="94" spans="1:6" ht="12.75">
      <c r="A94" s="1384"/>
      <c r="B94" s="1385"/>
      <c r="C94" s="1385"/>
      <c r="D94" s="1385"/>
      <c r="E94" s="1385"/>
      <c r="F94" s="1379"/>
    </row>
    <row r="95" spans="1:6" ht="15">
      <c r="A95" s="1380">
        <v>3212</v>
      </c>
      <c r="B95" s="1380"/>
      <c r="C95" s="1381" t="s">
        <v>958</v>
      </c>
      <c r="D95" s="1382"/>
      <c r="E95" s="1383"/>
      <c r="F95" s="936">
        <f>SUM('3c.m.'!E275)</f>
        <v>890091</v>
      </c>
    </row>
    <row r="96" spans="1:6" ht="12" customHeight="1">
      <c r="A96" s="1384" t="s">
        <v>455</v>
      </c>
      <c r="B96" s="1385" t="s">
        <v>456</v>
      </c>
      <c r="C96" s="1385"/>
      <c r="D96" s="1385"/>
      <c r="E96" s="1385"/>
      <c r="F96" s="1377">
        <f>SUM(F99)</f>
        <v>41959</v>
      </c>
    </row>
    <row r="97" spans="1:6" ht="12" customHeight="1">
      <c r="A97" s="1384"/>
      <c r="B97" s="1385"/>
      <c r="C97" s="1385"/>
      <c r="D97" s="1385"/>
      <c r="E97" s="1385"/>
      <c r="F97" s="1378"/>
    </row>
    <row r="98" spans="1:6" ht="12" customHeight="1">
      <c r="A98" s="1384"/>
      <c r="B98" s="1385"/>
      <c r="C98" s="1385"/>
      <c r="D98" s="1385"/>
      <c r="E98" s="1385"/>
      <c r="F98" s="1379"/>
    </row>
    <row r="99" spans="1:6" ht="15">
      <c r="A99" s="1380">
        <v>3205</v>
      </c>
      <c r="B99" s="1380"/>
      <c r="C99" s="1381" t="s">
        <v>1208</v>
      </c>
      <c r="D99" s="1382"/>
      <c r="E99" s="1383"/>
      <c r="F99" s="936">
        <f>SUM('3c.m.'!E218)</f>
        <v>41959</v>
      </c>
    </row>
    <row r="100" spans="1:6" ht="12.75">
      <c r="A100" s="1384" t="s">
        <v>459</v>
      </c>
      <c r="B100" s="1385" t="s">
        <v>460</v>
      </c>
      <c r="C100" s="1385"/>
      <c r="D100" s="1385"/>
      <c r="E100" s="1385"/>
      <c r="F100" s="1377">
        <f>SUM(F103:F104)</f>
        <v>397595</v>
      </c>
    </row>
    <row r="101" spans="1:6" ht="12.75">
      <c r="A101" s="1384"/>
      <c r="B101" s="1385"/>
      <c r="C101" s="1385"/>
      <c r="D101" s="1385"/>
      <c r="E101" s="1385"/>
      <c r="F101" s="1378"/>
    </row>
    <row r="102" spans="1:6" ht="12.75">
      <c r="A102" s="1384"/>
      <c r="B102" s="1385"/>
      <c r="C102" s="1385"/>
      <c r="D102" s="1385"/>
      <c r="E102" s="1385"/>
      <c r="F102" s="1379"/>
    </row>
    <row r="103" spans="1:6" ht="15">
      <c r="A103" s="1380">
        <v>3216</v>
      </c>
      <c r="B103" s="1380"/>
      <c r="C103" s="1381" t="s">
        <v>461</v>
      </c>
      <c r="D103" s="1382"/>
      <c r="E103" s="1383"/>
      <c r="F103" s="936">
        <f>SUM('3c.m.'!E299)</f>
        <v>383974</v>
      </c>
    </row>
    <row r="104" spans="1:6" ht="15">
      <c r="A104" s="1380">
        <v>3217</v>
      </c>
      <c r="B104" s="1380"/>
      <c r="C104" s="1381" t="s">
        <v>707</v>
      </c>
      <c r="D104" s="1382"/>
      <c r="E104" s="1383"/>
      <c r="F104" s="936">
        <f>SUM('3c.m.'!E307)</f>
        <v>13621</v>
      </c>
    </row>
    <row r="105" spans="1:6" ht="12.75">
      <c r="A105" s="1384" t="s">
        <v>439</v>
      </c>
      <c r="B105" s="1385" t="s">
        <v>440</v>
      </c>
      <c r="C105" s="1385"/>
      <c r="D105" s="1385"/>
      <c r="E105" s="1385"/>
      <c r="F105" s="1377">
        <f>SUM(F108:F127)</f>
        <v>1295918</v>
      </c>
    </row>
    <row r="106" spans="1:6" ht="12.75">
      <c r="A106" s="1384"/>
      <c r="B106" s="1385"/>
      <c r="C106" s="1385"/>
      <c r="D106" s="1385"/>
      <c r="E106" s="1385"/>
      <c r="F106" s="1378"/>
    </row>
    <row r="107" spans="1:6" ht="12.75">
      <c r="A107" s="1384"/>
      <c r="B107" s="1385"/>
      <c r="C107" s="1385"/>
      <c r="D107" s="1385"/>
      <c r="E107" s="1385"/>
      <c r="F107" s="1379"/>
    </row>
    <row r="108" spans="1:6" ht="15">
      <c r="A108" s="1380">
        <v>3052</v>
      </c>
      <c r="B108" s="1380"/>
      <c r="C108" s="1381" t="s">
        <v>746</v>
      </c>
      <c r="D108" s="1382"/>
      <c r="E108" s="1383"/>
      <c r="F108" s="936">
        <f>SUM('3c.m.'!E17)</f>
        <v>8057</v>
      </c>
    </row>
    <row r="109" spans="1:6" ht="15">
      <c r="A109" s="1380">
        <v>3061</v>
      </c>
      <c r="B109" s="1380"/>
      <c r="C109" s="1381" t="s">
        <v>889</v>
      </c>
      <c r="D109" s="1382"/>
      <c r="E109" s="1383"/>
      <c r="F109" s="936">
        <f>SUM('3c.m.'!E26)</f>
        <v>2728</v>
      </c>
    </row>
    <row r="110" spans="1:6" ht="15">
      <c r="A110" s="1380">
        <v>3071</v>
      </c>
      <c r="B110" s="1380"/>
      <c r="C110" s="1381" t="s">
        <v>923</v>
      </c>
      <c r="D110" s="1382"/>
      <c r="E110" s="1383"/>
      <c r="F110" s="936">
        <f>SUM('3c.m.'!E34)</f>
        <v>4576</v>
      </c>
    </row>
    <row r="111" spans="1:6" ht="15">
      <c r="A111" s="1380">
        <v>3203</v>
      </c>
      <c r="B111" s="1380"/>
      <c r="C111" s="1381" t="s">
        <v>960</v>
      </c>
      <c r="D111" s="1382"/>
      <c r="E111" s="1383"/>
      <c r="F111" s="936">
        <f>SUM('3c.m.'!E201)</f>
        <v>10236</v>
      </c>
    </row>
    <row r="112" spans="1:6" ht="15">
      <c r="A112" s="1380">
        <v>3206</v>
      </c>
      <c r="B112" s="1380"/>
      <c r="C112" s="1381" t="s">
        <v>894</v>
      </c>
      <c r="D112" s="1382"/>
      <c r="E112" s="1383"/>
      <c r="F112" s="936">
        <f>SUM('3c.m.'!E226)</f>
        <v>3000</v>
      </c>
    </row>
    <row r="113" spans="1:6" ht="15">
      <c r="A113" s="1380">
        <v>3214</v>
      </c>
      <c r="B113" s="1380"/>
      <c r="C113" s="1381" t="s">
        <v>1216</v>
      </c>
      <c r="D113" s="1382"/>
      <c r="E113" s="1383"/>
      <c r="F113" s="936">
        <f>SUM('3c.m.'!E291)</f>
        <v>137726</v>
      </c>
    </row>
    <row r="114" spans="1:6" ht="15">
      <c r="A114" s="1380">
        <v>3424</v>
      </c>
      <c r="B114" s="1380"/>
      <c r="C114" s="1381" t="s">
        <v>1129</v>
      </c>
      <c r="D114" s="1382"/>
      <c r="E114" s="1383"/>
      <c r="F114" s="936">
        <f>SUM('3c.m.'!E738)</f>
        <v>9322</v>
      </c>
    </row>
    <row r="115" spans="1:6" ht="15">
      <c r="A115" s="1380">
        <v>3425</v>
      </c>
      <c r="B115" s="1380"/>
      <c r="C115" s="1381" t="s">
        <v>773</v>
      </c>
      <c r="D115" s="1382"/>
      <c r="E115" s="1383"/>
      <c r="F115" s="936">
        <f>SUM('3c.m.'!E746)</f>
        <v>9426</v>
      </c>
    </row>
    <row r="116" spans="1:6" ht="15">
      <c r="A116" s="1380">
        <v>3427</v>
      </c>
      <c r="B116" s="1380"/>
      <c r="C116" s="1381" t="s">
        <v>516</v>
      </c>
      <c r="D116" s="1382"/>
      <c r="E116" s="1383"/>
      <c r="F116" s="936">
        <f>SUM('3c.m.'!E762)</f>
        <v>15167</v>
      </c>
    </row>
    <row r="117" spans="1:6" ht="15">
      <c r="A117" s="1380">
        <v>3928</v>
      </c>
      <c r="B117" s="1380"/>
      <c r="C117" s="1381" t="s">
        <v>939</v>
      </c>
      <c r="D117" s="1382"/>
      <c r="E117" s="1383"/>
      <c r="F117" s="936">
        <f>SUM('3d.m.'!E15)</f>
        <v>310676</v>
      </c>
    </row>
    <row r="118" spans="1:6" ht="15">
      <c r="A118" s="1380">
        <v>4014</v>
      </c>
      <c r="B118" s="1380"/>
      <c r="C118" s="1381" t="s">
        <v>2</v>
      </c>
      <c r="D118" s="1382"/>
      <c r="E118" s="1383"/>
      <c r="F118" s="936">
        <f>SUM('4.mell.'!E11)</f>
        <v>53173</v>
      </c>
    </row>
    <row r="119" spans="1:6" ht="15">
      <c r="A119" s="1380">
        <v>4132</v>
      </c>
      <c r="B119" s="1380"/>
      <c r="C119" s="1381" t="s">
        <v>892</v>
      </c>
      <c r="D119" s="1382"/>
      <c r="E119" s="1383"/>
      <c r="F119" s="936">
        <f>SUM('4.mell.'!E46)</f>
        <v>45118</v>
      </c>
    </row>
    <row r="120" spans="1:6" ht="15">
      <c r="A120" s="1380">
        <v>5011</v>
      </c>
      <c r="B120" s="1380"/>
      <c r="C120" s="1381" t="s">
        <v>708</v>
      </c>
      <c r="D120" s="1382"/>
      <c r="E120" s="1383"/>
      <c r="F120" s="936">
        <f>SUM('5.mell. '!E11)</f>
        <v>10571</v>
      </c>
    </row>
    <row r="121" spans="1:6" ht="15">
      <c r="A121" s="1380">
        <v>5031</v>
      </c>
      <c r="B121" s="1380"/>
      <c r="C121" s="1381" t="s">
        <v>542</v>
      </c>
      <c r="D121" s="1382"/>
      <c r="E121" s="1383"/>
      <c r="F121" s="936">
        <f>SUM('5.mell. '!E20)</f>
        <v>1700</v>
      </c>
    </row>
    <row r="122" spans="1:6" ht="15">
      <c r="A122" s="1380">
        <v>5037</v>
      </c>
      <c r="B122" s="1380"/>
      <c r="C122" s="1381" t="s">
        <v>965</v>
      </c>
      <c r="D122" s="1382"/>
      <c r="E122" s="1383"/>
      <c r="F122" s="936">
        <f>SUM('5.mell. '!E30)</f>
        <v>14775</v>
      </c>
    </row>
    <row r="123" spans="1:6" ht="15">
      <c r="A123" s="1380">
        <v>5034</v>
      </c>
      <c r="B123" s="1380"/>
      <c r="C123" s="1381" t="s">
        <v>1176</v>
      </c>
      <c r="D123" s="1382"/>
      <c r="E123" s="1383"/>
      <c r="F123" s="936">
        <f>SUM('5.mell. '!E25)</f>
        <v>42463</v>
      </c>
    </row>
    <row r="124" spans="1:6" ht="15">
      <c r="A124" s="1380">
        <v>5036</v>
      </c>
      <c r="B124" s="1380"/>
      <c r="C124" s="1381" t="s">
        <v>1003</v>
      </c>
      <c r="D124" s="1382"/>
      <c r="E124" s="1383"/>
      <c r="F124" s="936">
        <f>SUM('5.mell. '!E27)</f>
        <v>830</v>
      </c>
    </row>
    <row r="125" spans="1:6" ht="15">
      <c r="A125" s="1380">
        <v>5035</v>
      </c>
      <c r="B125" s="1380"/>
      <c r="C125" s="1381" t="s">
        <v>734</v>
      </c>
      <c r="D125" s="1382"/>
      <c r="E125" s="1383"/>
      <c r="F125" s="936">
        <v>6600</v>
      </c>
    </row>
    <row r="126" spans="1:6" ht="15">
      <c r="A126" s="1380">
        <v>5039</v>
      </c>
      <c r="B126" s="1380"/>
      <c r="C126" s="1381" t="s">
        <v>7</v>
      </c>
      <c r="D126" s="1382"/>
      <c r="E126" s="1383"/>
      <c r="F126" s="936">
        <f>SUM('5.mell. '!E35)</f>
        <v>19239</v>
      </c>
    </row>
    <row r="127" spans="1:6" ht="15">
      <c r="A127" s="1380">
        <v>5038</v>
      </c>
      <c r="B127" s="1380"/>
      <c r="C127" s="1381" t="s">
        <v>543</v>
      </c>
      <c r="D127" s="1382"/>
      <c r="E127" s="1383"/>
      <c r="F127" s="936">
        <f>SUM('5.mell. '!E34)</f>
        <v>590535</v>
      </c>
    </row>
    <row r="128" spans="1:6" ht="12" customHeight="1">
      <c r="A128" s="1384" t="s">
        <v>464</v>
      </c>
      <c r="B128" s="1385" t="s">
        <v>465</v>
      </c>
      <c r="C128" s="1385"/>
      <c r="D128" s="1385"/>
      <c r="E128" s="1385"/>
      <c r="F128" s="1377">
        <f>SUM(F131)</f>
        <v>197200</v>
      </c>
    </row>
    <row r="129" spans="1:6" ht="12" customHeight="1">
      <c r="A129" s="1384"/>
      <c r="B129" s="1385"/>
      <c r="C129" s="1385"/>
      <c r="D129" s="1385"/>
      <c r="E129" s="1385"/>
      <c r="F129" s="1378"/>
    </row>
    <row r="130" spans="1:6" ht="12" customHeight="1">
      <c r="A130" s="1384"/>
      <c r="B130" s="1385"/>
      <c r="C130" s="1385"/>
      <c r="D130" s="1385"/>
      <c r="E130" s="1385"/>
      <c r="F130" s="1379"/>
    </row>
    <row r="131" spans="1:6" ht="15">
      <c r="A131" s="1380">
        <v>3302</v>
      </c>
      <c r="B131" s="1380"/>
      <c r="C131" s="1381" t="s">
        <v>1165</v>
      </c>
      <c r="D131" s="1382"/>
      <c r="E131" s="1383"/>
      <c r="F131" s="936">
        <f>SUM('3c.m.'!E333)</f>
        <v>197200</v>
      </c>
    </row>
    <row r="132" spans="1:6" ht="12" customHeight="1">
      <c r="A132" s="1384" t="s">
        <v>497</v>
      </c>
      <c r="B132" s="1385" t="s">
        <v>498</v>
      </c>
      <c r="C132" s="1385"/>
      <c r="D132" s="1385"/>
      <c r="E132" s="1385"/>
      <c r="F132" s="1377">
        <f>SUM(F135)</f>
        <v>7512</v>
      </c>
    </row>
    <row r="133" spans="1:6" ht="12" customHeight="1">
      <c r="A133" s="1384"/>
      <c r="B133" s="1385"/>
      <c r="C133" s="1385"/>
      <c r="D133" s="1385"/>
      <c r="E133" s="1385"/>
      <c r="F133" s="1378"/>
    </row>
    <row r="134" spans="1:6" ht="12" customHeight="1">
      <c r="A134" s="1384"/>
      <c r="B134" s="1385"/>
      <c r="C134" s="1385"/>
      <c r="D134" s="1385"/>
      <c r="E134" s="1385"/>
      <c r="F134" s="1379"/>
    </row>
    <row r="135" spans="1:6" ht="12" customHeight="1">
      <c r="A135" s="1380">
        <v>3357</v>
      </c>
      <c r="B135" s="1380"/>
      <c r="C135" s="1381" t="s">
        <v>499</v>
      </c>
      <c r="D135" s="1382"/>
      <c r="E135" s="1383"/>
      <c r="F135" s="936">
        <f>SUM('3c.m.'!E631)</f>
        <v>7512</v>
      </c>
    </row>
    <row r="136" spans="1:6" ht="12.75">
      <c r="A136" s="1384" t="s">
        <v>462</v>
      </c>
      <c r="B136" s="1385" t="s">
        <v>463</v>
      </c>
      <c r="C136" s="1385"/>
      <c r="D136" s="1385"/>
      <c r="E136" s="1385"/>
      <c r="F136" s="1377">
        <f>SUM(F139:F140)</f>
        <v>11510</v>
      </c>
    </row>
    <row r="137" spans="1:6" ht="12.75">
      <c r="A137" s="1384"/>
      <c r="B137" s="1385"/>
      <c r="C137" s="1385"/>
      <c r="D137" s="1385"/>
      <c r="E137" s="1385"/>
      <c r="F137" s="1378"/>
    </row>
    <row r="138" spans="1:6" ht="12.75">
      <c r="A138" s="1384"/>
      <c r="B138" s="1385"/>
      <c r="C138" s="1385"/>
      <c r="D138" s="1385"/>
      <c r="E138" s="1385"/>
      <c r="F138" s="1379"/>
    </row>
    <row r="139" spans="1:6" ht="15">
      <c r="A139" s="1380">
        <v>3301</v>
      </c>
      <c r="B139" s="1380"/>
      <c r="C139" s="1381" t="s">
        <v>936</v>
      </c>
      <c r="D139" s="1382"/>
      <c r="E139" s="1383"/>
      <c r="F139" s="936">
        <f>SUM('3c.m.'!E325)</f>
        <v>10010</v>
      </c>
    </row>
    <row r="140" spans="1:6" ht="15">
      <c r="A140" s="1380">
        <v>3361</v>
      </c>
      <c r="B140" s="1380"/>
      <c r="C140" s="1381" t="s">
        <v>28</v>
      </c>
      <c r="D140" s="1382"/>
      <c r="E140" s="1383"/>
      <c r="F140" s="936">
        <f>SUM('3c.m.'!E655)</f>
        <v>1500</v>
      </c>
    </row>
    <row r="141" spans="1:6" ht="12.75">
      <c r="A141" s="1384" t="s">
        <v>651</v>
      </c>
      <c r="B141" s="1385" t="s">
        <v>652</v>
      </c>
      <c r="C141" s="1385"/>
      <c r="D141" s="1385"/>
      <c r="E141" s="1385"/>
      <c r="F141" s="1377">
        <f>SUM(F144)</f>
        <v>1712</v>
      </c>
    </row>
    <row r="142" spans="1:6" ht="12.75">
      <c r="A142" s="1384"/>
      <c r="B142" s="1385"/>
      <c r="C142" s="1385"/>
      <c r="D142" s="1385"/>
      <c r="E142" s="1385"/>
      <c r="F142" s="1378"/>
    </row>
    <row r="143" spans="1:6" ht="12.75">
      <c r="A143" s="1384"/>
      <c r="B143" s="1385"/>
      <c r="C143" s="1385"/>
      <c r="D143" s="1385"/>
      <c r="E143" s="1385"/>
      <c r="F143" s="1379"/>
    </row>
    <row r="144" spans="1:6" ht="15">
      <c r="A144" s="1380">
        <v>2795</v>
      </c>
      <c r="B144" s="1380"/>
      <c r="C144" s="1381" t="s">
        <v>641</v>
      </c>
      <c r="D144" s="1382"/>
      <c r="E144" s="1383"/>
      <c r="F144" s="936">
        <v>1712</v>
      </c>
    </row>
    <row r="145" spans="1:6" ht="15">
      <c r="A145" s="954"/>
      <c r="B145" s="954"/>
      <c r="C145" s="955"/>
      <c r="D145" s="956"/>
      <c r="E145" s="957"/>
      <c r="F145" s="960"/>
    </row>
    <row r="146" spans="1:6" ht="12.75">
      <c r="A146" s="1384" t="s">
        <v>509</v>
      </c>
      <c r="B146" s="1385" t="s">
        <v>510</v>
      </c>
      <c r="C146" s="1385"/>
      <c r="D146" s="1385"/>
      <c r="E146" s="1385"/>
      <c r="F146" s="1377">
        <f>SUM(F149)</f>
        <v>20000</v>
      </c>
    </row>
    <row r="147" spans="1:6" ht="12.75">
      <c r="A147" s="1384"/>
      <c r="B147" s="1385"/>
      <c r="C147" s="1385"/>
      <c r="D147" s="1385"/>
      <c r="E147" s="1385"/>
      <c r="F147" s="1378"/>
    </row>
    <row r="148" spans="1:6" ht="12.75">
      <c r="A148" s="1384"/>
      <c r="B148" s="1385"/>
      <c r="C148" s="1385"/>
      <c r="D148" s="1385"/>
      <c r="E148" s="1385"/>
      <c r="F148" s="1379"/>
    </row>
    <row r="149" spans="1:6" ht="15">
      <c r="A149" s="1380">
        <v>3416</v>
      </c>
      <c r="B149" s="1380"/>
      <c r="C149" s="1381" t="s">
        <v>968</v>
      </c>
      <c r="D149" s="1382"/>
      <c r="E149" s="1383"/>
      <c r="F149" s="936">
        <f>SUM('3c.m.'!E713)</f>
        <v>20000</v>
      </c>
    </row>
    <row r="150" spans="1:6" ht="12.75">
      <c r="A150" s="1384" t="s">
        <v>506</v>
      </c>
      <c r="B150" s="1385" t="s">
        <v>507</v>
      </c>
      <c r="C150" s="1385"/>
      <c r="D150" s="1385"/>
      <c r="E150" s="1385"/>
      <c r="F150" s="1377">
        <f>SUM(F153:F154)</f>
        <v>15453</v>
      </c>
    </row>
    <row r="151" spans="1:6" ht="12.75">
      <c r="A151" s="1384"/>
      <c r="B151" s="1385"/>
      <c r="C151" s="1385"/>
      <c r="D151" s="1385"/>
      <c r="E151" s="1385"/>
      <c r="F151" s="1378"/>
    </row>
    <row r="152" spans="1:6" ht="12.75">
      <c r="A152" s="1384"/>
      <c r="B152" s="1385"/>
      <c r="C152" s="1385"/>
      <c r="D152" s="1385"/>
      <c r="E152" s="1385"/>
      <c r="F152" s="1379"/>
    </row>
    <row r="153" spans="1:6" ht="15">
      <c r="A153" s="1380">
        <v>3413</v>
      </c>
      <c r="B153" s="1380"/>
      <c r="C153" s="1381" t="s">
        <v>925</v>
      </c>
      <c r="D153" s="1382"/>
      <c r="E153" s="1383"/>
      <c r="F153" s="936">
        <f>SUM('3c.m.'!E689)</f>
        <v>12453</v>
      </c>
    </row>
    <row r="154" spans="1:6" ht="15">
      <c r="A154" s="1380">
        <v>3414</v>
      </c>
      <c r="B154" s="1380"/>
      <c r="C154" s="1381" t="s">
        <v>834</v>
      </c>
      <c r="D154" s="1382"/>
      <c r="E154" s="1383"/>
      <c r="F154" s="936">
        <f>SUM('3c.m.'!E697)</f>
        <v>3000</v>
      </c>
    </row>
    <row r="155" spans="1:6" ht="12.75">
      <c r="A155" s="1384" t="s">
        <v>504</v>
      </c>
      <c r="B155" s="1385" t="s">
        <v>505</v>
      </c>
      <c r="C155" s="1385"/>
      <c r="D155" s="1385"/>
      <c r="E155" s="1385"/>
      <c r="F155" s="1377">
        <f>SUM(F158:F160)</f>
        <v>15049</v>
      </c>
    </row>
    <row r="156" spans="1:6" ht="12.75">
      <c r="A156" s="1384"/>
      <c r="B156" s="1385"/>
      <c r="C156" s="1385"/>
      <c r="D156" s="1385"/>
      <c r="E156" s="1385"/>
      <c r="F156" s="1378"/>
    </row>
    <row r="157" spans="1:6" ht="12.75">
      <c r="A157" s="1384"/>
      <c r="B157" s="1385"/>
      <c r="C157" s="1385"/>
      <c r="D157" s="1385"/>
      <c r="E157" s="1385"/>
      <c r="F157" s="1379"/>
    </row>
    <row r="158" spans="1:6" ht="15">
      <c r="A158" s="1380">
        <v>3411</v>
      </c>
      <c r="B158" s="1380"/>
      <c r="C158" s="1381" t="s">
        <v>916</v>
      </c>
      <c r="D158" s="1382"/>
      <c r="E158" s="1383"/>
      <c r="F158" s="936">
        <f>SUM('3c.m.'!E673)</f>
        <v>5000</v>
      </c>
    </row>
    <row r="159" spans="1:6" ht="15">
      <c r="A159" s="1380">
        <v>3412</v>
      </c>
      <c r="B159" s="1380"/>
      <c r="C159" s="1381" t="s">
        <v>924</v>
      </c>
      <c r="D159" s="1382"/>
      <c r="E159" s="1383"/>
      <c r="F159" s="936">
        <f>SUM('3c.m.'!E681)</f>
        <v>7049</v>
      </c>
    </row>
    <row r="160" spans="1:6" ht="15">
      <c r="A160" s="1380">
        <v>3415</v>
      </c>
      <c r="B160" s="1380"/>
      <c r="C160" s="1381" t="s">
        <v>508</v>
      </c>
      <c r="D160" s="1382"/>
      <c r="E160" s="1383"/>
      <c r="F160" s="936">
        <f>SUM('3c.m.'!E705)</f>
        <v>3000</v>
      </c>
    </row>
    <row r="161" spans="1:6" ht="12.75">
      <c r="A161" s="1384" t="s">
        <v>649</v>
      </c>
      <c r="B161" s="1385" t="s">
        <v>650</v>
      </c>
      <c r="C161" s="1385"/>
      <c r="D161" s="1385"/>
      <c r="E161" s="1385"/>
      <c r="F161" s="1377">
        <f>SUM(F164)</f>
        <v>26982</v>
      </c>
    </row>
    <row r="162" spans="1:6" ht="12.75">
      <c r="A162" s="1384"/>
      <c r="B162" s="1385"/>
      <c r="C162" s="1385"/>
      <c r="D162" s="1385"/>
      <c r="E162" s="1385"/>
      <c r="F162" s="1378"/>
    </row>
    <row r="163" spans="1:6" ht="12.75">
      <c r="A163" s="1384"/>
      <c r="B163" s="1385"/>
      <c r="C163" s="1385"/>
      <c r="D163" s="1385"/>
      <c r="E163" s="1385"/>
      <c r="F163" s="1379"/>
    </row>
    <row r="164" spans="1:6" ht="15">
      <c r="A164" s="1380">
        <v>2795</v>
      </c>
      <c r="B164" s="1380"/>
      <c r="C164" s="1381" t="s">
        <v>641</v>
      </c>
      <c r="D164" s="1382"/>
      <c r="E164" s="1383"/>
      <c r="F164" s="936">
        <v>26982</v>
      </c>
    </row>
    <row r="165" spans="1:6" ht="15">
      <c r="A165" s="954"/>
      <c r="B165" s="954"/>
      <c r="C165" s="955"/>
      <c r="D165" s="956"/>
      <c r="E165" s="957"/>
      <c r="F165" s="960"/>
    </row>
    <row r="166" spans="1:6" ht="12.75">
      <c r="A166" s="1384" t="s">
        <v>519</v>
      </c>
      <c r="B166" s="1385" t="s">
        <v>520</v>
      </c>
      <c r="C166" s="1385"/>
      <c r="D166" s="1385"/>
      <c r="E166" s="1385"/>
      <c r="F166" s="1377">
        <f>SUM(F169:F175)</f>
        <v>24600</v>
      </c>
    </row>
    <row r="167" spans="1:6" ht="12.75">
      <c r="A167" s="1384"/>
      <c r="B167" s="1385"/>
      <c r="C167" s="1385"/>
      <c r="D167" s="1385"/>
      <c r="E167" s="1385"/>
      <c r="F167" s="1378"/>
    </row>
    <row r="168" spans="1:6" ht="12.75">
      <c r="A168" s="1384"/>
      <c r="B168" s="1385"/>
      <c r="C168" s="1385"/>
      <c r="D168" s="1385"/>
      <c r="E168" s="1385"/>
      <c r="F168" s="1379"/>
    </row>
    <row r="169" spans="1:6" ht="15">
      <c r="A169" s="1380">
        <v>3429</v>
      </c>
      <c r="B169" s="1380"/>
      <c r="C169" s="1381" t="s">
        <v>755</v>
      </c>
      <c r="D169" s="1382"/>
      <c r="E169" s="1383"/>
      <c r="F169" s="936">
        <f>SUM('3c.m.'!E778)</f>
        <v>2000</v>
      </c>
    </row>
    <row r="170" spans="1:6" ht="15">
      <c r="A170" s="1380">
        <v>3430</v>
      </c>
      <c r="B170" s="1380"/>
      <c r="C170" s="1381" t="s">
        <v>765</v>
      </c>
      <c r="D170" s="1382"/>
      <c r="E170" s="1383"/>
      <c r="F170" s="936">
        <f>SUM('3c.m.'!E786)</f>
        <v>100</v>
      </c>
    </row>
    <row r="171" spans="1:6" ht="15">
      <c r="A171" s="1380">
        <v>3431</v>
      </c>
      <c r="B171" s="1380"/>
      <c r="C171" s="1381" t="s">
        <v>521</v>
      </c>
      <c r="D171" s="1382"/>
      <c r="E171" s="1383"/>
      <c r="F171" s="936">
        <f>SUM('3c.m.'!E794)</f>
        <v>10000</v>
      </c>
    </row>
    <row r="172" spans="1:6" ht="15">
      <c r="A172" s="1380">
        <v>3432</v>
      </c>
      <c r="B172" s="1380"/>
      <c r="C172" s="1381" t="s">
        <v>522</v>
      </c>
      <c r="D172" s="1382"/>
      <c r="E172" s="1383"/>
      <c r="F172" s="936">
        <f>SUM('3c.m.'!E802)</f>
        <v>5000</v>
      </c>
    </row>
    <row r="173" spans="1:6" ht="15">
      <c r="A173" s="1380">
        <v>3433</v>
      </c>
      <c r="B173" s="1380"/>
      <c r="C173" s="1381" t="s">
        <v>389</v>
      </c>
      <c r="D173" s="1382"/>
      <c r="E173" s="1383"/>
      <c r="F173" s="936">
        <f>SUM('3c.m.'!E811)</f>
        <v>3000</v>
      </c>
    </row>
    <row r="174" spans="1:6" ht="15">
      <c r="A174" s="1380">
        <v>3434</v>
      </c>
      <c r="B174" s="1380"/>
      <c r="C174" s="1381" t="s">
        <v>42</v>
      </c>
      <c r="D174" s="1382"/>
      <c r="E174" s="1383"/>
      <c r="F174" s="936">
        <f>SUM('3c.m.'!E819)</f>
        <v>3000</v>
      </c>
    </row>
    <row r="175" spans="1:6" ht="15">
      <c r="A175" s="1380">
        <v>3435</v>
      </c>
      <c r="B175" s="1380"/>
      <c r="C175" s="1381" t="s">
        <v>43</v>
      </c>
      <c r="D175" s="1382"/>
      <c r="E175" s="1383"/>
      <c r="F175" s="936">
        <f>SUM('3c.m.'!E827)</f>
        <v>1500</v>
      </c>
    </row>
    <row r="176" spans="1:6" ht="12.75">
      <c r="A176" s="1384" t="s">
        <v>661</v>
      </c>
      <c r="B176" s="1385" t="s">
        <v>662</v>
      </c>
      <c r="C176" s="1385"/>
      <c r="D176" s="1385"/>
      <c r="E176" s="1385"/>
      <c r="F176" s="1377">
        <f>SUM(F179)</f>
        <v>112292</v>
      </c>
    </row>
    <row r="177" spans="1:6" ht="12.75">
      <c r="A177" s="1384"/>
      <c r="B177" s="1385"/>
      <c r="C177" s="1385"/>
      <c r="D177" s="1385"/>
      <c r="E177" s="1385"/>
      <c r="F177" s="1378"/>
    </row>
    <row r="178" spans="1:6" ht="12.75">
      <c r="A178" s="1384"/>
      <c r="B178" s="1385"/>
      <c r="C178" s="1385"/>
      <c r="D178" s="1385"/>
      <c r="E178" s="1385"/>
      <c r="F178" s="1379"/>
    </row>
    <row r="179" spans="1:6" ht="15">
      <c r="A179" s="1380">
        <v>2985</v>
      </c>
      <c r="B179" s="1380"/>
      <c r="C179" s="1381" t="s">
        <v>146</v>
      </c>
      <c r="D179" s="1382"/>
      <c r="E179" s="1383"/>
      <c r="F179" s="936">
        <v>112292</v>
      </c>
    </row>
    <row r="180" spans="1:6" ht="12" customHeight="1">
      <c r="A180" s="1384" t="s">
        <v>659</v>
      </c>
      <c r="B180" s="1385" t="s">
        <v>660</v>
      </c>
      <c r="C180" s="1385"/>
      <c r="D180" s="1385"/>
      <c r="E180" s="1385"/>
      <c r="F180" s="1377">
        <f>SUM(F183)</f>
        <v>243580</v>
      </c>
    </row>
    <row r="181" spans="1:6" ht="12" customHeight="1">
      <c r="A181" s="1384"/>
      <c r="B181" s="1385"/>
      <c r="C181" s="1385"/>
      <c r="D181" s="1385"/>
      <c r="E181" s="1385"/>
      <c r="F181" s="1378"/>
    </row>
    <row r="182" spans="1:6" ht="12" customHeight="1">
      <c r="A182" s="1384"/>
      <c r="B182" s="1385"/>
      <c r="C182" s="1385"/>
      <c r="D182" s="1385"/>
      <c r="E182" s="1385"/>
      <c r="F182" s="1379"/>
    </row>
    <row r="183" spans="1:6" ht="15">
      <c r="A183" s="1380">
        <v>2985</v>
      </c>
      <c r="B183" s="1380"/>
      <c r="C183" s="1381" t="s">
        <v>146</v>
      </c>
      <c r="D183" s="1382"/>
      <c r="E183" s="1383"/>
      <c r="F183" s="936">
        <v>243580</v>
      </c>
    </row>
    <row r="184" spans="1:6" ht="12.75">
      <c r="A184" s="1384" t="s">
        <v>663</v>
      </c>
      <c r="B184" s="1385" t="s">
        <v>664</v>
      </c>
      <c r="C184" s="1385"/>
      <c r="D184" s="1385"/>
      <c r="E184" s="1385"/>
      <c r="F184" s="1377">
        <f>SUM(F187)</f>
        <v>21707</v>
      </c>
    </row>
    <row r="185" spans="1:6" ht="12.75">
      <c r="A185" s="1384"/>
      <c r="B185" s="1385"/>
      <c r="C185" s="1385"/>
      <c r="D185" s="1385"/>
      <c r="E185" s="1385"/>
      <c r="F185" s="1378"/>
    </row>
    <row r="186" spans="1:6" ht="12.75">
      <c r="A186" s="1384"/>
      <c r="B186" s="1385"/>
      <c r="C186" s="1385"/>
      <c r="D186" s="1385"/>
      <c r="E186" s="1385"/>
      <c r="F186" s="1379"/>
    </row>
    <row r="187" spans="1:6" ht="15">
      <c r="A187" s="1380">
        <v>2985</v>
      </c>
      <c r="B187" s="1380"/>
      <c r="C187" s="1381" t="s">
        <v>146</v>
      </c>
      <c r="D187" s="1382"/>
      <c r="E187" s="1383"/>
      <c r="F187" s="936">
        <v>21707</v>
      </c>
    </row>
    <row r="188" spans="1:6" ht="12.75">
      <c r="A188" s="1384" t="s">
        <v>655</v>
      </c>
      <c r="B188" s="1385" t="s">
        <v>656</v>
      </c>
      <c r="C188" s="1385"/>
      <c r="D188" s="1385"/>
      <c r="E188" s="1385"/>
      <c r="F188" s="1377">
        <f>SUM(F191)</f>
        <v>10465</v>
      </c>
    </row>
    <row r="189" spans="1:6" ht="12.75">
      <c r="A189" s="1384"/>
      <c r="B189" s="1385"/>
      <c r="C189" s="1385"/>
      <c r="D189" s="1385"/>
      <c r="E189" s="1385"/>
      <c r="F189" s="1378"/>
    </row>
    <row r="190" spans="1:6" ht="12.75">
      <c r="A190" s="1384"/>
      <c r="B190" s="1385"/>
      <c r="C190" s="1385"/>
      <c r="D190" s="1385"/>
      <c r="E190" s="1385"/>
      <c r="F190" s="1379"/>
    </row>
    <row r="191" spans="1:6" ht="15">
      <c r="A191" s="1380">
        <v>2985</v>
      </c>
      <c r="B191" s="1380"/>
      <c r="C191" s="1381" t="s">
        <v>146</v>
      </c>
      <c r="D191" s="1382"/>
      <c r="E191" s="1383"/>
      <c r="F191" s="936">
        <v>10465</v>
      </c>
    </row>
    <row r="192" spans="1:6" ht="12" customHeight="1">
      <c r="A192" s="1384" t="s">
        <v>517</v>
      </c>
      <c r="B192" s="1385" t="s">
        <v>518</v>
      </c>
      <c r="C192" s="1385"/>
      <c r="D192" s="1385"/>
      <c r="E192" s="1385"/>
      <c r="F192" s="1377">
        <f>SUM(F195)</f>
        <v>3635</v>
      </c>
    </row>
    <row r="193" spans="1:6" ht="12" customHeight="1">
      <c r="A193" s="1384"/>
      <c r="B193" s="1385"/>
      <c r="C193" s="1385"/>
      <c r="D193" s="1385"/>
      <c r="E193" s="1385"/>
      <c r="F193" s="1378"/>
    </row>
    <row r="194" spans="1:6" ht="12" customHeight="1">
      <c r="A194" s="1384"/>
      <c r="B194" s="1385"/>
      <c r="C194" s="1385"/>
      <c r="D194" s="1385"/>
      <c r="E194" s="1385"/>
      <c r="F194" s="1379"/>
    </row>
    <row r="195" spans="1:6" ht="15">
      <c r="A195" s="1380">
        <v>3428</v>
      </c>
      <c r="B195" s="1380"/>
      <c r="C195" s="1381" t="s">
        <v>429</v>
      </c>
      <c r="D195" s="1382"/>
      <c r="E195" s="1383"/>
      <c r="F195" s="936">
        <f>SUM('3c.m.'!E770)</f>
        <v>3635</v>
      </c>
    </row>
    <row r="196" spans="1:6" ht="12.75">
      <c r="A196" s="1384" t="s">
        <v>511</v>
      </c>
      <c r="B196" s="1385" t="s">
        <v>512</v>
      </c>
      <c r="C196" s="1385"/>
      <c r="D196" s="1385"/>
      <c r="E196" s="1385"/>
      <c r="F196" s="1377">
        <f>SUM(F199)</f>
        <v>36633</v>
      </c>
    </row>
    <row r="197" spans="1:6" ht="12.75">
      <c r="A197" s="1384"/>
      <c r="B197" s="1385"/>
      <c r="C197" s="1385"/>
      <c r="D197" s="1385"/>
      <c r="E197" s="1385"/>
      <c r="F197" s="1378"/>
    </row>
    <row r="198" spans="1:6" ht="12.75">
      <c r="A198" s="1384"/>
      <c r="B198" s="1385"/>
      <c r="C198" s="1385"/>
      <c r="D198" s="1385"/>
      <c r="E198" s="1385"/>
      <c r="F198" s="1379"/>
    </row>
    <row r="199" spans="1:6" ht="15">
      <c r="A199" s="1380">
        <v>3422</v>
      </c>
      <c r="B199" s="1380"/>
      <c r="C199" s="1381" t="s">
        <v>927</v>
      </c>
      <c r="D199" s="1382"/>
      <c r="E199" s="1383"/>
      <c r="F199" s="936">
        <f>SUM('3c.m.'!E722)</f>
        <v>36633</v>
      </c>
    </row>
    <row r="200" spans="1:6" ht="12" customHeight="1">
      <c r="A200" s="1384" t="s">
        <v>500</v>
      </c>
      <c r="B200" s="1385" t="s">
        <v>501</v>
      </c>
      <c r="C200" s="1385"/>
      <c r="D200" s="1385"/>
      <c r="E200" s="1385"/>
      <c r="F200" s="1377">
        <f>SUM(F203:F204)</f>
        <v>63522</v>
      </c>
    </row>
    <row r="201" spans="1:6" ht="12" customHeight="1">
      <c r="A201" s="1384"/>
      <c r="B201" s="1385"/>
      <c r="C201" s="1385"/>
      <c r="D201" s="1385"/>
      <c r="E201" s="1385"/>
      <c r="F201" s="1378"/>
    </row>
    <row r="202" spans="1:6" ht="12" customHeight="1">
      <c r="A202" s="1384"/>
      <c r="B202" s="1385"/>
      <c r="C202" s="1385"/>
      <c r="D202" s="1385"/>
      <c r="E202" s="1385"/>
      <c r="F202" s="1379"/>
    </row>
    <row r="203" spans="1:6" ht="15">
      <c r="A203" s="1380">
        <v>3360</v>
      </c>
      <c r="B203" s="1380"/>
      <c r="C203" s="1381" t="s">
        <v>27</v>
      </c>
      <c r="D203" s="1382"/>
      <c r="E203" s="1383"/>
      <c r="F203" s="936">
        <f>SUM('3c.m.'!E647)</f>
        <v>3000</v>
      </c>
    </row>
    <row r="204" spans="1:6" ht="15">
      <c r="A204" s="1380">
        <v>3426</v>
      </c>
      <c r="B204" s="1380"/>
      <c r="C204" s="1381" t="s">
        <v>515</v>
      </c>
      <c r="D204" s="1382"/>
      <c r="E204" s="1383"/>
      <c r="F204" s="936">
        <f>SUM('3c.m.'!E754)</f>
        <v>60522</v>
      </c>
    </row>
    <row r="205" spans="1:6" ht="12.75">
      <c r="A205" s="1384" t="s">
        <v>502</v>
      </c>
      <c r="B205" s="1385" t="s">
        <v>503</v>
      </c>
      <c r="C205" s="1385"/>
      <c r="D205" s="1385"/>
      <c r="E205" s="1385"/>
      <c r="F205" s="1377">
        <f>SUM(F208)</f>
        <v>3000</v>
      </c>
    </row>
    <row r="206" spans="1:6" ht="12.75">
      <c r="A206" s="1384"/>
      <c r="B206" s="1385"/>
      <c r="C206" s="1385"/>
      <c r="D206" s="1385"/>
      <c r="E206" s="1385"/>
      <c r="F206" s="1378"/>
    </row>
    <row r="207" spans="1:6" ht="12.75">
      <c r="A207" s="1384"/>
      <c r="B207" s="1385"/>
      <c r="C207" s="1385"/>
      <c r="D207" s="1385"/>
      <c r="E207" s="1385"/>
      <c r="F207" s="1379"/>
    </row>
    <row r="208" spans="1:6" ht="15">
      <c r="A208" s="1380">
        <v>3362</v>
      </c>
      <c r="B208" s="1380"/>
      <c r="C208" s="1381" t="s">
        <v>384</v>
      </c>
      <c r="D208" s="1382"/>
      <c r="E208" s="1383"/>
      <c r="F208" s="936">
        <f>SUM('3c.m.'!E663)</f>
        <v>3000</v>
      </c>
    </row>
    <row r="209" spans="1:6" ht="12.75">
      <c r="A209" s="1384" t="s">
        <v>523</v>
      </c>
      <c r="B209" s="1385" t="s">
        <v>524</v>
      </c>
      <c r="C209" s="1385"/>
      <c r="D209" s="1385"/>
      <c r="E209" s="1385"/>
      <c r="F209" s="1377">
        <f>SUM(F212:F223)</f>
        <v>21035</v>
      </c>
    </row>
    <row r="210" spans="1:6" ht="12.75">
      <c r="A210" s="1384"/>
      <c r="B210" s="1385"/>
      <c r="C210" s="1385"/>
      <c r="D210" s="1385"/>
      <c r="E210" s="1385"/>
      <c r="F210" s="1378"/>
    </row>
    <row r="211" spans="1:6" ht="12.75">
      <c r="A211" s="1384"/>
      <c r="B211" s="1385"/>
      <c r="C211" s="1385"/>
      <c r="D211" s="1385"/>
      <c r="E211" s="1385"/>
      <c r="F211" s="1379"/>
    </row>
    <row r="212" spans="1:6" ht="15">
      <c r="A212" s="1380">
        <v>3451</v>
      </c>
      <c r="B212" s="1380"/>
      <c r="C212" s="1381" t="s">
        <v>908</v>
      </c>
      <c r="D212" s="1382"/>
      <c r="E212" s="1383"/>
      <c r="F212" s="936">
        <f>SUM('3c.m.'!E835)</f>
        <v>1515</v>
      </c>
    </row>
    <row r="213" spans="1:6" ht="15">
      <c r="A213" s="1380">
        <v>3988</v>
      </c>
      <c r="B213" s="1380"/>
      <c r="C213" s="1381" t="s">
        <v>539</v>
      </c>
      <c r="D213" s="1382"/>
      <c r="E213" s="1383"/>
      <c r="F213" s="936">
        <f>SUM('3d.m.'!D33)</f>
        <v>800</v>
      </c>
    </row>
    <row r="214" spans="1:6" ht="15">
      <c r="A214" s="1380">
        <v>3989</v>
      </c>
      <c r="B214" s="1380"/>
      <c r="C214" s="1381" t="s">
        <v>1210</v>
      </c>
      <c r="D214" s="1382"/>
      <c r="E214" s="1383"/>
      <c r="F214" s="936">
        <f>SUM('3d.m.'!D34)</f>
        <v>6000</v>
      </c>
    </row>
    <row r="215" spans="1:6" ht="15">
      <c r="A215" s="1380">
        <v>3990</v>
      </c>
      <c r="B215" s="1380"/>
      <c r="C215" s="1381" t="s">
        <v>1144</v>
      </c>
      <c r="D215" s="1382"/>
      <c r="E215" s="1383"/>
      <c r="F215" s="936">
        <f>SUM('3d.m.'!D35)</f>
        <v>1000</v>
      </c>
    </row>
    <row r="216" spans="1:6" ht="15">
      <c r="A216" s="1380">
        <v>3990</v>
      </c>
      <c r="B216" s="1380"/>
      <c r="C216" s="1381" t="s">
        <v>1201</v>
      </c>
      <c r="D216" s="1382"/>
      <c r="E216" s="1383"/>
      <c r="F216" s="936">
        <f>SUM('3d.m.'!D36)</f>
        <v>4820</v>
      </c>
    </row>
    <row r="217" spans="1:6" ht="15">
      <c r="A217" s="1380">
        <v>3992</v>
      </c>
      <c r="B217" s="1380"/>
      <c r="C217" s="1381" t="s">
        <v>1145</v>
      </c>
      <c r="D217" s="1382"/>
      <c r="E217" s="1383"/>
      <c r="F217" s="936">
        <f>SUM('3d.m.'!D37)</f>
        <v>1400</v>
      </c>
    </row>
    <row r="218" spans="1:6" ht="15">
      <c r="A218" s="1380">
        <v>3993</v>
      </c>
      <c r="B218" s="1380"/>
      <c r="C218" s="1381" t="s">
        <v>1146</v>
      </c>
      <c r="D218" s="1382"/>
      <c r="E218" s="1383"/>
      <c r="F218" s="936">
        <f>SUM('3d.m.'!D38)</f>
        <v>900</v>
      </c>
    </row>
    <row r="219" spans="1:6" ht="15">
      <c r="A219" s="1380">
        <v>3994</v>
      </c>
      <c r="B219" s="1380"/>
      <c r="C219" s="1381" t="s">
        <v>863</v>
      </c>
      <c r="D219" s="1382"/>
      <c r="E219" s="1383"/>
      <c r="F219" s="936">
        <f>SUM('3d.m.'!D39)</f>
        <v>900</v>
      </c>
    </row>
    <row r="220" spans="1:6" ht="15">
      <c r="A220" s="1380">
        <v>3995</v>
      </c>
      <c r="B220" s="1380"/>
      <c r="C220" s="1381" t="s">
        <v>864</v>
      </c>
      <c r="D220" s="1382"/>
      <c r="E220" s="1383"/>
      <c r="F220" s="936">
        <f>SUM('3d.m.'!D40)</f>
        <v>900</v>
      </c>
    </row>
    <row r="221" spans="1:6" ht="15">
      <c r="A221" s="1380">
        <v>3997</v>
      </c>
      <c r="B221" s="1380"/>
      <c r="C221" s="1381" t="s">
        <v>865</v>
      </c>
      <c r="D221" s="1382"/>
      <c r="E221" s="1383"/>
      <c r="F221" s="936">
        <f>SUM('3d.m.'!D41)</f>
        <v>900</v>
      </c>
    </row>
    <row r="222" spans="1:6" ht="15">
      <c r="A222" s="1380">
        <v>3998</v>
      </c>
      <c r="B222" s="1380"/>
      <c r="C222" s="1381" t="s">
        <v>866</v>
      </c>
      <c r="D222" s="1382"/>
      <c r="E222" s="1383"/>
      <c r="F222" s="936">
        <f>SUM('3d.m.'!D42)</f>
        <v>900</v>
      </c>
    </row>
    <row r="223" spans="1:6" ht="15">
      <c r="A223" s="1380">
        <v>3999</v>
      </c>
      <c r="B223" s="1380"/>
      <c r="C223" s="1381" t="s">
        <v>867</v>
      </c>
      <c r="D223" s="1382"/>
      <c r="E223" s="1383"/>
      <c r="F223" s="936">
        <f>SUM('3d.m.'!D43)</f>
        <v>1000</v>
      </c>
    </row>
    <row r="224" spans="1:6" ht="12.75">
      <c r="A224" s="1384" t="s">
        <v>537</v>
      </c>
      <c r="B224" s="1385" t="s">
        <v>538</v>
      </c>
      <c r="C224" s="1385"/>
      <c r="D224" s="1385"/>
      <c r="E224" s="1385"/>
      <c r="F224" s="1377">
        <f>SUM(F227:F228)</f>
        <v>174900</v>
      </c>
    </row>
    <row r="225" spans="1:6" ht="12.75">
      <c r="A225" s="1384"/>
      <c r="B225" s="1385"/>
      <c r="C225" s="1385"/>
      <c r="D225" s="1385"/>
      <c r="E225" s="1385"/>
      <c r="F225" s="1378"/>
    </row>
    <row r="226" spans="1:6" ht="12.75">
      <c r="A226" s="1384"/>
      <c r="B226" s="1385"/>
      <c r="C226" s="1385"/>
      <c r="D226" s="1385"/>
      <c r="E226" s="1385"/>
      <c r="F226" s="1379"/>
    </row>
    <row r="227" spans="1:6" ht="15">
      <c r="A227" s="1380">
        <v>3961</v>
      </c>
      <c r="B227" s="1380"/>
      <c r="C227" s="1381" t="s">
        <v>941</v>
      </c>
      <c r="D227" s="1382"/>
      <c r="E227" s="1383"/>
      <c r="F227" s="936">
        <f>SUM('3d.m.'!E28)</f>
        <v>124900</v>
      </c>
    </row>
    <row r="228" spans="1:6" ht="15">
      <c r="A228" s="1380">
        <v>3962</v>
      </c>
      <c r="B228" s="1380"/>
      <c r="C228" s="1381" t="s">
        <v>1206</v>
      </c>
      <c r="D228" s="1382"/>
      <c r="E228" s="1383"/>
      <c r="F228" s="936">
        <f>SUM('3d.m.'!E29)</f>
        <v>50000</v>
      </c>
    </row>
    <row r="229" spans="1:6" ht="12" customHeight="1">
      <c r="A229" s="1384" t="s">
        <v>528</v>
      </c>
      <c r="B229" s="1385" t="s">
        <v>529</v>
      </c>
      <c r="C229" s="1385"/>
      <c r="D229" s="1385"/>
      <c r="E229" s="1385"/>
      <c r="F229" s="1377">
        <f>SUM(F232:F235)</f>
        <v>41000</v>
      </c>
    </row>
    <row r="230" spans="1:6" ht="12" customHeight="1">
      <c r="A230" s="1384"/>
      <c r="B230" s="1385"/>
      <c r="C230" s="1385"/>
      <c r="D230" s="1385"/>
      <c r="E230" s="1385"/>
      <c r="F230" s="1378"/>
    </row>
    <row r="231" spans="1:6" ht="12" customHeight="1">
      <c r="A231" s="1384"/>
      <c r="B231" s="1385"/>
      <c r="C231" s="1385"/>
      <c r="D231" s="1385"/>
      <c r="E231" s="1385"/>
      <c r="F231" s="1379"/>
    </row>
    <row r="232" spans="1:6" ht="15">
      <c r="A232" s="1380">
        <v>3922</v>
      </c>
      <c r="B232" s="1380"/>
      <c r="C232" s="1381" t="s">
        <v>387</v>
      </c>
      <c r="D232" s="1382"/>
      <c r="E232" s="1383"/>
      <c r="F232" s="936">
        <f>SUM('3d.m.'!E13)</f>
        <v>5000</v>
      </c>
    </row>
    <row r="233" spans="1:6" ht="15">
      <c r="A233" s="1380">
        <v>3931</v>
      </c>
      <c r="B233" s="1380"/>
      <c r="C233" s="1381" t="s">
        <v>944</v>
      </c>
      <c r="D233" s="1382"/>
      <c r="E233" s="1383"/>
      <c r="F233" s="936">
        <f>SUM('3d.m.'!E20)</f>
        <v>5000</v>
      </c>
    </row>
    <row r="234" spans="1:6" ht="15">
      <c r="A234" s="1380">
        <v>3932</v>
      </c>
      <c r="B234" s="1380"/>
      <c r="C234" s="1381" t="s">
        <v>986</v>
      </c>
      <c r="D234" s="1382"/>
      <c r="E234" s="1383"/>
      <c r="F234" s="936">
        <f>SUM('3d.m.'!E21)</f>
        <v>12500</v>
      </c>
    </row>
    <row r="235" spans="1:6" ht="15">
      <c r="A235" s="1380">
        <v>3972</v>
      </c>
      <c r="B235" s="1380"/>
      <c r="C235" s="1381" t="s">
        <v>386</v>
      </c>
      <c r="D235" s="1382"/>
      <c r="E235" s="1383"/>
      <c r="F235" s="936">
        <f>SUM('3d.m.'!E30)</f>
        <v>18500</v>
      </c>
    </row>
    <row r="236" spans="1:6" ht="12.75">
      <c r="A236" s="1384" t="s">
        <v>441</v>
      </c>
      <c r="B236" s="1385" t="s">
        <v>442</v>
      </c>
      <c r="C236" s="1385"/>
      <c r="D236" s="1385"/>
      <c r="E236" s="1385"/>
      <c r="F236" s="1377">
        <f>SUM(F239:F241)</f>
        <v>35805</v>
      </c>
    </row>
    <row r="237" spans="1:6" ht="12.75">
      <c r="A237" s="1384"/>
      <c r="B237" s="1385"/>
      <c r="C237" s="1385"/>
      <c r="D237" s="1385"/>
      <c r="E237" s="1385"/>
      <c r="F237" s="1378"/>
    </row>
    <row r="238" spans="1:6" ht="12.75">
      <c r="A238" s="1384"/>
      <c r="B238" s="1385"/>
      <c r="C238" s="1385"/>
      <c r="D238" s="1385"/>
      <c r="E238" s="1385"/>
      <c r="F238" s="1379"/>
    </row>
    <row r="239" spans="1:6" ht="15">
      <c r="A239" s="1380">
        <v>3146</v>
      </c>
      <c r="B239" s="1380"/>
      <c r="C239" s="1381" t="s">
        <v>383</v>
      </c>
      <c r="D239" s="1382"/>
      <c r="E239" s="1383"/>
      <c r="F239" s="936">
        <f>SUM('3c.m.'!E167)</f>
        <v>7700</v>
      </c>
    </row>
    <row r="240" spans="1:6" ht="15">
      <c r="A240" s="1380">
        <v>3921</v>
      </c>
      <c r="B240" s="1380"/>
      <c r="C240" s="1381" t="s">
        <v>388</v>
      </c>
      <c r="D240" s="1382"/>
      <c r="E240" s="1383"/>
      <c r="F240" s="936">
        <f>SUM('3d.m.'!E12)</f>
        <v>6000</v>
      </c>
    </row>
    <row r="241" spans="1:6" ht="15">
      <c r="A241" s="1380">
        <v>3929</v>
      </c>
      <c r="B241" s="1380"/>
      <c r="C241" s="1381" t="s">
        <v>531</v>
      </c>
      <c r="D241" s="1382"/>
      <c r="E241" s="1383"/>
      <c r="F241" s="936">
        <f>SUM('3d.m.'!E17)</f>
        <v>22105</v>
      </c>
    </row>
    <row r="242" spans="1:6" ht="12.75">
      <c r="A242" s="1384" t="s">
        <v>443</v>
      </c>
      <c r="B242" s="1385" t="s">
        <v>444</v>
      </c>
      <c r="C242" s="1385"/>
      <c r="D242" s="1385"/>
      <c r="E242" s="1385"/>
      <c r="F242" s="1377">
        <f>SUM(F245)</f>
        <v>4647</v>
      </c>
    </row>
    <row r="243" spans="1:6" ht="12.75">
      <c r="A243" s="1384"/>
      <c r="B243" s="1385"/>
      <c r="C243" s="1385"/>
      <c r="D243" s="1385"/>
      <c r="E243" s="1385"/>
      <c r="F243" s="1378"/>
    </row>
    <row r="244" spans="1:6" ht="12.75">
      <c r="A244" s="1384"/>
      <c r="B244" s="1385"/>
      <c r="C244" s="1385"/>
      <c r="D244" s="1385"/>
      <c r="E244" s="1385"/>
      <c r="F244" s="1379"/>
    </row>
    <row r="245" spans="1:6" ht="15">
      <c r="A245" s="1380">
        <v>3145</v>
      </c>
      <c r="B245" s="1380"/>
      <c r="C245" s="1381" t="s">
        <v>778</v>
      </c>
      <c r="D245" s="1382"/>
      <c r="E245" s="1383"/>
      <c r="F245" s="936">
        <f>SUM('3c.m.'!D159)</f>
        <v>4647</v>
      </c>
    </row>
    <row r="246" spans="1:6" ht="12.75">
      <c r="A246" s="1384" t="s">
        <v>513</v>
      </c>
      <c r="B246" s="1385" t="s">
        <v>514</v>
      </c>
      <c r="C246" s="1385"/>
      <c r="D246" s="1385"/>
      <c r="E246" s="1385"/>
      <c r="F246" s="1377">
        <f>SUM(F249)</f>
        <v>11664</v>
      </c>
    </row>
    <row r="247" spans="1:6" ht="12.75">
      <c r="A247" s="1384"/>
      <c r="B247" s="1385"/>
      <c r="C247" s="1385"/>
      <c r="D247" s="1385"/>
      <c r="E247" s="1385"/>
      <c r="F247" s="1378"/>
    </row>
    <row r="248" spans="1:6" ht="12.75">
      <c r="A248" s="1384"/>
      <c r="B248" s="1385"/>
      <c r="C248" s="1385"/>
      <c r="D248" s="1385"/>
      <c r="E248" s="1385"/>
      <c r="F248" s="1379"/>
    </row>
    <row r="249" spans="1:6" ht="15">
      <c r="A249" s="1380">
        <v>3423</v>
      </c>
      <c r="B249" s="1380"/>
      <c r="C249" s="1381" t="s">
        <v>926</v>
      </c>
      <c r="D249" s="1382"/>
      <c r="E249" s="1383"/>
      <c r="F249" s="936">
        <f>SUM('3c.m.'!E730)</f>
        <v>11664</v>
      </c>
    </row>
    <row r="250" spans="1:6" ht="12.75">
      <c r="A250" s="1384" t="s">
        <v>445</v>
      </c>
      <c r="B250" s="1385" t="s">
        <v>446</v>
      </c>
      <c r="C250" s="1385"/>
      <c r="D250" s="1385"/>
      <c r="E250" s="1385"/>
      <c r="F250" s="1377">
        <f>SUM(F253)</f>
        <v>0</v>
      </c>
    </row>
    <row r="251" spans="1:6" ht="12.75">
      <c r="A251" s="1384"/>
      <c r="B251" s="1385"/>
      <c r="C251" s="1385"/>
      <c r="D251" s="1385"/>
      <c r="E251" s="1385"/>
      <c r="F251" s="1378"/>
    </row>
    <row r="252" spans="1:6" ht="12.75">
      <c r="A252" s="1384"/>
      <c r="B252" s="1385"/>
      <c r="C252" s="1385"/>
      <c r="D252" s="1385"/>
      <c r="E252" s="1385"/>
      <c r="F252" s="1379"/>
    </row>
    <row r="253" spans="1:6" ht="15">
      <c r="A253" s="1380"/>
      <c r="B253" s="1380"/>
      <c r="C253" s="1381"/>
      <c r="D253" s="1382"/>
      <c r="E253" s="1383"/>
      <c r="F253" s="936"/>
    </row>
    <row r="254" spans="1:6" ht="12.75">
      <c r="A254" s="1384" t="s">
        <v>552</v>
      </c>
      <c r="B254" s="1385" t="s">
        <v>553</v>
      </c>
      <c r="C254" s="1385"/>
      <c r="D254" s="1385"/>
      <c r="E254" s="1385"/>
      <c r="F254" s="1377">
        <f>SUM(F257)</f>
        <v>767706</v>
      </c>
    </row>
    <row r="255" spans="1:6" ht="12.75">
      <c r="A255" s="1384"/>
      <c r="B255" s="1385"/>
      <c r="C255" s="1385"/>
      <c r="D255" s="1385"/>
      <c r="E255" s="1385"/>
      <c r="F255" s="1378"/>
    </row>
    <row r="256" spans="1:6" ht="12.75">
      <c r="A256" s="1384"/>
      <c r="B256" s="1385"/>
      <c r="C256" s="1385"/>
      <c r="D256" s="1385"/>
      <c r="E256" s="1385"/>
      <c r="F256" s="1379"/>
    </row>
    <row r="257" spans="1:6" ht="15">
      <c r="A257" s="1380">
        <v>2499</v>
      </c>
      <c r="B257" s="1380"/>
      <c r="C257" s="1381" t="s">
        <v>554</v>
      </c>
      <c r="D257" s="1382"/>
      <c r="E257" s="1383"/>
      <c r="F257" s="936">
        <v>767706</v>
      </c>
    </row>
    <row r="258" spans="1:6" ht="12.75">
      <c r="A258" s="1384" t="s">
        <v>555</v>
      </c>
      <c r="B258" s="1385" t="s">
        <v>556</v>
      </c>
      <c r="C258" s="1385"/>
      <c r="D258" s="1385"/>
      <c r="E258" s="1385"/>
      <c r="F258" s="1377">
        <f>SUM(F261:F262)</f>
        <v>175996</v>
      </c>
    </row>
    <row r="259" spans="1:6" ht="12.75">
      <c r="A259" s="1384"/>
      <c r="B259" s="1385"/>
      <c r="C259" s="1385"/>
      <c r="D259" s="1385"/>
      <c r="E259" s="1385"/>
      <c r="F259" s="1378"/>
    </row>
    <row r="260" spans="1:6" ht="12.75">
      <c r="A260" s="1384"/>
      <c r="B260" s="1385"/>
      <c r="C260" s="1385"/>
      <c r="D260" s="1385"/>
      <c r="E260" s="1385"/>
      <c r="F260" s="1379"/>
    </row>
    <row r="261" spans="1:6" ht="15">
      <c r="A261" s="1380">
        <v>2499</v>
      </c>
      <c r="B261" s="1380"/>
      <c r="C261" s="1381" t="s">
        <v>554</v>
      </c>
      <c r="D261" s="1382"/>
      <c r="E261" s="1383"/>
      <c r="F261" s="936">
        <v>169996</v>
      </c>
    </row>
    <row r="262" spans="1:6" ht="15">
      <c r="A262" s="1380">
        <v>2795</v>
      </c>
      <c r="B262" s="1380"/>
      <c r="C262" s="1381" t="s">
        <v>641</v>
      </c>
      <c r="D262" s="1382"/>
      <c r="E262" s="1383"/>
      <c r="F262" s="936">
        <v>6000</v>
      </c>
    </row>
    <row r="263" spans="1:6" ht="12.75">
      <c r="A263" s="1384" t="s">
        <v>647</v>
      </c>
      <c r="B263" s="1385" t="s">
        <v>648</v>
      </c>
      <c r="C263" s="1385"/>
      <c r="D263" s="1385"/>
      <c r="E263" s="1385"/>
      <c r="F263" s="1377">
        <f>SUM(F266)</f>
        <v>169424</v>
      </c>
    </row>
    <row r="264" spans="1:6" ht="12.75">
      <c r="A264" s="1384"/>
      <c r="B264" s="1385"/>
      <c r="C264" s="1385"/>
      <c r="D264" s="1385"/>
      <c r="E264" s="1385"/>
      <c r="F264" s="1378"/>
    </row>
    <row r="265" spans="1:6" ht="12.75">
      <c r="A265" s="1384"/>
      <c r="B265" s="1385"/>
      <c r="C265" s="1385"/>
      <c r="D265" s="1385"/>
      <c r="E265" s="1385"/>
      <c r="F265" s="1379"/>
    </row>
    <row r="266" spans="1:6" ht="15">
      <c r="A266" s="1380">
        <v>2795</v>
      </c>
      <c r="B266" s="1380"/>
      <c r="C266" s="1381" t="s">
        <v>641</v>
      </c>
      <c r="D266" s="1382"/>
      <c r="E266" s="1383"/>
      <c r="F266" s="936">
        <v>169424</v>
      </c>
    </row>
    <row r="267" spans="1:6" ht="12.75">
      <c r="A267" s="1384" t="s">
        <v>639</v>
      </c>
      <c r="B267" s="1385" t="s">
        <v>640</v>
      </c>
      <c r="C267" s="1385"/>
      <c r="D267" s="1385"/>
      <c r="E267" s="1385"/>
      <c r="F267" s="1377">
        <f>SUM(F270)</f>
        <v>11628</v>
      </c>
    </row>
    <row r="268" spans="1:6" ht="12.75">
      <c r="A268" s="1384"/>
      <c r="B268" s="1385"/>
      <c r="C268" s="1385"/>
      <c r="D268" s="1385"/>
      <c r="E268" s="1385"/>
      <c r="F268" s="1378"/>
    </row>
    <row r="269" spans="1:6" ht="12.75">
      <c r="A269" s="1384"/>
      <c r="B269" s="1385"/>
      <c r="C269" s="1385"/>
      <c r="D269" s="1385"/>
      <c r="E269" s="1385"/>
      <c r="F269" s="1379"/>
    </row>
    <row r="270" spans="1:6" ht="15">
      <c r="A270" s="1380">
        <v>2795</v>
      </c>
      <c r="B270" s="1380"/>
      <c r="C270" s="1381" t="s">
        <v>641</v>
      </c>
      <c r="D270" s="1382"/>
      <c r="E270" s="1383"/>
      <c r="F270" s="936">
        <v>11628</v>
      </c>
    </row>
    <row r="271" spans="1:6" ht="12" customHeight="1">
      <c r="A271" s="1384" t="s">
        <v>645</v>
      </c>
      <c r="B271" s="1385" t="s">
        <v>646</v>
      </c>
      <c r="C271" s="1385"/>
      <c r="D271" s="1385"/>
      <c r="E271" s="1385"/>
      <c r="F271" s="1377">
        <f>SUM(F274)</f>
        <v>128352</v>
      </c>
    </row>
    <row r="272" spans="1:6" ht="12" customHeight="1">
      <c r="A272" s="1384"/>
      <c r="B272" s="1385"/>
      <c r="C272" s="1385"/>
      <c r="D272" s="1385"/>
      <c r="E272" s="1385"/>
      <c r="F272" s="1378"/>
    </row>
    <row r="273" spans="1:6" ht="12" customHeight="1">
      <c r="A273" s="1384"/>
      <c r="B273" s="1385"/>
      <c r="C273" s="1385"/>
      <c r="D273" s="1385"/>
      <c r="E273" s="1385"/>
      <c r="F273" s="1379"/>
    </row>
    <row r="274" spans="1:6" ht="15">
      <c r="A274" s="1380">
        <v>2795</v>
      </c>
      <c r="B274" s="1380"/>
      <c r="C274" s="1381" t="s">
        <v>641</v>
      </c>
      <c r="D274" s="1382"/>
      <c r="E274" s="1383"/>
      <c r="F274" s="936">
        <v>128352</v>
      </c>
    </row>
    <row r="275" spans="1:6" ht="12.75">
      <c r="A275" s="1384" t="s">
        <v>643</v>
      </c>
      <c r="B275" s="1385" t="s">
        <v>644</v>
      </c>
      <c r="C275" s="1385"/>
      <c r="D275" s="1385"/>
      <c r="E275" s="1385"/>
      <c r="F275" s="1377">
        <f>SUM(F278)</f>
        <v>215630</v>
      </c>
    </row>
    <row r="276" spans="1:6" ht="12.75">
      <c r="A276" s="1384"/>
      <c r="B276" s="1385"/>
      <c r="C276" s="1385"/>
      <c r="D276" s="1385"/>
      <c r="E276" s="1385"/>
      <c r="F276" s="1378"/>
    </row>
    <row r="277" spans="1:6" ht="12.75">
      <c r="A277" s="1384"/>
      <c r="B277" s="1385"/>
      <c r="C277" s="1385"/>
      <c r="D277" s="1385"/>
      <c r="E277" s="1385"/>
      <c r="F277" s="1379"/>
    </row>
    <row r="278" spans="1:6" ht="15">
      <c r="A278" s="1380">
        <v>2795</v>
      </c>
      <c r="B278" s="1380"/>
      <c r="C278" s="1381" t="s">
        <v>641</v>
      </c>
      <c r="D278" s="1382"/>
      <c r="E278" s="1383"/>
      <c r="F278" s="936">
        <v>215630</v>
      </c>
    </row>
    <row r="279" spans="1:6" ht="12.75">
      <c r="A279" s="1384" t="s">
        <v>447</v>
      </c>
      <c r="B279" s="1385" t="s">
        <v>448</v>
      </c>
      <c r="C279" s="1385"/>
      <c r="D279" s="1385"/>
      <c r="E279" s="1385"/>
      <c r="F279" s="1377">
        <f>SUM(F282)</f>
        <v>21000</v>
      </c>
    </row>
    <row r="280" spans="1:6" ht="12.75">
      <c r="A280" s="1384"/>
      <c r="B280" s="1385"/>
      <c r="C280" s="1385"/>
      <c r="D280" s="1385"/>
      <c r="E280" s="1385"/>
      <c r="F280" s="1378"/>
    </row>
    <row r="281" spans="1:6" ht="12.75">
      <c r="A281" s="1384"/>
      <c r="B281" s="1385"/>
      <c r="C281" s="1385"/>
      <c r="D281" s="1385"/>
      <c r="E281" s="1385"/>
      <c r="F281" s="1379"/>
    </row>
    <row r="282" spans="1:6" ht="15">
      <c r="A282" s="1380">
        <v>3141</v>
      </c>
      <c r="B282" s="1380"/>
      <c r="C282" s="1381" t="s">
        <v>315</v>
      </c>
      <c r="D282" s="1382"/>
      <c r="E282" s="1383"/>
      <c r="F282" s="936">
        <f>SUM('3c.m.'!E127)</f>
        <v>21000</v>
      </c>
    </row>
    <row r="283" spans="1:6" ht="12" customHeight="1">
      <c r="A283" s="1397" t="s">
        <v>634</v>
      </c>
      <c r="B283" s="1388" t="s">
        <v>642</v>
      </c>
      <c r="C283" s="1389"/>
      <c r="D283" s="1389"/>
      <c r="E283" s="1390"/>
      <c r="F283" s="1377">
        <f>SUM(F286:F287)</f>
        <v>741645</v>
      </c>
    </row>
    <row r="284" spans="1:6" ht="12" customHeight="1">
      <c r="A284" s="1398"/>
      <c r="B284" s="1391"/>
      <c r="C284" s="1392"/>
      <c r="D284" s="1392"/>
      <c r="E284" s="1393"/>
      <c r="F284" s="1386"/>
    </row>
    <row r="285" spans="1:6" ht="12" customHeight="1">
      <c r="A285" s="1399"/>
      <c r="B285" s="1394"/>
      <c r="C285" s="1395"/>
      <c r="D285" s="1395"/>
      <c r="E285" s="1396"/>
      <c r="F285" s="1387"/>
    </row>
    <row r="286" spans="1:6" ht="15">
      <c r="A286" s="1400">
        <v>2795</v>
      </c>
      <c r="B286" s="1401"/>
      <c r="C286" s="1381" t="s">
        <v>641</v>
      </c>
      <c r="D286" s="1382"/>
      <c r="E286" s="1383"/>
      <c r="F286" s="936">
        <v>573592</v>
      </c>
    </row>
    <row r="287" spans="1:6" ht="15">
      <c r="A287" s="1380">
        <v>2499</v>
      </c>
      <c r="B287" s="1380"/>
      <c r="C287" s="1381" t="s">
        <v>554</v>
      </c>
      <c r="D287" s="1382"/>
      <c r="E287" s="1383"/>
      <c r="F287" s="936">
        <v>168053</v>
      </c>
    </row>
    <row r="288" spans="1:6" ht="12.75">
      <c r="A288" s="1397" t="s">
        <v>675</v>
      </c>
      <c r="B288" s="1388" t="s">
        <v>676</v>
      </c>
      <c r="C288" s="1389"/>
      <c r="D288" s="1389"/>
      <c r="E288" s="1390"/>
      <c r="F288" s="1377">
        <f>SUM(F291)</f>
        <v>2625</v>
      </c>
    </row>
    <row r="289" spans="1:6" ht="12.75">
      <c r="A289" s="1398"/>
      <c r="B289" s="1391"/>
      <c r="C289" s="1392"/>
      <c r="D289" s="1392"/>
      <c r="E289" s="1393"/>
      <c r="F289" s="1386"/>
    </row>
    <row r="290" spans="1:6" ht="12.75">
      <c r="A290" s="1399"/>
      <c r="B290" s="1394"/>
      <c r="C290" s="1395"/>
      <c r="D290" s="1395"/>
      <c r="E290" s="1396"/>
      <c r="F290" s="1387"/>
    </row>
    <row r="291" spans="1:6" ht="15">
      <c r="A291" s="1380">
        <v>2499</v>
      </c>
      <c r="B291" s="1380"/>
      <c r="C291" s="1381" t="s">
        <v>554</v>
      </c>
      <c r="D291" s="1382"/>
      <c r="E291" s="1383"/>
      <c r="F291" s="936">
        <v>2625</v>
      </c>
    </row>
    <row r="292" spans="1:6" ht="12.75">
      <c r="A292" s="1384" t="s">
        <v>449</v>
      </c>
      <c r="B292" s="1385" t="s">
        <v>450</v>
      </c>
      <c r="C292" s="1385"/>
      <c r="D292" s="1385"/>
      <c r="E292" s="1385"/>
      <c r="F292" s="1377">
        <f>SUM(F295:F296)</f>
        <v>18698</v>
      </c>
    </row>
    <row r="293" spans="1:6" ht="12.75">
      <c r="A293" s="1384"/>
      <c r="B293" s="1385"/>
      <c r="C293" s="1385"/>
      <c r="D293" s="1385"/>
      <c r="E293" s="1385"/>
      <c r="F293" s="1378"/>
    </row>
    <row r="294" spans="1:6" ht="12.75">
      <c r="A294" s="1384"/>
      <c r="B294" s="1385"/>
      <c r="C294" s="1385"/>
      <c r="D294" s="1385"/>
      <c r="E294" s="1385"/>
      <c r="F294" s="1379"/>
    </row>
    <row r="295" spans="1:6" ht="15">
      <c r="A295" s="1380">
        <v>3142</v>
      </c>
      <c r="B295" s="1380"/>
      <c r="C295" s="1381" t="s">
        <v>754</v>
      </c>
      <c r="D295" s="1382"/>
      <c r="E295" s="1383"/>
      <c r="F295" s="936">
        <f>SUM('3c.m.'!E135)</f>
        <v>8680</v>
      </c>
    </row>
    <row r="296" spans="1:6" ht="15">
      <c r="A296" s="1380">
        <v>3143</v>
      </c>
      <c r="B296" s="1380"/>
      <c r="C296" s="1381" t="s">
        <v>768</v>
      </c>
      <c r="D296" s="1382"/>
      <c r="E296" s="1383"/>
      <c r="F296" s="936">
        <f>SUM('3c.m.'!E143)</f>
        <v>10018</v>
      </c>
    </row>
    <row r="297" spans="1:6" ht="12.75">
      <c r="A297" s="1384" t="s">
        <v>489</v>
      </c>
      <c r="B297" s="1385" t="s">
        <v>490</v>
      </c>
      <c r="C297" s="1385"/>
      <c r="D297" s="1385"/>
      <c r="E297" s="1385"/>
      <c r="F297" s="1377">
        <f>SUM(F300)</f>
        <v>2880</v>
      </c>
    </row>
    <row r="298" spans="1:6" ht="12.75">
      <c r="A298" s="1384"/>
      <c r="B298" s="1385"/>
      <c r="C298" s="1385"/>
      <c r="D298" s="1385"/>
      <c r="E298" s="1385"/>
      <c r="F298" s="1378"/>
    </row>
    <row r="299" spans="1:6" ht="12.75">
      <c r="A299" s="1384"/>
      <c r="B299" s="1385"/>
      <c r="C299" s="1385"/>
      <c r="D299" s="1385"/>
      <c r="E299" s="1385"/>
      <c r="F299" s="1379"/>
    </row>
    <row r="300" spans="1:6" ht="15">
      <c r="A300" s="1380">
        <v>3349</v>
      </c>
      <c r="B300" s="1380"/>
      <c r="C300" s="1381" t="s">
        <v>491</v>
      </c>
      <c r="D300" s="1382"/>
      <c r="E300" s="1383"/>
      <c r="F300" s="936">
        <f>SUM('3c.m.'!E574)</f>
        <v>2880</v>
      </c>
    </row>
    <row r="301" spans="1:6" ht="12.75">
      <c r="A301" s="1384" t="s">
        <v>487</v>
      </c>
      <c r="B301" s="1385" t="s">
        <v>488</v>
      </c>
      <c r="C301" s="1385"/>
      <c r="D301" s="1385"/>
      <c r="E301" s="1385"/>
      <c r="F301" s="1377">
        <f>SUM(F304:F305)</f>
        <v>22585</v>
      </c>
    </row>
    <row r="302" spans="1:6" ht="12.75">
      <c r="A302" s="1384"/>
      <c r="B302" s="1385"/>
      <c r="C302" s="1385"/>
      <c r="D302" s="1385"/>
      <c r="E302" s="1385"/>
      <c r="F302" s="1378"/>
    </row>
    <row r="303" spans="1:6" ht="12.75">
      <c r="A303" s="1384"/>
      <c r="B303" s="1385"/>
      <c r="C303" s="1385"/>
      <c r="D303" s="1385"/>
      <c r="E303" s="1385"/>
      <c r="F303" s="1379"/>
    </row>
    <row r="304" spans="1:6" ht="15">
      <c r="A304" s="1380">
        <v>3348</v>
      </c>
      <c r="B304" s="1380"/>
      <c r="C304" s="1381" t="s">
        <v>969</v>
      </c>
      <c r="D304" s="1382"/>
      <c r="E304" s="1383"/>
      <c r="F304" s="936">
        <f>SUM('3c.m.'!E566)</f>
        <v>400</v>
      </c>
    </row>
    <row r="305" spans="1:6" ht="15">
      <c r="A305" s="1380">
        <v>2875</v>
      </c>
      <c r="B305" s="1380"/>
      <c r="C305" s="1381" t="s">
        <v>1143</v>
      </c>
      <c r="D305" s="1382"/>
      <c r="E305" s="1383"/>
      <c r="F305" s="936">
        <v>22185</v>
      </c>
    </row>
    <row r="306" spans="1:6" ht="12.75">
      <c r="A306" s="1384" t="s">
        <v>466</v>
      </c>
      <c r="B306" s="1385" t="s">
        <v>467</v>
      </c>
      <c r="C306" s="1385"/>
      <c r="D306" s="1385"/>
      <c r="E306" s="1385"/>
      <c r="F306" s="1377">
        <f>SUM(F309)</f>
        <v>11175</v>
      </c>
    </row>
    <row r="307" spans="1:6" ht="12.75">
      <c r="A307" s="1384"/>
      <c r="B307" s="1385"/>
      <c r="C307" s="1385"/>
      <c r="D307" s="1385"/>
      <c r="E307" s="1385"/>
      <c r="F307" s="1378"/>
    </row>
    <row r="308" spans="1:6" ht="12.75">
      <c r="A308" s="1384"/>
      <c r="B308" s="1385"/>
      <c r="C308" s="1385"/>
      <c r="D308" s="1385"/>
      <c r="E308" s="1385"/>
      <c r="F308" s="1379"/>
    </row>
    <row r="309" spans="1:6" ht="15">
      <c r="A309" s="1380">
        <v>3303</v>
      </c>
      <c r="B309" s="1380"/>
      <c r="C309" s="1381" t="s">
        <v>982</v>
      </c>
      <c r="D309" s="1382"/>
      <c r="E309" s="1383"/>
      <c r="F309" s="936">
        <f>SUM('3c.m.'!E341)</f>
        <v>11175</v>
      </c>
    </row>
    <row r="310" spans="1:6" ht="12.75">
      <c r="A310" s="1384" t="s">
        <v>475</v>
      </c>
      <c r="B310" s="1385" t="s">
        <v>476</v>
      </c>
      <c r="C310" s="1385"/>
      <c r="D310" s="1385"/>
      <c r="E310" s="1385"/>
      <c r="F310" s="1377">
        <f>SUM(F313:F315)</f>
        <v>5132</v>
      </c>
    </row>
    <row r="311" spans="1:6" ht="12.75">
      <c r="A311" s="1384"/>
      <c r="B311" s="1385"/>
      <c r="C311" s="1385"/>
      <c r="D311" s="1385"/>
      <c r="E311" s="1385"/>
      <c r="F311" s="1378"/>
    </row>
    <row r="312" spans="1:6" ht="12.75">
      <c r="A312" s="1384"/>
      <c r="B312" s="1385"/>
      <c r="C312" s="1385"/>
      <c r="D312" s="1385"/>
      <c r="E312" s="1385"/>
      <c r="F312" s="1379"/>
    </row>
    <row r="313" spans="1:6" ht="15">
      <c r="A313" s="1380">
        <v>3341</v>
      </c>
      <c r="B313" s="1380"/>
      <c r="C313" s="1381" t="s">
        <v>1125</v>
      </c>
      <c r="D313" s="1382"/>
      <c r="E313" s="1383"/>
      <c r="F313" s="936">
        <f>SUM('3c.m.'!E509)</f>
        <v>1812</v>
      </c>
    </row>
    <row r="314" spans="1:6" ht="15">
      <c r="A314" s="1380">
        <v>3342</v>
      </c>
      <c r="B314" s="1380"/>
      <c r="C314" s="1381" t="s">
        <v>1126</v>
      </c>
      <c r="D314" s="1382"/>
      <c r="E314" s="1383"/>
      <c r="F314" s="936">
        <f>SUM('3c.m.'!E518)</f>
        <v>1320</v>
      </c>
    </row>
    <row r="315" spans="1:6" ht="15">
      <c r="A315" s="1380">
        <v>3347</v>
      </c>
      <c r="B315" s="1380"/>
      <c r="C315" s="1381" t="s">
        <v>886</v>
      </c>
      <c r="D315" s="1382"/>
      <c r="E315" s="1383"/>
      <c r="F315" s="936">
        <f>SUM('3c.m.'!E558)</f>
        <v>2000</v>
      </c>
    </row>
    <row r="316" spans="1:6" ht="12.75">
      <c r="A316" s="1384" t="s">
        <v>482</v>
      </c>
      <c r="B316" s="1385" t="s">
        <v>483</v>
      </c>
      <c r="C316" s="1385"/>
      <c r="D316" s="1385"/>
      <c r="E316" s="1385"/>
      <c r="F316" s="1377">
        <f>SUM(F319)</f>
        <v>300</v>
      </c>
    </row>
    <row r="317" spans="1:6" ht="12.75">
      <c r="A317" s="1384"/>
      <c r="B317" s="1385"/>
      <c r="C317" s="1385"/>
      <c r="D317" s="1385"/>
      <c r="E317" s="1385"/>
      <c r="F317" s="1378"/>
    </row>
    <row r="318" spans="1:6" ht="12.75">
      <c r="A318" s="1384"/>
      <c r="B318" s="1385"/>
      <c r="C318" s="1385"/>
      <c r="D318" s="1385"/>
      <c r="E318" s="1385"/>
      <c r="F318" s="1379"/>
    </row>
    <row r="319" spans="1:6" ht="15">
      <c r="A319" s="1380">
        <v>3345</v>
      </c>
      <c r="B319" s="1380"/>
      <c r="C319" s="1381" t="s">
        <v>484</v>
      </c>
      <c r="D319" s="1382"/>
      <c r="E319" s="1383"/>
      <c r="F319" s="936">
        <f>SUM('3c.m.'!E542)</f>
        <v>300</v>
      </c>
    </row>
    <row r="320" spans="1:6" ht="12.75">
      <c r="A320" s="1384" t="s">
        <v>665</v>
      </c>
      <c r="B320" s="1385" t="s">
        <v>666</v>
      </c>
      <c r="C320" s="1385"/>
      <c r="D320" s="1385"/>
      <c r="E320" s="1385"/>
      <c r="F320" s="1377">
        <f>SUM(F323)</f>
        <v>38586</v>
      </c>
    </row>
    <row r="321" spans="1:6" ht="12.75">
      <c r="A321" s="1384"/>
      <c r="B321" s="1385"/>
      <c r="C321" s="1385"/>
      <c r="D321" s="1385"/>
      <c r="E321" s="1385"/>
      <c r="F321" s="1378"/>
    </row>
    <row r="322" spans="1:6" ht="12.75">
      <c r="A322" s="1384"/>
      <c r="B322" s="1385"/>
      <c r="C322" s="1385"/>
      <c r="D322" s="1385"/>
      <c r="E322" s="1385"/>
      <c r="F322" s="1379"/>
    </row>
    <row r="323" spans="1:6" ht="15">
      <c r="A323" s="1380">
        <v>2875</v>
      </c>
      <c r="B323" s="1380"/>
      <c r="C323" s="1381" t="s">
        <v>1143</v>
      </c>
      <c r="D323" s="1382"/>
      <c r="E323" s="1383"/>
      <c r="F323" s="936">
        <v>38586</v>
      </c>
    </row>
    <row r="324" spans="1:6" ht="12.75">
      <c r="A324" s="1384" t="s">
        <v>563</v>
      </c>
      <c r="B324" s="1385" t="s">
        <v>564</v>
      </c>
      <c r="C324" s="1385"/>
      <c r="D324" s="1385"/>
      <c r="E324" s="1385"/>
      <c r="F324" s="1377">
        <f>SUM(F327)</f>
        <v>65252</v>
      </c>
    </row>
    <row r="325" spans="1:6" ht="12.75">
      <c r="A325" s="1384"/>
      <c r="B325" s="1385"/>
      <c r="C325" s="1385"/>
      <c r="D325" s="1385"/>
      <c r="E325" s="1385"/>
      <c r="F325" s="1378"/>
    </row>
    <row r="326" spans="1:6" ht="12.75">
      <c r="A326" s="1384"/>
      <c r="B326" s="1385"/>
      <c r="C326" s="1385"/>
      <c r="D326" s="1385"/>
      <c r="E326" s="1385"/>
      <c r="F326" s="1379"/>
    </row>
    <row r="327" spans="1:6" ht="15">
      <c r="A327" s="1380">
        <v>2875</v>
      </c>
      <c r="B327" s="1380"/>
      <c r="C327" s="1381" t="s">
        <v>1143</v>
      </c>
      <c r="D327" s="1382"/>
      <c r="E327" s="1383"/>
      <c r="F327" s="936">
        <v>65252</v>
      </c>
    </row>
    <row r="328" spans="1:6" ht="12.75">
      <c r="A328" s="1384" t="s">
        <v>492</v>
      </c>
      <c r="B328" s="1385" t="s">
        <v>493</v>
      </c>
      <c r="C328" s="1385"/>
      <c r="D328" s="1385"/>
      <c r="E328" s="1385"/>
      <c r="F328" s="1377">
        <f>SUM(F331)</f>
        <v>11597</v>
      </c>
    </row>
    <row r="329" spans="1:6" ht="12.75">
      <c r="A329" s="1384"/>
      <c r="B329" s="1385"/>
      <c r="C329" s="1385"/>
      <c r="D329" s="1385"/>
      <c r="E329" s="1385"/>
      <c r="F329" s="1378"/>
    </row>
    <row r="330" spans="1:6" ht="12.75">
      <c r="A330" s="1384"/>
      <c r="B330" s="1385"/>
      <c r="C330" s="1385"/>
      <c r="D330" s="1385"/>
      <c r="E330" s="1385"/>
      <c r="F330" s="1379"/>
    </row>
    <row r="331" spans="1:6" ht="15">
      <c r="A331" s="1380">
        <v>3355</v>
      </c>
      <c r="B331" s="1380"/>
      <c r="C331" s="1381" t="s">
        <v>320</v>
      </c>
      <c r="D331" s="1382"/>
      <c r="E331" s="1383"/>
      <c r="F331" s="936">
        <f>SUM('3c.m.'!E615)</f>
        <v>11597</v>
      </c>
    </row>
    <row r="332" spans="1:6" ht="12" customHeight="1">
      <c r="A332" s="1384" t="s">
        <v>667</v>
      </c>
      <c r="B332" s="1385" t="s">
        <v>668</v>
      </c>
      <c r="C332" s="1385"/>
      <c r="D332" s="1385"/>
      <c r="E332" s="1385"/>
      <c r="F332" s="1377">
        <f>SUM(F335)</f>
        <v>50730</v>
      </c>
    </row>
    <row r="333" spans="1:6" ht="12" customHeight="1">
      <c r="A333" s="1384"/>
      <c r="B333" s="1385"/>
      <c r="C333" s="1385"/>
      <c r="D333" s="1385"/>
      <c r="E333" s="1385"/>
      <c r="F333" s="1378"/>
    </row>
    <row r="334" spans="1:6" ht="12" customHeight="1">
      <c r="A334" s="1384"/>
      <c r="B334" s="1385"/>
      <c r="C334" s="1385"/>
      <c r="D334" s="1385"/>
      <c r="E334" s="1385"/>
      <c r="F334" s="1379"/>
    </row>
    <row r="335" spans="1:6" ht="15">
      <c r="A335" s="1380">
        <v>2875</v>
      </c>
      <c r="B335" s="1380"/>
      <c r="C335" s="1381" t="s">
        <v>1143</v>
      </c>
      <c r="D335" s="1382"/>
      <c r="E335" s="1383"/>
      <c r="F335" s="936">
        <v>50730</v>
      </c>
    </row>
    <row r="336" spans="1:6" ht="12" customHeight="1">
      <c r="A336" s="1384" t="s">
        <v>560</v>
      </c>
      <c r="B336" s="1385" t="s">
        <v>561</v>
      </c>
      <c r="C336" s="1385"/>
      <c r="D336" s="1385"/>
      <c r="E336" s="1385"/>
      <c r="F336" s="1377">
        <f>SUM(F339)</f>
        <v>430869</v>
      </c>
    </row>
    <row r="337" spans="1:6" ht="12" customHeight="1">
      <c r="A337" s="1384"/>
      <c r="B337" s="1385"/>
      <c r="C337" s="1385"/>
      <c r="D337" s="1385"/>
      <c r="E337" s="1385"/>
      <c r="F337" s="1378"/>
    </row>
    <row r="338" spans="1:6" ht="12" customHeight="1">
      <c r="A338" s="1384"/>
      <c r="B338" s="1385"/>
      <c r="C338" s="1385"/>
      <c r="D338" s="1385"/>
      <c r="E338" s="1385"/>
      <c r="F338" s="1379"/>
    </row>
    <row r="339" spans="1:6" ht="15">
      <c r="A339" s="1380">
        <v>2850</v>
      </c>
      <c r="B339" s="1380"/>
      <c r="C339" s="1381" t="s">
        <v>562</v>
      </c>
      <c r="D339" s="1382"/>
      <c r="E339" s="1383"/>
      <c r="F339" s="936">
        <f>SUM('2.mell'!C427)</f>
        <v>430869</v>
      </c>
    </row>
    <row r="340" spans="1:6" ht="12.75">
      <c r="A340" s="1384" t="s">
        <v>669</v>
      </c>
      <c r="B340" s="1385" t="s">
        <v>670</v>
      </c>
      <c r="C340" s="1385"/>
      <c r="D340" s="1385"/>
      <c r="E340" s="1385"/>
      <c r="F340" s="1377">
        <f>SUM(F343)</f>
        <v>65051</v>
      </c>
    </row>
    <row r="341" spans="1:6" ht="12.75">
      <c r="A341" s="1384"/>
      <c r="B341" s="1385"/>
      <c r="C341" s="1385"/>
      <c r="D341" s="1385"/>
      <c r="E341" s="1385"/>
      <c r="F341" s="1378"/>
    </row>
    <row r="342" spans="1:6" ht="12.75">
      <c r="A342" s="1384"/>
      <c r="B342" s="1385"/>
      <c r="C342" s="1385"/>
      <c r="D342" s="1385"/>
      <c r="E342" s="1385"/>
      <c r="F342" s="1379"/>
    </row>
    <row r="343" spans="1:6" ht="15">
      <c r="A343" s="1380">
        <v>2875</v>
      </c>
      <c r="B343" s="1380"/>
      <c r="C343" s="1381" t="s">
        <v>1143</v>
      </c>
      <c r="D343" s="1382"/>
      <c r="E343" s="1383"/>
      <c r="F343" s="936">
        <v>65051</v>
      </c>
    </row>
    <row r="344" spans="1:6" ht="12.75">
      <c r="A344" s="1384" t="s">
        <v>472</v>
      </c>
      <c r="B344" s="1385" t="s">
        <v>473</v>
      </c>
      <c r="C344" s="1385"/>
      <c r="D344" s="1385"/>
      <c r="E344" s="1385"/>
      <c r="F344" s="1377">
        <f>SUM(F347:F348)</f>
        <v>12479</v>
      </c>
    </row>
    <row r="345" spans="1:6" ht="12.75">
      <c r="A345" s="1384"/>
      <c r="B345" s="1385"/>
      <c r="C345" s="1385"/>
      <c r="D345" s="1385"/>
      <c r="E345" s="1385"/>
      <c r="F345" s="1378"/>
    </row>
    <row r="346" spans="1:6" ht="12.75">
      <c r="A346" s="1384"/>
      <c r="B346" s="1385"/>
      <c r="C346" s="1385"/>
      <c r="D346" s="1385"/>
      <c r="E346" s="1385"/>
      <c r="F346" s="1379"/>
    </row>
    <row r="347" spans="1:6" ht="15">
      <c r="A347" s="1380">
        <v>3307</v>
      </c>
      <c r="B347" s="1380"/>
      <c r="C347" s="1381" t="s">
        <v>1006</v>
      </c>
      <c r="D347" s="1382"/>
      <c r="E347" s="1383"/>
      <c r="F347" s="936">
        <f>SUM('3c.m.'!E377)</f>
        <v>8000</v>
      </c>
    </row>
    <row r="348" spans="1:6" ht="15">
      <c r="A348" s="1380">
        <v>3320</v>
      </c>
      <c r="B348" s="1380"/>
      <c r="C348" s="1381" t="s">
        <v>474</v>
      </c>
      <c r="D348" s="1382"/>
      <c r="E348" s="1383"/>
      <c r="F348" s="936">
        <f>SUM('3c.m.'!E477)</f>
        <v>4479</v>
      </c>
    </row>
    <row r="349" spans="1:6" ht="12.75">
      <c r="A349" s="1384" t="s">
        <v>468</v>
      </c>
      <c r="B349" s="1385" t="s">
        <v>469</v>
      </c>
      <c r="C349" s="1385"/>
      <c r="D349" s="1385"/>
      <c r="E349" s="1385"/>
      <c r="F349" s="1377">
        <f>SUM(F352:F353)</f>
        <v>17622</v>
      </c>
    </row>
    <row r="350" spans="1:6" ht="12.75">
      <c r="A350" s="1384"/>
      <c r="B350" s="1385"/>
      <c r="C350" s="1385"/>
      <c r="D350" s="1385"/>
      <c r="E350" s="1385"/>
      <c r="F350" s="1378"/>
    </row>
    <row r="351" spans="1:6" ht="12.75">
      <c r="A351" s="1384"/>
      <c r="B351" s="1385"/>
      <c r="C351" s="1385"/>
      <c r="D351" s="1385"/>
      <c r="E351" s="1385"/>
      <c r="F351" s="1379"/>
    </row>
    <row r="352" spans="1:6" ht="15">
      <c r="A352" s="1380">
        <v>3304</v>
      </c>
      <c r="B352" s="1380"/>
      <c r="C352" s="1381" t="s">
        <v>983</v>
      </c>
      <c r="D352" s="1382"/>
      <c r="E352" s="1383"/>
      <c r="F352" s="936">
        <f>SUM('3c.m.'!E350)</f>
        <v>4139</v>
      </c>
    </row>
    <row r="353" spans="1:6" ht="15">
      <c r="A353" s="1380">
        <v>3308</v>
      </c>
      <c r="B353" s="1380"/>
      <c r="C353" s="1381" t="s">
        <v>1098</v>
      </c>
      <c r="D353" s="1382"/>
      <c r="E353" s="1383"/>
      <c r="F353" s="936">
        <f>SUM('3c.m.'!E386)</f>
        <v>13483</v>
      </c>
    </row>
    <row r="354" spans="1:6" ht="12.75">
      <c r="A354" s="1384" t="s">
        <v>470</v>
      </c>
      <c r="B354" s="1385" t="s">
        <v>471</v>
      </c>
      <c r="C354" s="1385"/>
      <c r="D354" s="1385"/>
      <c r="E354" s="1385"/>
      <c r="F354" s="1377">
        <f>SUM(F357:F361)</f>
        <v>60157</v>
      </c>
    </row>
    <row r="355" spans="1:6" ht="12.75">
      <c r="A355" s="1384"/>
      <c r="B355" s="1385"/>
      <c r="C355" s="1385"/>
      <c r="D355" s="1385"/>
      <c r="E355" s="1385"/>
      <c r="F355" s="1378"/>
    </row>
    <row r="356" spans="1:6" ht="12.75">
      <c r="A356" s="1384"/>
      <c r="B356" s="1385"/>
      <c r="C356" s="1385"/>
      <c r="D356" s="1385"/>
      <c r="E356" s="1385"/>
      <c r="F356" s="1379"/>
    </row>
    <row r="357" spans="1:6" ht="15">
      <c r="A357" s="1380">
        <v>3305</v>
      </c>
      <c r="B357" s="1380"/>
      <c r="C357" s="1381" t="s">
        <v>1004</v>
      </c>
      <c r="D357" s="1382"/>
      <c r="E357" s="1383"/>
      <c r="F357" s="936">
        <f>SUM('3c.m.'!E359)</f>
        <v>17200</v>
      </c>
    </row>
    <row r="358" spans="1:6" ht="15">
      <c r="A358" s="1380">
        <v>3309</v>
      </c>
      <c r="B358" s="1380"/>
      <c r="C358" s="1381" t="s">
        <v>1099</v>
      </c>
      <c r="D358" s="1382"/>
      <c r="E358" s="1383"/>
      <c r="F358" s="936">
        <f>SUM('3c.m.'!E394)</f>
        <v>16592</v>
      </c>
    </row>
    <row r="359" spans="1:6" ht="15">
      <c r="A359" s="1380">
        <v>3310</v>
      </c>
      <c r="B359" s="1380"/>
      <c r="C359" s="1381" t="s">
        <v>1166</v>
      </c>
      <c r="D359" s="1382"/>
      <c r="E359" s="1383"/>
      <c r="F359" s="936">
        <f>SUM('3c.m.'!E402)</f>
        <v>4500</v>
      </c>
    </row>
    <row r="360" spans="1:6" ht="15">
      <c r="A360" s="1380">
        <v>3311</v>
      </c>
      <c r="B360" s="1380"/>
      <c r="C360" s="1381" t="s">
        <v>920</v>
      </c>
      <c r="D360" s="1382"/>
      <c r="E360" s="1383"/>
      <c r="F360" s="936">
        <f>SUM('3c.m.'!E410)</f>
        <v>15000</v>
      </c>
    </row>
    <row r="361" spans="1:6" ht="15">
      <c r="A361" s="1380">
        <v>3318</v>
      </c>
      <c r="B361" s="1380"/>
      <c r="C361" s="1381" t="s">
        <v>921</v>
      </c>
      <c r="D361" s="1382"/>
      <c r="E361" s="1383"/>
      <c r="F361" s="936">
        <f>SUM('3c.m.'!E459)</f>
        <v>6865</v>
      </c>
    </row>
    <row r="362" spans="1:6" ht="12.75">
      <c r="A362" s="1384" t="s">
        <v>477</v>
      </c>
      <c r="B362" s="1385" t="s">
        <v>478</v>
      </c>
      <c r="C362" s="1385"/>
      <c r="D362" s="1385"/>
      <c r="E362" s="1385"/>
      <c r="F362" s="1377">
        <f>SUM(F365)</f>
        <v>1000</v>
      </c>
    </row>
    <row r="363" spans="1:6" ht="12.75">
      <c r="A363" s="1384"/>
      <c r="B363" s="1385"/>
      <c r="C363" s="1385"/>
      <c r="D363" s="1385"/>
      <c r="E363" s="1385"/>
      <c r="F363" s="1378"/>
    </row>
    <row r="364" spans="1:6" ht="12.75">
      <c r="A364" s="1384"/>
      <c r="B364" s="1385"/>
      <c r="C364" s="1385"/>
      <c r="D364" s="1385"/>
      <c r="E364" s="1385"/>
      <c r="F364" s="1379"/>
    </row>
    <row r="365" spans="1:6" ht="15">
      <c r="A365" s="1380">
        <v>3343</v>
      </c>
      <c r="B365" s="1380"/>
      <c r="C365" s="1381" t="s">
        <v>479</v>
      </c>
      <c r="D365" s="1382"/>
      <c r="E365" s="1383"/>
      <c r="F365" s="936">
        <f>SUM('3c.m.'!E526)</f>
        <v>1000</v>
      </c>
    </row>
    <row r="366" spans="1:6" ht="12" customHeight="1">
      <c r="A366" s="1384" t="s">
        <v>480</v>
      </c>
      <c r="B366" s="1385" t="s">
        <v>481</v>
      </c>
      <c r="C366" s="1385"/>
      <c r="D366" s="1385"/>
      <c r="E366" s="1385"/>
      <c r="F366" s="1377">
        <f>SUM(F369:F370)</f>
        <v>4295</v>
      </c>
    </row>
    <row r="367" spans="1:6" ht="12" customHeight="1">
      <c r="A367" s="1384"/>
      <c r="B367" s="1385"/>
      <c r="C367" s="1385"/>
      <c r="D367" s="1385"/>
      <c r="E367" s="1385"/>
      <c r="F367" s="1378"/>
    </row>
    <row r="368" spans="1:6" ht="12" customHeight="1">
      <c r="A368" s="1384"/>
      <c r="B368" s="1385"/>
      <c r="C368" s="1385"/>
      <c r="D368" s="1385"/>
      <c r="E368" s="1385"/>
      <c r="F368" s="1379"/>
    </row>
    <row r="369" spans="1:6" ht="15">
      <c r="A369" s="1380">
        <v>3344</v>
      </c>
      <c r="B369" s="1380"/>
      <c r="C369" s="1381" t="s">
        <v>1101</v>
      </c>
      <c r="D369" s="1382"/>
      <c r="E369" s="1383"/>
      <c r="F369" s="936">
        <f>SUM('3c.m.'!E534)</f>
        <v>1027</v>
      </c>
    </row>
    <row r="370" spans="1:6" ht="15">
      <c r="A370" s="1380">
        <v>2875</v>
      </c>
      <c r="B370" s="1380"/>
      <c r="C370" s="1381" t="s">
        <v>1143</v>
      </c>
      <c r="D370" s="1382"/>
      <c r="E370" s="1383"/>
      <c r="F370" s="936">
        <v>3268</v>
      </c>
    </row>
    <row r="371" spans="1:6" ht="12" customHeight="1">
      <c r="A371" s="1384" t="s">
        <v>673</v>
      </c>
      <c r="B371" s="1385" t="s">
        <v>674</v>
      </c>
      <c r="C371" s="1385"/>
      <c r="D371" s="1385"/>
      <c r="E371" s="1385"/>
      <c r="F371" s="1377">
        <f>SUM(F374)</f>
        <v>52913</v>
      </c>
    </row>
    <row r="372" spans="1:6" ht="12" customHeight="1">
      <c r="A372" s="1384"/>
      <c r="B372" s="1385"/>
      <c r="C372" s="1385"/>
      <c r="D372" s="1385"/>
      <c r="E372" s="1385"/>
      <c r="F372" s="1378"/>
    </row>
    <row r="373" spans="1:6" ht="12" customHeight="1">
      <c r="A373" s="1384"/>
      <c r="B373" s="1385"/>
      <c r="C373" s="1385"/>
      <c r="D373" s="1385"/>
      <c r="E373" s="1385"/>
      <c r="F373" s="1379"/>
    </row>
    <row r="374" spans="1:6" ht="15">
      <c r="A374" s="1380">
        <v>2875</v>
      </c>
      <c r="B374" s="1380"/>
      <c r="C374" s="1381" t="s">
        <v>1143</v>
      </c>
      <c r="D374" s="1382"/>
      <c r="E374" s="1383"/>
      <c r="F374" s="936">
        <v>52913</v>
      </c>
    </row>
    <row r="375" spans="1:6" ht="12.75">
      <c r="A375" s="1384" t="s">
        <v>671</v>
      </c>
      <c r="B375" s="1385" t="s">
        <v>672</v>
      </c>
      <c r="C375" s="1385"/>
      <c r="D375" s="1385"/>
      <c r="E375" s="1385"/>
      <c r="F375" s="1377">
        <f>SUM(F378)</f>
        <v>89951</v>
      </c>
    </row>
    <row r="376" spans="1:6" ht="12.75">
      <c r="A376" s="1384"/>
      <c r="B376" s="1385"/>
      <c r="C376" s="1385"/>
      <c r="D376" s="1385"/>
      <c r="E376" s="1385"/>
      <c r="F376" s="1378"/>
    </row>
    <row r="377" spans="1:6" ht="12.75">
      <c r="A377" s="1384"/>
      <c r="B377" s="1385"/>
      <c r="C377" s="1385"/>
      <c r="D377" s="1385"/>
      <c r="E377" s="1385"/>
      <c r="F377" s="1379"/>
    </row>
    <row r="378" spans="1:6" ht="15">
      <c r="A378" s="1380">
        <v>2875</v>
      </c>
      <c r="B378" s="1380"/>
      <c r="C378" s="1381" t="s">
        <v>1143</v>
      </c>
      <c r="D378" s="1382"/>
      <c r="E378" s="1383"/>
      <c r="F378" s="936">
        <v>89951</v>
      </c>
    </row>
    <row r="379" spans="1:6" ht="12.75">
      <c r="A379" s="1384" t="s">
        <v>485</v>
      </c>
      <c r="B379" s="1385" t="s">
        <v>486</v>
      </c>
      <c r="C379" s="1385"/>
      <c r="D379" s="1385"/>
      <c r="E379" s="1385"/>
      <c r="F379" s="1377">
        <f>SUM(F382:F383)</f>
        <v>160185</v>
      </c>
    </row>
    <row r="380" spans="1:6" ht="12.75">
      <c r="A380" s="1384"/>
      <c r="B380" s="1385"/>
      <c r="C380" s="1385"/>
      <c r="D380" s="1385"/>
      <c r="E380" s="1385"/>
      <c r="F380" s="1378"/>
    </row>
    <row r="381" spans="1:6" ht="12.75">
      <c r="A381" s="1384"/>
      <c r="B381" s="1385"/>
      <c r="C381" s="1385"/>
      <c r="D381" s="1385"/>
      <c r="E381" s="1385"/>
      <c r="F381" s="1379"/>
    </row>
    <row r="382" spans="1:6" ht="15">
      <c r="A382" s="1380">
        <v>3346</v>
      </c>
      <c r="B382" s="1380"/>
      <c r="C382" s="1381" t="s">
        <v>885</v>
      </c>
      <c r="D382" s="1382"/>
      <c r="E382" s="1383"/>
      <c r="F382" s="936">
        <f>SUM('3c.m.'!E550)</f>
        <v>4533</v>
      </c>
    </row>
    <row r="383" spans="1:6" ht="15">
      <c r="A383" s="1380">
        <v>2875</v>
      </c>
      <c r="B383" s="1380"/>
      <c r="C383" s="1381" t="s">
        <v>1143</v>
      </c>
      <c r="D383" s="1382"/>
      <c r="E383" s="1383"/>
      <c r="F383" s="936">
        <v>155652</v>
      </c>
    </row>
    <row r="384" spans="1:6" ht="12.75">
      <c r="A384" s="1384" t="s">
        <v>678</v>
      </c>
      <c r="B384" s="1385" t="s">
        <v>385</v>
      </c>
      <c r="C384" s="1385"/>
      <c r="D384" s="1385"/>
      <c r="E384" s="1385"/>
      <c r="F384" s="1377">
        <f>SUM(F387)</f>
        <v>9448</v>
      </c>
    </row>
    <row r="385" spans="1:6" ht="12.75">
      <c r="A385" s="1384"/>
      <c r="B385" s="1385"/>
      <c r="C385" s="1385"/>
      <c r="D385" s="1385"/>
      <c r="E385" s="1385"/>
      <c r="F385" s="1378"/>
    </row>
    <row r="386" spans="1:6" ht="12.75">
      <c r="A386" s="1384"/>
      <c r="B386" s="1385"/>
      <c r="C386" s="1385"/>
      <c r="D386" s="1385"/>
      <c r="E386" s="1385"/>
      <c r="F386" s="1379"/>
    </row>
    <row r="387" spans="1:6" ht="15">
      <c r="A387" s="1380">
        <v>3340</v>
      </c>
      <c r="B387" s="1380"/>
      <c r="C387" s="1381" t="s">
        <v>385</v>
      </c>
      <c r="D387" s="1382"/>
      <c r="E387" s="1383"/>
      <c r="F387" s="936">
        <f>SUM('3c.m.'!E501)</f>
        <v>9448</v>
      </c>
    </row>
    <row r="388" spans="1:6" ht="12.75">
      <c r="A388" s="1384" t="s">
        <v>451</v>
      </c>
      <c r="B388" s="1385" t="s">
        <v>452</v>
      </c>
      <c r="C388" s="1385"/>
      <c r="D388" s="1385"/>
      <c r="E388" s="1385"/>
      <c r="F388" s="1377">
        <f>SUM(F391:F406)</f>
        <v>186364</v>
      </c>
    </row>
    <row r="389" spans="1:6" ht="12.75">
      <c r="A389" s="1384"/>
      <c r="B389" s="1385"/>
      <c r="C389" s="1385"/>
      <c r="D389" s="1385"/>
      <c r="E389" s="1385"/>
      <c r="F389" s="1378"/>
    </row>
    <row r="390" spans="1:6" ht="12.75">
      <c r="A390" s="1384"/>
      <c r="B390" s="1385"/>
      <c r="C390" s="1385"/>
      <c r="D390" s="1385"/>
      <c r="E390" s="1385"/>
      <c r="F390" s="1379"/>
    </row>
    <row r="391" spans="1:6" ht="15">
      <c r="A391" s="1380">
        <v>3081</v>
      </c>
      <c r="B391" s="1380"/>
      <c r="C391" s="1381" t="s">
        <v>928</v>
      </c>
      <c r="D391" s="1382"/>
      <c r="E391" s="1383"/>
      <c r="F391" s="936">
        <f>SUM('3c.m.'!E43)</f>
        <v>25751</v>
      </c>
    </row>
    <row r="392" spans="1:6" ht="15">
      <c r="A392" s="1380">
        <v>3144</v>
      </c>
      <c r="B392" s="1380"/>
      <c r="C392" s="1381" t="s">
        <v>918</v>
      </c>
      <c r="D392" s="1382"/>
      <c r="E392" s="1383"/>
      <c r="F392" s="936">
        <f>SUM('3c.m.'!E151)</f>
        <v>2000</v>
      </c>
    </row>
    <row r="393" spans="1:6" ht="15">
      <c r="A393" s="1380">
        <v>3306</v>
      </c>
      <c r="B393" s="1380"/>
      <c r="C393" s="1381" t="s">
        <v>1005</v>
      </c>
      <c r="D393" s="1382"/>
      <c r="E393" s="1383"/>
      <c r="F393" s="936">
        <f>SUM('3c.m.'!E368)</f>
        <v>5000</v>
      </c>
    </row>
    <row r="394" spans="1:6" ht="15">
      <c r="A394" s="1380">
        <v>3312</v>
      </c>
      <c r="B394" s="1380"/>
      <c r="C394" s="1381" t="s">
        <v>848</v>
      </c>
      <c r="D394" s="1382"/>
      <c r="E394" s="1383"/>
      <c r="F394" s="936">
        <f>SUM('3c.m.'!E418)</f>
        <v>28158</v>
      </c>
    </row>
    <row r="395" spans="1:6" ht="15">
      <c r="A395" s="1380">
        <v>3313</v>
      </c>
      <c r="B395" s="1380"/>
      <c r="C395" s="1381" t="s">
        <v>595</v>
      </c>
      <c r="D395" s="1382"/>
      <c r="E395" s="1383"/>
      <c r="F395" s="936">
        <f>SUM('3c.m.'!E426)</f>
        <v>7000</v>
      </c>
    </row>
    <row r="396" spans="1:6" ht="15">
      <c r="A396" s="1380">
        <v>3315</v>
      </c>
      <c r="B396" s="1380"/>
      <c r="C396" s="1381" t="s">
        <v>609</v>
      </c>
      <c r="D396" s="1382"/>
      <c r="E396" s="1383"/>
      <c r="F396" s="936">
        <f>SUM('3c.m.'!E434)</f>
        <v>7000</v>
      </c>
    </row>
    <row r="397" spans="1:6" ht="15">
      <c r="A397" s="1380">
        <v>3316</v>
      </c>
      <c r="B397" s="1380"/>
      <c r="C397" s="1381" t="s">
        <v>597</v>
      </c>
      <c r="D397" s="1382"/>
      <c r="E397" s="1383"/>
      <c r="F397" s="936">
        <f>SUM('3c.m.'!E442)</f>
        <v>2000</v>
      </c>
    </row>
    <row r="398" spans="1:6" ht="15">
      <c r="A398" s="1380">
        <v>3317</v>
      </c>
      <c r="B398" s="1380"/>
      <c r="C398" s="1381" t="s">
        <v>610</v>
      </c>
      <c r="D398" s="1382"/>
      <c r="E398" s="1383"/>
      <c r="F398" s="936">
        <f>SUM('3c.m.'!E450)</f>
        <v>50000</v>
      </c>
    </row>
    <row r="399" spans="1:6" ht="15">
      <c r="A399" s="1380">
        <v>3322</v>
      </c>
      <c r="B399" s="1380"/>
      <c r="C399" s="1381" t="s">
        <v>922</v>
      </c>
      <c r="D399" s="1382"/>
      <c r="E399" s="1383"/>
      <c r="F399" s="936">
        <f>SUM('3c.m.'!E485)</f>
        <v>9500</v>
      </c>
    </row>
    <row r="400" spans="1:6" ht="15">
      <c r="A400" s="1400">
        <v>3323</v>
      </c>
      <c r="B400" s="1401"/>
      <c r="C400" s="1381" t="s">
        <v>1212</v>
      </c>
      <c r="D400" s="1382"/>
      <c r="E400" s="1383"/>
      <c r="F400" s="936">
        <f>SUM('3c.m.'!E493)</f>
        <v>9000</v>
      </c>
    </row>
    <row r="401" spans="1:6" ht="15">
      <c r="A401" s="1380">
        <v>3350</v>
      </c>
      <c r="B401" s="1380"/>
      <c r="C401" s="1381" t="s">
        <v>1124</v>
      </c>
      <c r="D401" s="1382"/>
      <c r="E401" s="1383"/>
      <c r="F401" s="936">
        <f>SUM('3c.m.'!E582)</f>
        <v>1427</v>
      </c>
    </row>
    <row r="402" spans="1:6" ht="15">
      <c r="A402" s="1380">
        <v>3351</v>
      </c>
      <c r="B402" s="1380"/>
      <c r="C402" s="1381" t="s">
        <v>747</v>
      </c>
      <c r="D402" s="1382"/>
      <c r="E402" s="1383"/>
      <c r="F402" s="936">
        <f>SUM('3c.m.'!E590)</f>
        <v>19466</v>
      </c>
    </row>
    <row r="403" spans="1:6" ht="15">
      <c r="A403" s="1380">
        <v>3352</v>
      </c>
      <c r="B403" s="1380"/>
      <c r="C403" s="1381" t="s">
        <v>849</v>
      </c>
      <c r="D403" s="1382"/>
      <c r="E403" s="1383"/>
      <c r="F403" s="936">
        <f>SUM('3c.m.'!E599)</f>
        <v>8329</v>
      </c>
    </row>
    <row r="404" spans="1:6" ht="15">
      <c r="A404" s="1380">
        <v>3354</v>
      </c>
      <c r="B404" s="1380"/>
      <c r="C404" s="1381" t="s">
        <v>769</v>
      </c>
      <c r="D404" s="1382"/>
      <c r="E404" s="1383"/>
      <c r="F404" s="936">
        <f>SUM('3c.m.'!E607)</f>
        <v>9733</v>
      </c>
    </row>
    <row r="405" spans="1:6" ht="15">
      <c r="A405" s="1380">
        <v>3358</v>
      </c>
      <c r="B405" s="1380"/>
      <c r="C405" s="1381" t="s">
        <v>428</v>
      </c>
      <c r="D405" s="1382"/>
      <c r="E405" s="1383"/>
      <c r="F405" s="936">
        <f>SUM('3c.m.'!E639)</f>
        <v>0</v>
      </c>
    </row>
    <row r="406" spans="1:6" ht="15">
      <c r="A406" s="1380">
        <v>3943</v>
      </c>
      <c r="B406" s="1380"/>
      <c r="C406" s="1381" t="s">
        <v>536</v>
      </c>
      <c r="D406" s="1382"/>
      <c r="E406" s="1383"/>
      <c r="F406" s="936">
        <f>SUM('3d.m.'!E25)</f>
        <v>2000</v>
      </c>
    </row>
    <row r="407" spans="1:6" ht="12" customHeight="1">
      <c r="A407" s="1397" t="s">
        <v>453</v>
      </c>
      <c r="B407" s="1388" t="s">
        <v>454</v>
      </c>
      <c r="C407" s="1389"/>
      <c r="D407" s="1389"/>
      <c r="E407" s="1390"/>
      <c r="F407" s="1377">
        <f>SUM(F410)</f>
        <v>12760</v>
      </c>
    </row>
    <row r="408" spans="1:6" ht="12" customHeight="1">
      <c r="A408" s="1398"/>
      <c r="B408" s="1391"/>
      <c r="C408" s="1392"/>
      <c r="D408" s="1392"/>
      <c r="E408" s="1393"/>
      <c r="F408" s="1378"/>
    </row>
    <row r="409" spans="1:6" ht="12" customHeight="1">
      <c r="A409" s="1399"/>
      <c r="B409" s="1394"/>
      <c r="C409" s="1395"/>
      <c r="D409" s="1395"/>
      <c r="E409" s="1396"/>
      <c r="F409" s="1379"/>
    </row>
    <row r="410" spans="1:6" ht="15">
      <c r="A410" s="1380">
        <v>3202</v>
      </c>
      <c r="B410" s="1380"/>
      <c r="C410" s="1381" t="s">
        <v>1114</v>
      </c>
      <c r="D410" s="1382"/>
      <c r="E410" s="1383"/>
      <c r="F410" s="936">
        <f>SUM('3c.m.'!E192)</f>
        <v>12760</v>
      </c>
    </row>
    <row r="411" spans="1:6" ht="12.75">
      <c r="A411" s="1397" t="s">
        <v>544</v>
      </c>
      <c r="B411" s="1388" t="s">
        <v>545</v>
      </c>
      <c r="C411" s="1389"/>
      <c r="D411" s="1389"/>
      <c r="E411" s="1390"/>
      <c r="F411" s="1377">
        <f>SUM(F414:F416)</f>
        <v>111935</v>
      </c>
    </row>
    <row r="412" spans="1:6" ht="12.75">
      <c r="A412" s="1398"/>
      <c r="B412" s="1391"/>
      <c r="C412" s="1392"/>
      <c r="D412" s="1392"/>
      <c r="E412" s="1393"/>
      <c r="F412" s="1378"/>
    </row>
    <row r="413" spans="1:6" ht="12.75">
      <c r="A413" s="1399"/>
      <c r="B413" s="1394"/>
      <c r="C413" s="1395"/>
      <c r="D413" s="1395"/>
      <c r="E413" s="1396"/>
      <c r="F413" s="1379"/>
    </row>
    <row r="414" spans="1:6" ht="15">
      <c r="A414" s="1380">
        <v>6110</v>
      </c>
      <c r="B414" s="1380"/>
      <c r="C414" s="1381" t="s">
        <v>546</v>
      </c>
      <c r="D414" s="1382"/>
      <c r="E414" s="1383"/>
      <c r="F414" s="936">
        <f>SUM('6.mell. '!E12)</f>
        <v>109235</v>
      </c>
    </row>
    <row r="415" spans="1:6" ht="15">
      <c r="A415" s="1380">
        <v>6121</v>
      </c>
      <c r="B415" s="1380"/>
      <c r="C415" s="1381" t="s">
        <v>328</v>
      </c>
      <c r="D415" s="1382"/>
      <c r="E415" s="1383"/>
      <c r="F415" s="936">
        <f>SUM('6.mell. '!E15)</f>
        <v>0</v>
      </c>
    </row>
    <row r="416" spans="1:6" ht="15">
      <c r="A416" s="1380">
        <v>6124</v>
      </c>
      <c r="B416" s="1380"/>
      <c r="C416" s="1381" t="s">
        <v>547</v>
      </c>
      <c r="D416" s="1382"/>
      <c r="E416" s="1383"/>
      <c r="F416" s="936">
        <f>SUM('6.mell. '!E18)</f>
        <v>2700</v>
      </c>
    </row>
    <row r="417" spans="1:6" ht="12.75" customHeight="1">
      <c r="A417" s="1407" t="s">
        <v>937</v>
      </c>
      <c r="B417" s="1408"/>
      <c r="C417" s="1408"/>
      <c r="D417" s="1408"/>
      <c r="E417" s="1409"/>
      <c r="F417" s="1413">
        <f>SUM(F411+F407+F388+F384+F379+F366+F362+F354+F349+F344+F336+F328+F324+F316+F310+F306+F301+F297+F292+F279+F258+F254++F250+F246+F242+F236+F229+F224+F209+F205+F200+F196+F192+F166+F155+F150+F146+F136+F132+F128+F105+F100+F96+F92+F84+F80+F76+F72+F68+F62+F58+F19+F5++F283+F275+F271+F267+F263+F161+F141+F88+F188+F184+F180+F176+F54+F375+F371+F340+F332+F320+F288)</f>
        <v>18245565</v>
      </c>
    </row>
    <row r="418" spans="1:6" ht="12.75" customHeight="1">
      <c r="A418" s="1410"/>
      <c r="B418" s="1411"/>
      <c r="C418" s="1411"/>
      <c r="D418" s="1411"/>
      <c r="E418" s="1412"/>
      <c r="F418" s="1414"/>
    </row>
  </sheetData>
  <sheetProtection/>
  <mergeCells count="607">
    <mergeCell ref="C75:E75"/>
    <mergeCell ref="A40:B40"/>
    <mergeCell ref="A52:B52"/>
    <mergeCell ref="A47:B47"/>
    <mergeCell ref="C47:E47"/>
    <mergeCell ref="A43:B43"/>
    <mergeCell ref="C43:E43"/>
    <mergeCell ref="A41:B41"/>
    <mergeCell ref="A38:B38"/>
    <mergeCell ref="C38:E38"/>
    <mergeCell ref="A39:B39"/>
    <mergeCell ref="C39:E39"/>
    <mergeCell ref="A120:B120"/>
    <mergeCell ref="C120:E120"/>
    <mergeCell ref="C45:E45"/>
    <mergeCell ref="A46:B46"/>
    <mergeCell ref="C46:E46"/>
    <mergeCell ref="C115:E115"/>
    <mergeCell ref="A233:B233"/>
    <mergeCell ref="C233:E233"/>
    <mergeCell ref="A218:B218"/>
    <mergeCell ref="C41:E41"/>
    <mergeCell ref="C123:E123"/>
    <mergeCell ref="C218:E218"/>
    <mergeCell ref="A219:B219"/>
    <mergeCell ref="A217:B217"/>
    <mergeCell ref="C217:E217"/>
    <mergeCell ref="A123:B123"/>
    <mergeCell ref="F288:F290"/>
    <mergeCell ref="A291:B291"/>
    <mergeCell ref="C291:E291"/>
    <mergeCell ref="F332:F334"/>
    <mergeCell ref="C327:E327"/>
    <mergeCell ref="A324:A326"/>
    <mergeCell ref="B301:E303"/>
    <mergeCell ref="C315:E315"/>
    <mergeCell ref="B316:E318"/>
    <mergeCell ref="F297:F299"/>
    <mergeCell ref="F417:F418"/>
    <mergeCell ref="C42:E42"/>
    <mergeCell ref="A53:B53"/>
    <mergeCell ref="C53:E53"/>
    <mergeCell ref="A396:B396"/>
    <mergeCell ref="C396:E396"/>
    <mergeCell ref="A397:B397"/>
    <mergeCell ref="C397:E397"/>
    <mergeCell ref="A257:B257"/>
    <mergeCell ref="C323:E323"/>
    <mergeCell ref="A417:E418"/>
    <mergeCell ref="A332:A334"/>
    <mergeCell ref="B332:E334"/>
    <mergeCell ref="A343:B343"/>
    <mergeCell ref="C343:E343"/>
    <mergeCell ref="A305:B305"/>
    <mergeCell ref="C305:E305"/>
    <mergeCell ref="A416:B416"/>
    <mergeCell ref="C416:E416"/>
    <mergeCell ref="B324:E326"/>
    <mergeCell ref="C17:E17"/>
    <mergeCell ref="A19:A21"/>
    <mergeCell ref="A1:F1"/>
    <mergeCell ref="A2:F2"/>
    <mergeCell ref="A13:B13"/>
    <mergeCell ref="C13:E13"/>
    <mergeCell ref="A14:B14"/>
    <mergeCell ref="C14:E14"/>
    <mergeCell ref="A15:B15"/>
    <mergeCell ref="C15:E15"/>
    <mergeCell ref="A18:B18"/>
    <mergeCell ref="C48:E48"/>
    <mergeCell ref="A49:B49"/>
    <mergeCell ref="C49:E49"/>
    <mergeCell ref="C40:E40"/>
    <mergeCell ref="A42:B42"/>
    <mergeCell ref="A34:B34"/>
    <mergeCell ref="C34:E34"/>
    <mergeCell ref="A33:B33"/>
    <mergeCell ref="C33:E33"/>
    <mergeCell ref="A16:B16"/>
    <mergeCell ref="C16:E16"/>
    <mergeCell ref="A17:B17"/>
    <mergeCell ref="B58:E60"/>
    <mergeCell ref="A50:B50"/>
    <mergeCell ref="C50:E50"/>
    <mergeCell ref="A51:B51"/>
    <mergeCell ref="C51:E51"/>
    <mergeCell ref="A44:B44"/>
    <mergeCell ref="C44:E44"/>
    <mergeCell ref="F58:F60"/>
    <mergeCell ref="A61:B61"/>
    <mergeCell ref="C61:E61"/>
    <mergeCell ref="C404:E404"/>
    <mergeCell ref="F72:F74"/>
    <mergeCell ref="B72:E74"/>
    <mergeCell ref="A58:A60"/>
    <mergeCell ref="A67:B67"/>
    <mergeCell ref="C67:E67"/>
    <mergeCell ref="A404:B404"/>
    <mergeCell ref="C257:E257"/>
    <mergeCell ref="C109:E109"/>
    <mergeCell ref="A415:B415"/>
    <mergeCell ref="C415:E415"/>
    <mergeCell ref="A222:B222"/>
    <mergeCell ref="C222:E222"/>
    <mergeCell ref="C119:E119"/>
    <mergeCell ref="A117:B117"/>
    <mergeCell ref="C117:E117"/>
    <mergeCell ref="C215:E215"/>
    <mergeCell ref="F411:F413"/>
    <mergeCell ref="A414:B414"/>
    <mergeCell ref="C414:E414"/>
    <mergeCell ref="A406:B406"/>
    <mergeCell ref="C406:E406"/>
    <mergeCell ref="F407:F409"/>
    <mergeCell ref="A410:B410"/>
    <mergeCell ref="C410:E410"/>
    <mergeCell ref="A411:A413"/>
    <mergeCell ref="B411:E413"/>
    <mergeCell ref="A48:B48"/>
    <mergeCell ref="A83:B83"/>
    <mergeCell ref="C83:E83"/>
    <mergeCell ref="A115:B115"/>
    <mergeCell ref="B196:E198"/>
    <mergeCell ref="C118:E118"/>
    <mergeCell ref="A121:B121"/>
    <mergeCell ref="C121:E121"/>
    <mergeCell ref="A116:B116"/>
    <mergeCell ref="A75:B75"/>
    <mergeCell ref="A221:B221"/>
    <mergeCell ref="A146:A148"/>
    <mergeCell ref="B146:E148"/>
    <mergeCell ref="C144:E144"/>
    <mergeCell ref="C153:E153"/>
    <mergeCell ref="A111:B111"/>
    <mergeCell ref="C221:E221"/>
    <mergeCell ref="A220:B220"/>
    <mergeCell ref="A213:B213"/>
    <mergeCell ref="C213:E213"/>
    <mergeCell ref="A214:B214"/>
    <mergeCell ref="C214:E214"/>
    <mergeCell ref="A215:B215"/>
    <mergeCell ref="F229:F231"/>
    <mergeCell ref="F224:F226"/>
    <mergeCell ref="A216:B216"/>
    <mergeCell ref="C216:E216"/>
    <mergeCell ref="C227:E227"/>
    <mergeCell ref="A235:B235"/>
    <mergeCell ref="C235:E235"/>
    <mergeCell ref="C219:E219"/>
    <mergeCell ref="A228:B228"/>
    <mergeCell ref="C228:E228"/>
    <mergeCell ref="A297:A299"/>
    <mergeCell ref="B297:E299"/>
    <mergeCell ref="C319:E319"/>
    <mergeCell ref="B236:E238"/>
    <mergeCell ref="A287:B287"/>
    <mergeCell ref="C287:E287"/>
    <mergeCell ref="A288:A290"/>
    <mergeCell ref="B288:E290"/>
    <mergeCell ref="A300:B300"/>
    <mergeCell ref="C300:E300"/>
    <mergeCell ref="A35:B35"/>
    <mergeCell ref="C35:E35"/>
    <mergeCell ref="A36:B36"/>
    <mergeCell ref="C36:E36"/>
    <mergeCell ref="A71:B71"/>
    <mergeCell ref="A54:A56"/>
    <mergeCell ref="B54:E56"/>
    <mergeCell ref="A37:B37"/>
    <mergeCell ref="C37:E37"/>
    <mergeCell ref="A45:B45"/>
    <mergeCell ref="F80:F82"/>
    <mergeCell ref="A240:B240"/>
    <mergeCell ref="C240:E240"/>
    <mergeCell ref="A229:A231"/>
    <mergeCell ref="B229:E231"/>
    <mergeCell ref="A234:B234"/>
    <mergeCell ref="A232:B232"/>
    <mergeCell ref="A239:B239"/>
    <mergeCell ref="C239:E239"/>
    <mergeCell ref="A80:A82"/>
    <mergeCell ref="F68:F70"/>
    <mergeCell ref="C71:E71"/>
    <mergeCell ref="C172:E172"/>
    <mergeCell ref="A173:B173"/>
    <mergeCell ref="C173:E173"/>
    <mergeCell ref="A118:B118"/>
    <mergeCell ref="A124:B124"/>
    <mergeCell ref="C124:E124"/>
    <mergeCell ref="A127:B127"/>
    <mergeCell ref="B68:E70"/>
    <mergeCell ref="B80:E82"/>
    <mergeCell ref="A72:A74"/>
    <mergeCell ref="A140:B140"/>
    <mergeCell ref="C140:E140"/>
    <mergeCell ref="A135:B135"/>
    <mergeCell ref="C135:E135"/>
    <mergeCell ref="C127:E127"/>
    <mergeCell ref="C122:E122"/>
    <mergeCell ref="C116:E116"/>
    <mergeCell ref="A119:B119"/>
    <mergeCell ref="F196:F198"/>
    <mergeCell ref="C175:E175"/>
    <mergeCell ref="A196:A198"/>
    <mergeCell ref="B192:E194"/>
    <mergeCell ref="A195:B195"/>
    <mergeCell ref="A110:B110"/>
    <mergeCell ref="C110:E110"/>
    <mergeCell ref="A122:B122"/>
    <mergeCell ref="A126:B126"/>
    <mergeCell ref="C126:E126"/>
    <mergeCell ref="B176:E178"/>
    <mergeCell ref="C170:E170"/>
    <mergeCell ref="A141:A143"/>
    <mergeCell ref="B141:E143"/>
    <mergeCell ref="B224:E226"/>
    <mergeCell ref="A154:B154"/>
    <mergeCell ref="C154:E154"/>
    <mergeCell ref="A223:B223"/>
    <mergeCell ref="C223:E223"/>
    <mergeCell ref="C220:E220"/>
    <mergeCell ref="A199:B199"/>
    <mergeCell ref="C199:E199"/>
    <mergeCell ref="F192:F194"/>
    <mergeCell ref="A175:B175"/>
    <mergeCell ref="A169:B169"/>
    <mergeCell ref="F236:F238"/>
    <mergeCell ref="B209:E211"/>
    <mergeCell ref="F209:F211"/>
    <mergeCell ref="C234:E234"/>
    <mergeCell ref="A192:A194"/>
    <mergeCell ref="F155:F157"/>
    <mergeCell ref="F246:F248"/>
    <mergeCell ref="A204:B204"/>
    <mergeCell ref="C204:E204"/>
    <mergeCell ref="F200:F202"/>
    <mergeCell ref="A203:B203"/>
    <mergeCell ref="C203:E203"/>
    <mergeCell ref="A209:A211"/>
    <mergeCell ref="B246:E248"/>
    <mergeCell ref="A205:A207"/>
    <mergeCell ref="A160:B160"/>
    <mergeCell ref="B205:E207"/>
    <mergeCell ref="C171:E171"/>
    <mergeCell ref="A172:B172"/>
    <mergeCell ref="A183:B183"/>
    <mergeCell ref="C183:E183"/>
    <mergeCell ref="A170:B170"/>
    <mergeCell ref="C195:E195"/>
    <mergeCell ref="A166:A168"/>
    <mergeCell ref="A171:B171"/>
    <mergeCell ref="F146:F148"/>
    <mergeCell ref="A149:B149"/>
    <mergeCell ref="C149:E149"/>
    <mergeCell ref="A150:A152"/>
    <mergeCell ref="B150:E152"/>
    <mergeCell ref="F150:F152"/>
    <mergeCell ref="A131:B131"/>
    <mergeCell ref="A100:A102"/>
    <mergeCell ref="A179:B179"/>
    <mergeCell ref="A112:B112"/>
    <mergeCell ref="A144:B144"/>
    <mergeCell ref="A191:B191"/>
    <mergeCell ref="A155:A157"/>
    <mergeCell ref="B155:E157"/>
    <mergeCell ref="A153:B153"/>
    <mergeCell ref="A158:B158"/>
    <mergeCell ref="F301:F303"/>
    <mergeCell ref="A304:B304"/>
    <mergeCell ref="A405:B405"/>
    <mergeCell ref="C405:E405"/>
    <mergeCell ref="A200:A202"/>
    <mergeCell ref="B200:E202"/>
    <mergeCell ref="A208:B208"/>
    <mergeCell ref="C208:E208"/>
    <mergeCell ref="C212:E212"/>
    <mergeCell ref="A261:B261"/>
    <mergeCell ref="A402:B402"/>
    <mergeCell ref="C402:E402"/>
    <mergeCell ref="A403:B403"/>
    <mergeCell ref="C403:E403"/>
    <mergeCell ref="A392:B392"/>
    <mergeCell ref="F76:F78"/>
    <mergeCell ref="A79:B79"/>
    <mergeCell ref="C79:E79"/>
    <mergeCell ref="A132:A134"/>
    <mergeCell ref="B132:E134"/>
    <mergeCell ref="C331:E331"/>
    <mergeCell ref="A319:B319"/>
    <mergeCell ref="A379:A381"/>
    <mergeCell ref="B379:E381"/>
    <mergeCell ref="B375:E377"/>
    <mergeCell ref="A365:B365"/>
    <mergeCell ref="C370:E370"/>
    <mergeCell ref="A354:A356"/>
    <mergeCell ref="B354:E356"/>
    <mergeCell ref="A361:B361"/>
    <mergeCell ref="F366:F368"/>
    <mergeCell ref="C339:E339"/>
    <mergeCell ref="C398:E398"/>
    <mergeCell ref="A374:B374"/>
    <mergeCell ref="A400:B400"/>
    <mergeCell ref="C400:E400"/>
    <mergeCell ref="A371:A373"/>
    <mergeCell ref="B371:E373"/>
    <mergeCell ref="A382:B382"/>
    <mergeCell ref="C382:E382"/>
    <mergeCell ref="C361:E361"/>
    <mergeCell ref="A401:B401"/>
    <mergeCell ref="C401:E401"/>
    <mergeCell ref="A399:B399"/>
    <mergeCell ref="C399:E399"/>
    <mergeCell ref="F324:F326"/>
    <mergeCell ref="C393:E393"/>
    <mergeCell ref="F388:F390"/>
    <mergeCell ref="A391:B391"/>
    <mergeCell ref="C391:E391"/>
    <mergeCell ref="A359:B359"/>
    <mergeCell ref="C359:E359"/>
    <mergeCell ref="F362:F364"/>
    <mergeCell ref="A353:B353"/>
    <mergeCell ref="C353:E353"/>
    <mergeCell ref="A398:B398"/>
    <mergeCell ref="C394:E394"/>
    <mergeCell ref="A395:B395"/>
    <mergeCell ref="C395:E395"/>
    <mergeCell ref="A394:B394"/>
    <mergeCell ref="A393:B393"/>
    <mergeCell ref="F316:F318"/>
    <mergeCell ref="F320:F322"/>
    <mergeCell ref="F354:F356"/>
    <mergeCell ref="A357:B357"/>
    <mergeCell ref="F340:F342"/>
    <mergeCell ref="A336:A338"/>
    <mergeCell ref="B336:E338"/>
    <mergeCell ref="F336:F338"/>
    <mergeCell ref="B320:E322"/>
    <mergeCell ref="F328:F330"/>
    <mergeCell ref="A384:A386"/>
    <mergeCell ref="B384:E386"/>
    <mergeCell ref="A388:A390"/>
    <mergeCell ref="B388:E390"/>
    <mergeCell ref="F306:F308"/>
    <mergeCell ref="A309:B309"/>
    <mergeCell ref="C309:E309"/>
    <mergeCell ref="A358:B358"/>
    <mergeCell ref="C358:E358"/>
    <mergeCell ref="A348:B348"/>
    <mergeCell ref="A370:B370"/>
    <mergeCell ref="C383:E383"/>
    <mergeCell ref="F310:F312"/>
    <mergeCell ref="A360:B360"/>
    <mergeCell ref="A362:A364"/>
    <mergeCell ref="B362:E364"/>
    <mergeCell ref="A344:A346"/>
    <mergeCell ref="B344:E346"/>
    <mergeCell ref="A347:B347"/>
    <mergeCell ref="C347:E347"/>
    <mergeCell ref="F344:F346"/>
    <mergeCell ref="A306:A308"/>
    <mergeCell ref="A12:B12"/>
    <mergeCell ref="C12:E12"/>
    <mergeCell ref="A136:A138"/>
    <mergeCell ref="B136:E138"/>
    <mergeCell ref="A32:B32"/>
    <mergeCell ref="C32:E32"/>
    <mergeCell ref="A113:B113"/>
    <mergeCell ref="B310:E312"/>
    <mergeCell ref="A91:B91"/>
    <mergeCell ref="A96:A98"/>
    <mergeCell ref="B96:E98"/>
    <mergeCell ref="C104:E104"/>
    <mergeCell ref="C112:E112"/>
    <mergeCell ref="A105:A107"/>
    <mergeCell ref="B105:E107"/>
    <mergeCell ref="A139:B139"/>
    <mergeCell ref="C139:E139"/>
    <mergeCell ref="A316:A318"/>
    <mergeCell ref="A315:B315"/>
    <mergeCell ref="C304:E304"/>
    <mergeCell ref="A114:B114"/>
    <mergeCell ref="A184:A186"/>
    <mergeCell ref="C11:E11"/>
    <mergeCell ref="A24:B24"/>
    <mergeCell ref="A25:B25"/>
    <mergeCell ref="A26:B26"/>
    <mergeCell ref="C23:E23"/>
    <mergeCell ref="A8:B8"/>
    <mergeCell ref="A9:B9"/>
    <mergeCell ref="A10:B10"/>
    <mergeCell ref="A11:B11"/>
    <mergeCell ref="A301:A303"/>
    <mergeCell ref="A76:A78"/>
    <mergeCell ref="B76:E78"/>
    <mergeCell ref="C99:E99"/>
    <mergeCell ref="C91:E91"/>
    <mergeCell ref="B19:E21"/>
    <mergeCell ref="F5:F7"/>
    <mergeCell ref="F19:F21"/>
    <mergeCell ref="A22:B22"/>
    <mergeCell ref="B5:E7"/>
    <mergeCell ref="A5:A7"/>
    <mergeCell ref="C8:E8"/>
    <mergeCell ref="C9:E9"/>
    <mergeCell ref="C18:E18"/>
    <mergeCell ref="C10:E10"/>
    <mergeCell ref="C22:E22"/>
    <mergeCell ref="C24:E24"/>
    <mergeCell ref="C25:E25"/>
    <mergeCell ref="C26:E26"/>
    <mergeCell ref="A23:B23"/>
    <mergeCell ref="A27:B27"/>
    <mergeCell ref="A28:B28"/>
    <mergeCell ref="A29:B29"/>
    <mergeCell ref="A30:B30"/>
    <mergeCell ref="C27:E27"/>
    <mergeCell ref="C28:E28"/>
    <mergeCell ref="C29:E29"/>
    <mergeCell ref="C30:E30"/>
    <mergeCell ref="F105:F107"/>
    <mergeCell ref="B100:E102"/>
    <mergeCell ref="A103:B103"/>
    <mergeCell ref="C103:E103"/>
    <mergeCell ref="A104:B104"/>
    <mergeCell ref="F136:F138"/>
    <mergeCell ref="A128:A130"/>
    <mergeCell ref="B128:E130"/>
    <mergeCell ref="F128:F130"/>
    <mergeCell ref="C131:E131"/>
    <mergeCell ref="F132:F134"/>
    <mergeCell ref="C113:E113"/>
    <mergeCell ref="A236:A238"/>
    <mergeCell ref="F176:F178"/>
    <mergeCell ref="A159:B159"/>
    <mergeCell ref="C159:E159"/>
    <mergeCell ref="F205:F207"/>
    <mergeCell ref="C114:E114"/>
    <mergeCell ref="A174:B174"/>
    <mergeCell ref="C174:E174"/>
    <mergeCell ref="F141:F143"/>
    <mergeCell ref="F258:F260"/>
    <mergeCell ref="A258:A260"/>
    <mergeCell ref="B258:E260"/>
    <mergeCell ref="F267:F269"/>
    <mergeCell ref="A274:B274"/>
    <mergeCell ref="C274:E274"/>
    <mergeCell ref="C191:E191"/>
    <mergeCell ref="A161:A163"/>
    <mergeCell ref="C160:E160"/>
    <mergeCell ref="A407:A409"/>
    <mergeCell ref="B407:E409"/>
    <mergeCell ref="F279:F281"/>
    <mergeCell ref="A282:B282"/>
    <mergeCell ref="C282:E282"/>
    <mergeCell ref="A292:A294"/>
    <mergeCell ref="B292:E294"/>
    <mergeCell ref="F292:F294"/>
    <mergeCell ref="F349:F351"/>
    <mergeCell ref="A295:B295"/>
    <mergeCell ref="A310:A312"/>
    <mergeCell ref="C314:E314"/>
    <mergeCell ref="C313:E313"/>
    <mergeCell ref="A339:B339"/>
    <mergeCell ref="A327:B327"/>
    <mergeCell ref="A335:B335"/>
    <mergeCell ref="C335:E335"/>
    <mergeCell ref="A328:A330"/>
    <mergeCell ref="B328:E330"/>
    <mergeCell ref="A331:B331"/>
    <mergeCell ref="A313:B313"/>
    <mergeCell ref="A352:B352"/>
    <mergeCell ref="A314:B314"/>
    <mergeCell ref="A323:B323"/>
    <mergeCell ref="A340:A342"/>
    <mergeCell ref="B340:E342"/>
    <mergeCell ref="C348:E348"/>
    <mergeCell ref="B349:E351"/>
    <mergeCell ref="A349:A351"/>
    <mergeCell ref="A320:A322"/>
    <mergeCell ref="C392:E392"/>
    <mergeCell ref="C365:E365"/>
    <mergeCell ref="A366:A368"/>
    <mergeCell ref="F375:F377"/>
    <mergeCell ref="A378:B378"/>
    <mergeCell ref="C378:E378"/>
    <mergeCell ref="F371:F373"/>
    <mergeCell ref="C374:E374"/>
    <mergeCell ref="F379:F381"/>
    <mergeCell ref="A375:A377"/>
    <mergeCell ref="B306:E308"/>
    <mergeCell ref="C278:E278"/>
    <mergeCell ref="F384:F386"/>
    <mergeCell ref="A387:B387"/>
    <mergeCell ref="C387:E387"/>
    <mergeCell ref="A383:B383"/>
    <mergeCell ref="C295:E295"/>
    <mergeCell ref="A296:B296"/>
    <mergeCell ref="C296:E296"/>
    <mergeCell ref="C352:E352"/>
    <mergeCell ref="F62:F64"/>
    <mergeCell ref="A65:B65"/>
    <mergeCell ref="A369:B369"/>
    <mergeCell ref="C369:E369"/>
    <mergeCell ref="A267:A269"/>
    <mergeCell ref="B267:E269"/>
    <mergeCell ref="A286:B286"/>
    <mergeCell ref="B366:E368"/>
    <mergeCell ref="C360:E360"/>
    <mergeCell ref="C357:E357"/>
    <mergeCell ref="A31:B31"/>
    <mergeCell ref="C31:E31"/>
    <mergeCell ref="A92:A94"/>
    <mergeCell ref="B92:E94"/>
    <mergeCell ref="A62:A64"/>
    <mergeCell ref="B62:E64"/>
    <mergeCell ref="C65:E65"/>
    <mergeCell ref="A66:B66"/>
    <mergeCell ref="C66:E66"/>
    <mergeCell ref="A68:A70"/>
    <mergeCell ref="F84:F86"/>
    <mergeCell ref="A87:B87"/>
    <mergeCell ref="C87:E87"/>
    <mergeCell ref="A88:A90"/>
    <mergeCell ref="B88:E90"/>
    <mergeCell ref="F88:F90"/>
    <mergeCell ref="A84:A86"/>
    <mergeCell ref="B84:E86"/>
    <mergeCell ref="F92:F94"/>
    <mergeCell ref="A95:B95"/>
    <mergeCell ref="C95:E95"/>
    <mergeCell ref="C111:E111"/>
    <mergeCell ref="A108:B108"/>
    <mergeCell ref="C108:E108"/>
    <mergeCell ref="A109:B109"/>
    <mergeCell ref="F96:F98"/>
    <mergeCell ref="A99:B99"/>
    <mergeCell ref="F100:F102"/>
    <mergeCell ref="C158:E158"/>
    <mergeCell ref="C169:E169"/>
    <mergeCell ref="F275:F277"/>
    <mergeCell ref="A278:B278"/>
    <mergeCell ref="C286:E286"/>
    <mergeCell ref="F283:F285"/>
    <mergeCell ref="B283:E285"/>
    <mergeCell ref="A283:A285"/>
    <mergeCell ref="B279:E281"/>
    <mergeCell ref="A279:A281"/>
    <mergeCell ref="A275:A277"/>
    <mergeCell ref="B275:E277"/>
    <mergeCell ref="F242:F244"/>
    <mergeCell ref="F250:F252"/>
    <mergeCell ref="A249:B249"/>
    <mergeCell ref="A263:A265"/>
    <mergeCell ref="B263:E265"/>
    <mergeCell ref="F263:F265"/>
    <mergeCell ref="A253:B253"/>
    <mergeCell ref="C253:E253"/>
    <mergeCell ref="C261:E261"/>
    <mergeCell ref="B254:E256"/>
    <mergeCell ref="A271:A273"/>
    <mergeCell ref="B271:E273"/>
    <mergeCell ref="F271:F273"/>
    <mergeCell ref="C249:E249"/>
    <mergeCell ref="A266:B266"/>
    <mergeCell ref="C266:E266"/>
    <mergeCell ref="C270:E270"/>
    <mergeCell ref="A270:B270"/>
    <mergeCell ref="B161:E163"/>
    <mergeCell ref="F161:F163"/>
    <mergeCell ref="A164:B164"/>
    <mergeCell ref="C164:E164"/>
    <mergeCell ref="A188:A190"/>
    <mergeCell ref="B188:E190"/>
    <mergeCell ref="B166:E168"/>
    <mergeCell ref="F166:F168"/>
    <mergeCell ref="C179:E179"/>
    <mergeCell ref="A176:A178"/>
    <mergeCell ref="A245:B245"/>
    <mergeCell ref="C245:E245"/>
    <mergeCell ref="F254:F256"/>
    <mergeCell ref="A254:A256"/>
    <mergeCell ref="A246:A248"/>
    <mergeCell ref="B184:E186"/>
    <mergeCell ref="C232:E232"/>
    <mergeCell ref="A227:B227"/>
    <mergeCell ref="A224:A226"/>
    <mergeCell ref="A212:B212"/>
    <mergeCell ref="F180:F182"/>
    <mergeCell ref="B180:E182"/>
    <mergeCell ref="F188:F190"/>
    <mergeCell ref="A180:A182"/>
    <mergeCell ref="A262:B262"/>
    <mergeCell ref="C262:E262"/>
    <mergeCell ref="A250:A252"/>
    <mergeCell ref="B250:E252"/>
    <mergeCell ref="A241:B241"/>
    <mergeCell ref="C241:E241"/>
    <mergeCell ref="F54:F56"/>
    <mergeCell ref="A57:B57"/>
    <mergeCell ref="C57:E57"/>
    <mergeCell ref="A125:B125"/>
    <mergeCell ref="C125:E125"/>
    <mergeCell ref="A242:A244"/>
    <mergeCell ref="B242:E244"/>
    <mergeCell ref="F184:F186"/>
    <mergeCell ref="A187:B187"/>
    <mergeCell ref="C187:E187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r:id="rId1"/>
  <headerFooter>
    <oddFooter>&amp;C&amp;P.oldal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67">
      <selection activeCell="F60" sqref="F60:F62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406" t="s">
        <v>601</v>
      </c>
      <c r="B1" s="1406"/>
      <c r="C1" s="1406"/>
      <c r="D1" s="1406"/>
      <c r="E1" s="1406"/>
      <c r="F1" s="1406"/>
    </row>
    <row r="2" spans="1:6" ht="12.75">
      <c r="A2" s="1406" t="s">
        <v>602</v>
      </c>
      <c r="B2" s="1406"/>
      <c r="C2" s="1406"/>
      <c r="D2" s="1406"/>
      <c r="E2" s="1406"/>
      <c r="F2" s="1406"/>
    </row>
    <row r="5" spans="1:6" ht="12.75">
      <c r="A5" s="1384" t="s">
        <v>432</v>
      </c>
      <c r="B5" s="1385" t="s">
        <v>433</v>
      </c>
      <c r="C5" s="1385"/>
      <c r="D5" s="1385"/>
      <c r="E5" s="1385"/>
      <c r="F5" s="1377">
        <f>SUM(F8:F31)</f>
        <v>808767</v>
      </c>
    </row>
    <row r="6" spans="1:6" ht="12.75">
      <c r="A6" s="1384"/>
      <c r="B6" s="1385"/>
      <c r="C6" s="1385"/>
      <c r="D6" s="1385"/>
      <c r="E6" s="1385"/>
      <c r="F6" s="1378"/>
    </row>
    <row r="7" spans="1:6" ht="12.75">
      <c r="A7" s="1384"/>
      <c r="B7" s="1385"/>
      <c r="C7" s="1385"/>
      <c r="D7" s="1385"/>
      <c r="E7" s="1385"/>
      <c r="F7" s="1379"/>
    </row>
    <row r="8" spans="1:6" ht="15">
      <c r="A8" s="1405">
        <v>1071</v>
      </c>
      <c r="B8" s="1405"/>
      <c r="C8" s="1402" t="s">
        <v>637</v>
      </c>
      <c r="D8" s="1403"/>
      <c r="E8" s="1404"/>
      <c r="F8" s="936">
        <f>SUM('1b.mell '!E29)</f>
        <v>7000</v>
      </c>
    </row>
    <row r="9" spans="1:6" ht="15">
      <c r="A9" s="1405">
        <v>1074</v>
      </c>
      <c r="B9" s="1405"/>
      <c r="C9" s="1402" t="s">
        <v>576</v>
      </c>
      <c r="D9" s="1403"/>
      <c r="E9" s="1404"/>
      <c r="F9" s="936">
        <f>SUM('1b.mell '!E31)</f>
        <v>4000</v>
      </c>
    </row>
    <row r="10" spans="1:6" ht="15">
      <c r="A10" s="1405">
        <v>1078</v>
      </c>
      <c r="B10" s="1405"/>
      <c r="C10" s="1402" t="s">
        <v>578</v>
      </c>
      <c r="D10" s="1403"/>
      <c r="E10" s="1404"/>
      <c r="F10" s="936">
        <f>SUM('1b.mell '!E35)</f>
        <v>7500</v>
      </c>
    </row>
    <row r="11" spans="1:6" ht="15">
      <c r="A11" s="1405">
        <v>1093</v>
      </c>
      <c r="B11" s="1405"/>
      <c r="C11" s="1402" t="s">
        <v>585</v>
      </c>
      <c r="D11" s="1403"/>
      <c r="E11" s="1404"/>
      <c r="F11" s="936">
        <f>SUM('1b.mell '!E44)</f>
        <v>15000</v>
      </c>
    </row>
    <row r="12" spans="1:6" ht="15">
      <c r="A12" s="1405">
        <v>1101</v>
      </c>
      <c r="B12" s="1405"/>
      <c r="C12" s="1402" t="s">
        <v>590</v>
      </c>
      <c r="D12" s="1403"/>
      <c r="E12" s="1404"/>
      <c r="F12" s="936">
        <f>SUM('1b.mell '!E51)</f>
        <v>14000</v>
      </c>
    </row>
    <row r="13" spans="1:6" ht="15">
      <c r="A13" s="1405">
        <v>1121</v>
      </c>
      <c r="B13" s="1405"/>
      <c r="C13" s="1402" t="s">
        <v>593</v>
      </c>
      <c r="D13" s="1403"/>
      <c r="E13" s="1404"/>
      <c r="F13" s="936">
        <f>SUM('1b.mell '!E57)</f>
        <v>39150</v>
      </c>
    </row>
    <row r="14" spans="1:6" ht="15">
      <c r="A14" s="1405">
        <v>1122</v>
      </c>
      <c r="B14" s="1405"/>
      <c r="C14" s="1402" t="s">
        <v>620</v>
      </c>
      <c r="D14" s="1403"/>
      <c r="E14" s="1404"/>
      <c r="F14" s="936">
        <f>SUM('1b.mell '!E58)</f>
        <v>216000</v>
      </c>
    </row>
    <row r="15" spans="1:6" ht="15">
      <c r="A15" s="1405">
        <v>1123</v>
      </c>
      <c r="B15" s="1405"/>
      <c r="C15" s="1402" t="s">
        <v>621</v>
      </c>
      <c r="D15" s="1403"/>
      <c r="E15" s="1404"/>
      <c r="F15" s="936">
        <f>SUM('1b.mell '!E59)</f>
        <v>146205</v>
      </c>
    </row>
    <row r="16" spans="1:6" ht="15">
      <c r="A16" s="1405">
        <v>1141</v>
      </c>
      <c r="B16" s="1405"/>
      <c r="C16" s="1402" t="s">
        <v>622</v>
      </c>
      <c r="D16" s="1403"/>
      <c r="E16" s="1404"/>
      <c r="F16" s="936">
        <f>SUM('1b.mell '!E64)</f>
        <v>40000</v>
      </c>
    </row>
    <row r="17" spans="1:6" ht="15">
      <c r="A17" s="1405">
        <v>1150</v>
      </c>
      <c r="B17" s="1405"/>
      <c r="C17" s="1402" t="s">
        <v>1037</v>
      </c>
      <c r="D17" s="1403"/>
      <c r="E17" s="1404"/>
      <c r="F17" s="936">
        <f>SUM('1b.mell '!E65)</f>
        <v>23627</v>
      </c>
    </row>
    <row r="18" spans="1:6" ht="15">
      <c r="A18" s="1405">
        <v>1200</v>
      </c>
      <c r="B18" s="1405"/>
      <c r="C18" s="1402" t="s">
        <v>629</v>
      </c>
      <c r="D18" s="1403"/>
      <c r="E18" s="1404"/>
      <c r="F18" s="936">
        <f>SUM('1b.mell '!E93)</f>
        <v>40018</v>
      </c>
    </row>
    <row r="19" spans="1:6" ht="15">
      <c r="A19" s="1405">
        <v>1241</v>
      </c>
      <c r="B19" s="1405"/>
      <c r="C19" s="1402" t="s">
        <v>585</v>
      </c>
      <c r="D19" s="1403"/>
      <c r="E19" s="1404"/>
      <c r="F19" s="936">
        <f>SUM('1b.mell '!E118)</f>
        <v>7664</v>
      </c>
    </row>
    <row r="20" spans="1:6" ht="15">
      <c r="A20" s="1405">
        <v>1250</v>
      </c>
      <c r="B20" s="1405"/>
      <c r="C20" s="1402" t="s">
        <v>1030</v>
      </c>
      <c r="D20" s="1403"/>
      <c r="E20" s="1404"/>
      <c r="F20" s="936">
        <f>SUM('1b.mell '!E120)</f>
        <v>15000</v>
      </c>
    </row>
    <row r="21" spans="1:6" ht="15">
      <c r="A21" s="1405">
        <v>1260</v>
      </c>
      <c r="B21" s="1405"/>
      <c r="C21" s="1402" t="s">
        <v>1034</v>
      </c>
      <c r="D21" s="1403"/>
      <c r="E21" s="1404"/>
      <c r="F21" s="936">
        <f>SUM('1b.mell '!E122)</f>
        <v>5940</v>
      </c>
    </row>
    <row r="22" spans="1:6" ht="15">
      <c r="A22" s="1405">
        <v>1262</v>
      </c>
      <c r="B22" s="1405"/>
      <c r="C22" s="1402" t="s">
        <v>633</v>
      </c>
      <c r="D22" s="1403"/>
      <c r="E22" s="1404"/>
      <c r="F22" s="936">
        <f>SUM('1b.mell '!E124)</f>
        <v>200</v>
      </c>
    </row>
    <row r="23" spans="1:6" ht="15">
      <c r="A23" s="1405">
        <v>1270</v>
      </c>
      <c r="B23" s="1405"/>
      <c r="C23" s="1402" t="s">
        <v>176</v>
      </c>
      <c r="D23" s="1403"/>
      <c r="E23" s="1404"/>
      <c r="F23" s="936">
        <v>1680</v>
      </c>
    </row>
    <row r="24" spans="1:6" ht="15">
      <c r="A24" s="1405">
        <v>3030</v>
      </c>
      <c r="B24" s="1405"/>
      <c r="C24" s="1402" t="s">
        <v>176</v>
      </c>
      <c r="D24" s="1403"/>
      <c r="E24" s="1404"/>
      <c r="F24" s="936">
        <v>816</v>
      </c>
    </row>
    <row r="25" spans="1:6" ht="15">
      <c r="A25" s="1405">
        <v>1560</v>
      </c>
      <c r="B25" s="1405"/>
      <c r="C25" s="1011" t="s">
        <v>1227</v>
      </c>
      <c r="D25" s="1012"/>
      <c r="E25" s="1013"/>
      <c r="F25" s="936">
        <v>40018</v>
      </c>
    </row>
    <row r="26" spans="1:6" ht="15">
      <c r="A26" s="1405">
        <v>1530</v>
      </c>
      <c r="B26" s="1405"/>
      <c r="C26" s="1011" t="s">
        <v>1228</v>
      </c>
      <c r="D26" s="1012"/>
      <c r="E26" s="1013"/>
      <c r="F26" s="936">
        <v>8309</v>
      </c>
    </row>
    <row r="27" spans="1:6" ht="15">
      <c r="A27" s="1405">
        <v>1401</v>
      </c>
      <c r="B27" s="1405"/>
      <c r="C27" s="1011" t="s">
        <v>1229</v>
      </c>
      <c r="D27" s="1012"/>
      <c r="E27" s="1013"/>
      <c r="F27" s="936">
        <v>28743</v>
      </c>
    </row>
    <row r="28" spans="1:6" ht="15">
      <c r="A28" s="1405">
        <v>1420</v>
      </c>
      <c r="B28" s="1405"/>
      <c r="C28" s="1402" t="s">
        <v>1030</v>
      </c>
      <c r="D28" s="1403"/>
      <c r="E28" s="1404"/>
      <c r="F28" s="936">
        <f>SUM('1b.mell '!E205)</f>
        <v>31785</v>
      </c>
    </row>
    <row r="29" spans="1:6" ht="15">
      <c r="A29" s="1405">
        <v>1422</v>
      </c>
      <c r="B29" s="1405"/>
      <c r="C29" s="1402" t="s">
        <v>636</v>
      </c>
      <c r="D29" s="1403"/>
      <c r="E29" s="1404"/>
      <c r="F29" s="936">
        <f>SUM('1b.mell '!E207)</f>
        <v>88912</v>
      </c>
    </row>
    <row r="30" spans="1:6" ht="15">
      <c r="A30" s="1405">
        <v>1522</v>
      </c>
      <c r="B30" s="1405"/>
      <c r="C30" s="1402" t="s">
        <v>845</v>
      </c>
      <c r="D30" s="1403"/>
      <c r="E30" s="1404"/>
      <c r="F30" s="936">
        <v>20000</v>
      </c>
    </row>
    <row r="31" spans="1:6" ht="15">
      <c r="A31" s="1405">
        <v>1425</v>
      </c>
      <c r="B31" s="1405"/>
      <c r="C31" s="1402" t="s">
        <v>1037</v>
      </c>
      <c r="D31" s="1403"/>
      <c r="E31" s="1404"/>
      <c r="F31" s="936">
        <f>SUM('1b.mell '!E210)</f>
        <v>7200</v>
      </c>
    </row>
    <row r="32" spans="1:6" ht="18" customHeight="1">
      <c r="A32" s="1384" t="s">
        <v>568</v>
      </c>
      <c r="B32" s="1385" t="s">
        <v>584</v>
      </c>
      <c r="C32" s="1385"/>
      <c r="D32" s="1385"/>
      <c r="E32" s="1385"/>
      <c r="F32" s="1377">
        <f>SUM(F35:F42)</f>
        <v>7244740</v>
      </c>
    </row>
    <row r="33" spans="1:6" ht="18.75" customHeight="1">
      <c r="A33" s="1384"/>
      <c r="B33" s="1385"/>
      <c r="C33" s="1385"/>
      <c r="D33" s="1385"/>
      <c r="E33" s="1385"/>
      <c r="F33" s="1378"/>
    </row>
    <row r="34" spans="1:6" ht="21.75" customHeight="1">
      <c r="A34" s="1384"/>
      <c r="B34" s="1385"/>
      <c r="C34" s="1385"/>
      <c r="D34" s="1385"/>
      <c r="E34" s="1385"/>
      <c r="F34" s="1379"/>
    </row>
    <row r="35" spans="1:6" ht="15">
      <c r="A35" s="1405">
        <v>1041</v>
      </c>
      <c r="B35" s="1405"/>
      <c r="C35" s="1402" t="s">
        <v>154</v>
      </c>
      <c r="D35" s="1403"/>
      <c r="E35" s="1404"/>
      <c r="F35" s="936">
        <f>SUM('1b.mell '!E22)</f>
        <v>2800000</v>
      </c>
    </row>
    <row r="36" spans="1:6" ht="15">
      <c r="A36" s="1405">
        <v>1042</v>
      </c>
      <c r="B36" s="1405"/>
      <c r="C36" s="1402" t="s">
        <v>157</v>
      </c>
      <c r="D36" s="1403"/>
      <c r="E36" s="1404"/>
      <c r="F36" s="936">
        <f>SUM('1b.mell '!E23)</f>
        <v>450000</v>
      </c>
    </row>
    <row r="37" spans="1:6" ht="15">
      <c r="A37" s="1405">
        <v>1051</v>
      </c>
      <c r="B37" s="1405"/>
      <c r="C37" s="1402" t="s">
        <v>569</v>
      </c>
      <c r="D37" s="1403"/>
      <c r="E37" s="1404"/>
      <c r="F37" s="936">
        <f>SUM('1b.mell '!E25)</f>
        <v>3698023</v>
      </c>
    </row>
    <row r="38" spans="1:6" ht="15">
      <c r="A38" s="1405">
        <v>1052</v>
      </c>
      <c r="B38" s="1405"/>
      <c r="C38" s="1402" t="s">
        <v>571</v>
      </c>
      <c r="D38" s="1403"/>
      <c r="E38" s="1404"/>
      <c r="F38" s="936">
        <f>SUM('1b.mell '!E26)</f>
        <v>170000</v>
      </c>
    </row>
    <row r="39" spans="1:6" ht="15">
      <c r="A39" s="1405">
        <v>1053</v>
      </c>
      <c r="B39" s="1405"/>
      <c r="C39" s="1402" t="s">
        <v>570</v>
      </c>
      <c r="D39" s="1403"/>
      <c r="E39" s="1404"/>
      <c r="F39" s="936">
        <f>SUM('1b.mell '!E27)</f>
        <v>83123</v>
      </c>
    </row>
    <row r="40" spans="1:6" ht="15">
      <c r="A40" s="1405">
        <v>1075</v>
      </c>
      <c r="B40" s="1405"/>
      <c r="C40" s="1402" t="s">
        <v>572</v>
      </c>
      <c r="D40" s="1403"/>
      <c r="E40" s="1404"/>
      <c r="F40" s="936">
        <f>SUM('1b.mell '!E32)</f>
        <v>25207</v>
      </c>
    </row>
    <row r="41" spans="1:6" ht="15">
      <c r="A41" s="1405">
        <v>1073</v>
      </c>
      <c r="B41" s="1405"/>
      <c r="C41" s="1011" t="s">
        <v>714</v>
      </c>
      <c r="D41" s="1012"/>
      <c r="E41" s="1013"/>
      <c r="F41" s="936">
        <f>SUM('1b.mell '!E30)</f>
        <v>651</v>
      </c>
    </row>
    <row r="42" spans="1:6" ht="15">
      <c r="A42" s="1405">
        <v>1076</v>
      </c>
      <c r="B42" s="1405"/>
      <c r="C42" s="1402" t="s">
        <v>573</v>
      </c>
      <c r="D42" s="1403"/>
      <c r="E42" s="1404"/>
      <c r="F42" s="936">
        <f>SUM('1b.mell '!E33)</f>
        <v>17736</v>
      </c>
    </row>
    <row r="43" spans="1:6" ht="12.75">
      <c r="A43" s="1384" t="s">
        <v>434</v>
      </c>
      <c r="B43" s="1385" t="s">
        <v>435</v>
      </c>
      <c r="C43" s="1385"/>
      <c r="D43" s="1385"/>
      <c r="E43" s="1385"/>
      <c r="F43" s="1377">
        <f>SUM(F46:F59)</f>
        <v>4655826</v>
      </c>
    </row>
    <row r="44" spans="1:6" ht="12.75">
      <c r="A44" s="1384"/>
      <c r="B44" s="1385"/>
      <c r="C44" s="1385"/>
      <c r="D44" s="1385"/>
      <c r="E44" s="1385"/>
      <c r="F44" s="1378"/>
    </row>
    <row r="45" spans="1:6" ht="12.75">
      <c r="A45" s="1397"/>
      <c r="B45" s="1385"/>
      <c r="C45" s="1385"/>
      <c r="D45" s="1385"/>
      <c r="E45" s="1385"/>
      <c r="F45" s="1379"/>
    </row>
    <row r="46" spans="1:6" ht="15">
      <c r="A46" s="1405">
        <v>1091</v>
      </c>
      <c r="B46" s="1405"/>
      <c r="C46" s="1402" t="s">
        <v>582</v>
      </c>
      <c r="D46" s="1403"/>
      <c r="E46" s="1404"/>
      <c r="F46" s="936">
        <f>SUM('1b.mell '!E42)</f>
        <v>100000</v>
      </c>
    </row>
    <row r="47" spans="1:6" ht="15">
      <c r="A47" s="1405">
        <v>1094</v>
      </c>
      <c r="B47" s="1405"/>
      <c r="C47" s="1402" t="s">
        <v>586</v>
      </c>
      <c r="D47" s="1403"/>
      <c r="E47" s="1404"/>
      <c r="F47" s="936">
        <f>SUM('1b.mell '!E45)</f>
        <v>15000</v>
      </c>
    </row>
    <row r="48" spans="1:6" ht="15">
      <c r="A48" s="1405">
        <v>1095</v>
      </c>
      <c r="B48" s="1405"/>
      <c r="C48" s="1402" t="s">
        <v>587</v>
      </c>
      <c r="D48" s="1403"/>
      <c r="E48" s="1404"/>
      <c r="F48" s="936">
        <f>SUM('1b.mell '!E46)</f>
        <v>320000</v>
      </c>
    </row>
    <row r="49" spans="1:6" ht="15">
      <c r="A49" s="1405">
        <v>1096</v>
      </c>
      <c r="B49" s="1405"/>
      <c r="C49" s="1402" t="s">
        <v>162</v>
      </c>
      <c r="D49" s="1403"/>
      <c r="E49" s="1404"/>
      <c r="F49" s="936">
        <f>SUM('1b.mell '!E47)</f>
        <v>350000</v>
      </c>
    </row>
    <row r="50" spans="1:6" ht="15">
      <c r="A50" s="1405">
        <v>1097</v>
      </c>
      <c r="B50" s="1405"/>
      <c r="C50" s="1402" t="s">
        <v>588</v>
      </c>
      <c r="D50" s="1403"/>
      <c r="E50" s="1404"/>
      <c r="F50" s="936">
        <f>SUM('1b.mell '!E48)</f>
        <v>6325</v>
      </c>
    </row>
    <row r="51" spans="1:6" ht="15">
      <c r="A51" s="1405">
        <v>1102</v>
      </c>
      <c r="B51" s="1405"/>
      <c r="C51" s="1402" t="s">
        <v>591</v>
      </c>
      <c r="D51" s="1403"/>
      <c r="E51" s="1404"/>
      <c r="F51" s="936">
        <f>SUM('1b.mell '!E52)</f>
        <v>136000</v>
      </c>
    </row>
    <row r="52" spans="1:6" ht="15">
      <c r="A52" s="1405">
        <v>1174</v>
      </c>
      <c r="B52" s="1405"/>
      <c r="C52" s="1402" t="s">
        <v>623</v>
      </c>
      <c r="D52" s="1403"/>
      <c r="E52" s="1404"/>
      <c r="F52" s="936">
        <f>SUM('1b.mell '!E76)</f>
        <v>899895</v>
      </c>
    </row>
    <row r="53" spans="1:6" ht="15">
      <c r="A53" s="1405">
        <v>1177</v>
      </c>
      <c r="B53" s="1405"/>
      <c r="C53" s="1402" t="s">
        <v>739</v>
      </c>
      <c r="D53" s="1403"/>
      <c r="E53" s="1404"/>
      <c r="F53" s="936">
        <v>236975</v>
      </c>
    </row>
    <row r="54" spans="1:6" ht="15">
      <c r="A54" s="1405">
        <v>1181</v>
      </c>
      <c r="B54" s="1405"/>
      <c r="C54" s="1402" t="s">
        <v>624</v>
      </c>
      <c r="D54" s="1403"/>
      <c r="E54" s="1404"/>
      <c r="F54" s="936">
        <f>SUM('1b.mell '!E80)</f>
        <v>590535</v>
      </c>
    </row>
    <row r="55" spans="1:6" ht="15">
      <c r="A55" s="1405">
        <v>1182</v>
      </c>
      <c r="B55" s="1405"/>
      <c r="C55" s="1402" t="s">
        <v>625</v>
      </c>
      <c r="D55" s="1403"/>
      <c r="E55" s="1404"/>
      <c r="F55" s="936">
        <f>SUM('1b.mell '!E81)</f>
        <v>900000</v>
      </c>
    </row>
    <row r="56" spans="1:6" ht="15">
      <c r="A56" s="1405">
        <v>1193</v>
      </c>
      <c r="B56" s="1405"/>
      <c r="C56" s="1402" t="s">
        <v>626</v>
      </c>
      <c r="D56" s="1403"/>
      <c r="E56" s="1404"/>
      <c r="F56" s="936">
        <f>SUM('1b.mell '!E89)</f>
        <v>497050</v>
      </c>
    </row>
    <row r="57" spans="1:6" ht="15">
      <c r="A57" s="1405">
        <v>1194</v>
      </c>
      <c r="B57" s="1405"/>
      <c r="C57" s="1402" t="s">
        <v>628</v>
      </c>
      <c r="D57" s="1403"/>
      <c r="E57" s="1404"/>
      <c r="F57" s="936">
        <f>SUM('1b.mell '!E90)</f>
        <v>186216</v>
      </c>
    </row>
    <row r="58" spans="1:6" ht="15">
      <c r="A58" s="1405">
        <v>1195</v>
      </c>
      <c r="B58" s="1405"/>
      <c r="C58" s="1402" t="s">
        <v>627</v>
      </c>
      <c r="D58" s="1403"/>
      <c r="E58" s="1404"/>
      <c r="F58" s="936">
        <f>SUM('1b.mell '!E91)</f>
        <v>350000</v>
      </c>
    </row>
    <row r="59" spans="1:6" ht="15">
      <c r="A59" s="1405">
        <v>1412</v>
      </c>
      <c r="B59" s="1405"/>
      <c r="C59" s="1402" t="s">
        <v>586</v>
      </c>
      <c r="D59" s="1403"/>
      <c r="E59" s="1404"/>
      <c r="F59" s="936">
        <v>67830</v>
      </c>
    </row>
    <row r="60" spans="1:6" ht="12.75">
      <c r="A60" s="1384" t="s">
        <v>618</v>
      </c>
      <c r="B60" s="1385" t="s">
        <v>619</v>
      </c>
      <c r="C60" s="1385"/>
      <c r="D60" s="1385"/>
      <c r="E60" s="1385"/>
      <c r="F60" s="1377">
        <f>SUM(F63:F65)</f>
        <v>1522298</v>
      </c>
    </row>
    <row r="61" spans="1:6" ht="12.75">
      <c r="A61" s="1384"/>
      <c r="B61" s="1385"/>
      <c r="C61" s="1385"/>
      <c r="D61" s="1385"/>
      <c r="E61" s="1385"/>
      <c r="F61" s="1378"/>
    </row>
    <row r="62" spans="1:6" ht="12.75">
      <c r="A62" s="1397"/>
      <c r="B62" s="1385"/>
      <c r="C62" s="1385"/>
      <c r="D62" s="1385"/>
      <c r="E62" s="1385"/>
      <c r="F62" s="1379"/>
    </row>
    <row r="63" spans="1:6" ht="15">
      <c r="A63" s="1405">
        <v>1010</v>
      </c>
      <c r="B63" s="1405"/>
      <c r="C63" s="1402" t="s">
        <v>1012</v>
      </c>
      <c r="D63" s="1403"/>
      <c r="E63" s="1404"/>
      <c r="F63" s="936">
        <f>SUM('1b.mell '!E10)</f>
        <v>1504146</v>
      </c>
    </row>
    <row r="64" spans="1:6" ht="15">
      <c r="A64" s="1405">
        <v>1165</v>
      </c>
      <c r="B64" s="1405"/>
      <c r="C64" s="1402" t="s">
        <v>713</v>
      </c>
      <c r="D64" s="1403"/>
      <c r="E64" s="1404"/>
      <c r="F64" s="936">
        <v>6837</v>
      </c>
    </row>
    <row r="65" spans="1:6" ht="15">
      <c r="A65" s="1405">
        <v>1030</v>
      </c>
      <c r="B65" s="1405"/>
      <c r="C65" s="1402" t="s">
        <v>712</v>
      </c>
      <c r="D65" s="1403"/>
      <c r="E65" s="1404"/>
      <c r="F65" s="936">
        <f>SUM('1b.mell '!E18)</f>
        <v>11315</v>
      </c>
    </row>
    <row r="66" spans="1:6" ht="12.75">
      <c r="A66" s="1384" t="s">
        <v>630</v>
      </c>
      <c r="B66" s="1385" t="s">
        <v>631</v>
      </c>
      <c r="C66" s="1385"/>
      <c r="D66" s="1385"/>
      <c r="E66" s="1385"/>
      <c r="F66" s="1377">
        <f>SUM(F69:F69)</f>
        <v>2833820</v>
      </c>
    </row>
    <row r="67" spans="1:6" ht="12.75">
      <c r="A67" s="1384"/>
      <c r="B67" s="1385"/>
      <c r="C67" s="1385"/>
      <c r="D67" s="1385"/>
      <c r="E67" s="1385"/>
      <c r="F67" s="1378"/>
    </row>
    <row r="68" spans="1:6" ht="12.75">
      <c r="A68" s="1397"/>
      <c r="B68" s="1385"/>
      <c r="C68" s="1385"/>
      <c r="D68" s="1385"/>
      <c r="E68" s="1385"/>
      <c r="F68" s="1379"/>
    </row>
    <row r="69" spans="1:6" ht="15">
      <c r="A69" s="1405">
        <v>1221</v>
      </c>
      <c r="B69" s="1405"/>
      <c r="C69" s="1402" t="s">
        <v>632</v>
      </c>
      <c r="D69" s="1403"/>
      <c r="E69" s="1404"/>
      <c r="F69" s="936">
        <f>SUM('1b.mell '!E277+'1b.mell '!E273)</f>
        <v>2833820</v>
      </c>
    </row>
    <row r="70" spans="1:6" ht="12.75">
      <c r="A70" s="1384" t="s">
        <v>439</v>
      </c>
      <c r="B70" s="1385" t="s">
        <v>440</v>
      </c>
      <c r="C70" s="1385"/>
      <c r="D70" s="1385"/>
      <c r="E70" s="1385"/>
      <c r="F70" s="1377">
        <f>SUM(F73:F80)</f>
        <v>964861</v>
      </c>
    </row>
    <row r="71" spans="1:6" ht="12.75">
      <c r="A71" s="1384"/>
      <c r="B71" s="1385"/>
      <c r="C71" s="1385"/>
      <c r="D71" s="1385"/>
      <c r="E71" s="1385"/>
      <c r="F71" s="1378"/>
    </row>
    <row r="72" spans="1:6" ht="12.75">
      <c r="A72" s="1384"/>
      <c r="B72" s="1385"/>
      <c r="C72" s="1385"/>
      <c r="D72" s="1385"/>
      <c r="E72" s="1385"/>
      <c r="F72" s="1379"/>
    </row>
    <row r="73" spans="1:6" ht="15">
      <c r="A73" s="1405">
        <v>1077</v>
      </c>
      <c r="B73" s="1405"/>
      <c r="C73" s="1402" t="s">
        <v>577</v>
      </c>
      <c r="D73" s="1403"/>
      <c r="E73" s="1404"/>
      <c r="F73" s="936">
        <f>SUM('1b.mell '!E34)</f>
        <v>222000</v>
      </c>
    </row>
    <row r="74" spans="1:6" ht="15">
      <c r="A74" s="1405">
        <v>1079</v>
      </c>
      <c r="B74" s="1405"/>
      <c r="C74" s="1402" t="s">
        <v>579</v>
      </c>
      <c r="D74" s="1403"/>
      <c r="E74" s="1404"/>
      <c r="F74" s="936">
        <f>SUM('1b.mell '!E36)</f>
        <v>115000</v>
      </c>
    </row>
    <row r="75" spans="1:6" ht="15">
      <c r="A75" s="1405">
        <v>1080</v>
      </c>
      <c r="B75" s="1405"/>
      <c r="C75" s="1402" t="s">
        <v>580</v>
      </c>
      <c r="D75" s="1403"/>
      <c r="E75" s="1404"/>
      <c r="F75" s="936">
        <f>SUM('1b.mell '!E37)</f>
        <v>8261</v>
      </c>
    </row>
    <row r="76" spans="1:6" ht="15">
      <c r="A76" s="1405">
        <v>1082</v>
      </c>
      <c r="B76" s="1405"/>
      <c r="C76" s="1402" t="s">
        <v>581</v>
      </c>
      <c r="D76" s="1403"/>
      <c r="E76" s="1404"/>
      <c r="F76" s="936">
        <f>SUM('1b.mell '!E38)</f>
        <v>64000</v>
      </c>
    </row>
    <row r="77" spans="1:6" ht="15">
      <c r="A77" s="1405">
        <v>1092</v>
      </c>
      <c r="B77" s="1405"/>
      <c r="C77" s="1402" t="s">
        <v>583</v>
      </c>
      <c r="D77" s="1403"/>
      <c r="E77" s="1404"/>
      <c r="F77" s="936">
        <f>SUM('1b.mell '!E43)</f>
        <v>466500</v>
      </c>
    </row>
    <row r="78" spans="1:6" ht="15">
      <c r="A78" s="1405">
        <v>1098</v>
      </c>
      <c r="B78" s="1405"/>
      <c r="C78" s="1402" t="s">
        <v>589</v>
      </c>
      <c r="D78" s="1403"/>
      <c r="E78" s="1404"/>
      <c r="F78" s="936">
        <f>SUM('1b.mell '!E49)</f>
        <v>5000</v>
      </c>
    </row>
    <row r="79" spans="1:6" ht="15">
      <c r="A79" s="1405">
        <v>1305</v>
      </c>
      <c r="B79" s="1405"/>
      <c r="C79" s="1402" t="s">
        <v>580</v>
      </c>
      <c r="D79" s="1403"/>
      <c r="E79" s="1404"/>
      <c r="F79" s="936">
        <v>9100</v>
      </c>
    </row>
    <row r="80" spans="1:6" ht="15">
      <c r="A80" s="1405">
        <v>1103</v>
      </c>
      <c r="B80" s="1405"/>
      <c r="C80" s="1402" t="s">
        <v>592</v>
      </c>
      <c r="D80" s="1403"/>
      <c r="E80" s="1404"/>
      <c r="F80" s="936">
        <f>SUM('1b.mell '!E53)</f>
        <v>75000</v>
      </c>
    </row>
    <row r="81" spans="1:6" ht="12.75">
      <c r="A81" s="1384" t="s">
        <v>634</v>
      </c>
      <c r="B81" s="1385" t="s">
        <v>635</v>
      </c>
      <c r="C81" s="1385"/>
      <c r="D81" s="1385"/>
      <c r="E81" s="1385"/>
      <c r="F81" s="1377">
        <f>SUM(F84)</f>
        <v>215253</v>
      </c>
    </row>
    <row r="82" spans="1:6" ht="12.75">
      <c r="A82" s="1384"/>
      <c r="B82" s="1385"/>
      <c r="C82" s="1385"/>
      <c r="D82" s="1385"/>
      <c r="E82" s="1385"/>
      <c r="F82" s="1378"/>
    </row>
    <row r="83" spans="1:6" ht="12.75">
      <c r="A83" s="1384"/>
      <c r="B83" s="1385"/>
      <c r="C83" s="1385"/>
      <c r="D83" s="1385"/>
      <c r="E83" s="1385"/>
      <c r="F83" s="1379"/>
    </row>
    <row r="84" spans="1:6" ht="15">
      <c r="A84" s="1405">
        <v>1421</v>
      </c>
      <c r="B84" s="1405"/>
      <c r="C84" s="1402" t="s">
        <v>1033</v>
      </c>
      <c r="D84" s="1403"/>
      <c r="E84" s="1404"/>
      <c r="F84" s="936">
        <f>SUM('1b.mell '!E206)</f>
        <v>215253</v>
      </c>
    </row>
    <row r="85" spans="1:6" ht="12.75">
      <c r="A85" s="1415" t="s">
        <v>937</v>
      </c>
      <c r="B85" s="1416"/>
      <c r="C85" s="1416"/>
      <c r="D85" s="1416"/>
      <c r="E85" s="1416"/>
      <c r="F85" s="1413">
        <f>SUM(F81+F70+F66+F60+F43+F32+F5)</f>
        <v>18245565</v>
      </c>
    </row>
    <row r="86" spans="1:6" ht="12.75">
      <c r="A86" s="1417"/>
      <c r="B86" s="1418"/>
      <c r="C86" s="1418"/>
      <c r="D86" s="1418"/>
      <c r="E86" s="1418"/>
      <c r="F86" s="1419"/>
    </row>
  </sheetData>
  <sheetProtection/>
  <mergeCells count="139">
    <mergeCell ref="C59:E59"/>
    <mergeCell ref="A35:B35"/>
    <mergeCell ref="C54:E54"/>
    <mergeCell ref="A25:B25"/>
    <mergeCell ref="A26:B26"/>
    <mergeCell ref="A27:B27"/>
    <mergeCell ref="C52:E52"/>
    <mergeCell ref="C56:E56"/>
    <mergeCell ref="A54:B54"/>
    <mergeCell ref="C57:E57"/>
    <mergeCell ref="A84:B84"/>
    <mergeCell ref="A53:B53"/>
    <mergeCell ref="C53:E53"/>
    <mergeCell ref="A30:B30"/>
    <mergeCell ref="C30:E30"/>
    <mergeCell ref="A64:B64"/>
    <mergeCell ref="C64:E64"/>
    <mergeCell ref="A41:B41"/>
    <mergeCell ref="A55:B55"/>
    <mergeCell ref="A59:B59"/>
    <mergeCell ref="A85:E86"/>
    <mergeCell ref="F85:F86"/>
    <mergeCell ref="A17:B17"/>
    <mergeCell ref="C17:E17"/>
    <mergeCell ref="A81:A83"/>
    <mergeCell ref="B81:E83"/>
    <mergeCell ref="F81:F83"/>
    <mergeCell ref="F66:F68"/>
    <mergeCell ref="A69:B69"/>
    <mergeCell ref="C69:E69"/>
    <mergeCell ref="F70:F72"/>
    <mergeCell ref="A73:B73"/>
    <mergeCell ref="C73:E73"/>
    <mergeCell ref="B70:E72"/>
    <mergeCell ref="A20:B20"/>
    <mergeCell ref="C20:E20"/>
    <mergeCell ref="A60:A62"/>
    <mergeCell ref="B60:E62"/>
    <mergeCell ref="C48:E48"/>
    <mergeCell ref="F60:F62"/>
    <mergeCell ref="A19:B19"/>
    <mergeCell ref="A28:B28"/>
    <mergeCell ref="C84:E84"/>
    <mergeCell ref="A66:A68"/>
    <mergeCell ref="B66:E68"/>
    <mergeCell ref="A29:B29"/>
    <mergeCell ref="C29:E29"/>
    <mergeCell ref="A57:B57"/>
    <mergeCell ref="A63:B63"/>
    <mergeCell ref="C63:E63"/>
    <mergeCell ref="C21:E21"/>
    <mergeCell ref="A43:A45"/>
    <mergeCell ref="B43:E45"/>
    <mergeCell ref="C28:E28"/>
    <mergeCell ref="A46:B46"/>
    <mergeCell ref="C46:E46"/>
    <mergeCell ref="A39:B39"/>
    <mergeCell ref="C39:E39"/>
    <mergeCell ref="C42:E42"/>
    <mergeCell ref="C36:E36"/>
    <mergeCell ref="C55:E55"/>
    <mergeCell ref="A56:B56"/>
    <mergeCell ref="A52:B52"/>
    <mergeCell ref="C24:E24"/>
    <mergeCell ref="A22:B22"/>
    <mergeCell ref="C22:E22"/>
    <mergeCell ref="A24:B24"/>
    <mergeCell ref="A37:B37"/>
    <mergeCell ref="C37:E37"/>
    <mergeCell ref="A36:B36"/>
    <mergeCell ref="A12:B12"/>
    <mergeCell ref="C12:E12"/>
    <mergeCell ref="A13:B13"/>
    <mergeCell ref="C14:E14"/>
    <mergeCell ref="A18:B18"/>
    <mergeCell ref="A15:B15"/>
    <mergeCell ref="A14:B14"/>
    <mergeCell ref="C18:E18"/>
    <mergeCell ref="C13:E13"/>
    <mergeCell ref="A1:F1"/>
    <mergeCell ref="A2:F2"/>
    <mergeCell ref="C11:E11"/>
    <mergeCell ref="A16:B16"/>
    <mergeCell ref="C16:E16"/>
    <mergeCell ref="C15:E15"/>
    <mergeCell ref="A11:B11"/>
    <mergeCell ref="A5:A7"/>
    <mergeCell ref="B5:E7"/>
    <mergeCell ref="A8:B8"/>
    <mergeCell ref="F43:F45"/>
    <mergeCell ref="C31:E31"/>
    <mergeCell ref="A40:B40"/>
    <mergeCell ref="C40:E40"/>
    <mergeCell ref="A38:B38"/>
    <mergeCell ref="C38:E38"/>
    <mergeCell ref="A32:A34"/>
    <mergeCell ref="B32:E34"/>
    <mergeCell ref="F32:F34"/>
    <mergeCell ref="C35:E35"/>
    <mergeCell ref="A42:B42"/>
    <mergeCell ref="C8:E8"/>
    <mergeCell ref="F5:F7"/>
    <mergeCell ref="A9:B9"/>
    <mergeCell ref="C9:E9"/>
    <mergeCell ref="A21:B21"/>
    <mergeCell ref="A23:B23"/>
    <mergeCell ref="C23:E23"/>
    <mergeCell ref="A10:B10"/>
    <mergeCell ref="C19:E19"/>
    <mergeCell ref="C10:E10"/>
    <mergeCell ref="A70:A72"/>
    <mergeCell ref="C50:E50"/>
    <mergeCell ref="A51:B51"/>
    <mergeCell ref="A50:B50"/>
    <mergeCell ref="A65:B65"/>
    <mergeCell ref="C65:E65"/>
    <mergeCell ref="A47:B47"/>
    <mergeCell ref="C47:E47"/>
    <mergeCell ref="A31:B31"/>
    <mergeCell ref="A74:B74"/>
    <mergeCell ref="C74:E74"/>
    <mergeCell ref="A75:B75"/>
    <mergeCell ref="C75:E75"/>
    <mergeCell ref="A48:B48"/>
    <mergeCell ref="C51:E51"/>
    <mergeCell ref="A49:B49"/>
    <mergeCell ref="C49:E49"/>
    <mergeCell ref="C58:E58"/>
    <mergeCell ref="A58:B58"/>
    <mergeCell ref="A80:B80"/>
    <mergeCell ref="C80:E80"/>
    <mergeCell ref="A76:B76"/>
    <mergeCell ref="C76:E76"/>
    <mergeCell ref="A77:B77"/>
    <mergeCell ref="C77:E77"/>
    <mergeCell ref="A78:B78"/>
    <mergeCell ref="C78:E78"/>
    <mergeCell ref="A79:B79"/>
    <mergeCell ref="C79:E79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showZeros="0" zoomScalePageLayoutView="0" workbookViewId="0" topLeftCell="A1">
      <selection activeCell="G87" sqref="G87"/>
    </sheetView>
  </sheetViews>
  <sheetFormatPr defaultColWidth="9.00390625" defaultRowHeight="12.75"/>
  <cols>
    <col min="1" max="1" width="8.00390625" style="19" customWidth="1"/>
    <col min="2" max="2" width="71.625" style="19" customWidth="1"/>
    <col min="3" max="5" width="12.125" style="19" customWidth="1"/>
    <col min="6" max="8" width="9.125" style="19" customWidth="1"/>
    <col min="9" max="9" width="9.875" style="19" bestFit="1" customWidth="1"/>
    <col min="10" max="16384" width="9.125" style="19" customWidth="1"/>
  </cols>
  <sheetData>
    <row r="1" spans="1:6" ht="12.75">
      <c r="A1" s="1136" t="s">
        <v>1102</v>
      </c>
      <c r="B1" s="1136"/>
      <c r="C1" s="1126"/>
      <c r="D1" s="1126"/>
      <c r="E1" s="1126"/>
      <c r="F1" s="1126"/>
    </row>
    <row r="2" spans="1:6" ht="12.75">
      <c r="A2" s="1136" t="s">
        <v>30</v>
      </c>
      <c r="B2" s="1136"/>
      <c r="C2" s="1126"/>
      <c r="D2" s="1126"/>
      <c r="E2" s="1126"/>
      <c r="F2" s="1126"/>
    </row>
    <row r="3" spans="1:2" ht="9" customHeight="1">
      <c r="A3" s="102"/>
      <c r="B3" s="102"/>
    </row>
    <row r="4" spans="1:6" ht="12" customHeight="1">
      <c r="A4" s="91"/>
      <c r="B4" s="90"/>
      <c r="C4" s="86"/>
      <c r="D4" s="86"/>
      <c r="E4" s="86"/>
      <c r="F4" s="86" t="s">
        <v>978</v>
      </c>
    </row>
    <row r="5" spans="1:6" s="21" customFormat="1" ht="12" customHeight="1">
      <c r="A5" s="95"/>
      <c r="B5" s="20"/>
      <c r="C5" s="1119" t="s">
        <v>679</v>
      </c>
      <c r="D5" s="1119" t="s">
        <v>740</v>
      </c>
      <c r="E5" s="1119" t="s">
        <v>692</v>
      </c>
      <c r="F5" s="1133" t="s">
        <v>1220</v>
      </c>
    </row>
    <row r="6" spans="1:6" s="21" customFormat="1" ht="12" customHeight="1">
      <c r="A6" s="1" t="s">
        <v>988</v>
      </c>
      <c r="B6" s="1" t="s">
        <v>951</v>
      </c>
      <c r="C6" s="1137"/>
      <c r="D6" s="1137"/>
      <c r="E6" s="1137"/>
      <c r="F6" s="1134"/>
    </row>
    <row r="7" spans="1:6" s="21" customFormat="1" ht="12.75" customHeight="1" thickBot="1">
      <c r="A7" s="22"/>
      <c r="B7" s="22"/>
      <c r="C7" s="1138"/>
      <c r="D7" s="1138"/>
      <c r="E7" s="1138"/>
      <c r="F7" s="1135"/>
    </row>
    <row r="8" spans="1:6" ht="12" customHeight="1">
      <c r="A8" s="2" t="s">
        <v>952</v>
      </c>
      <c r="B8" s="3" t="s">
        <v>953</v>
      </c>
      <c r="C8" s="15" t="s">
        <v>954</v>
      </c>
      <c r="D8" s="15" t="s">
        <v>955</v>
      </c>
      <c r="E8" s="15" t="s">
        <v>956</v>
      </c>
      <c r="F8" s="15" t="s">
        <v>777</v>
      </c>
    </row>
    <row r="9" spans="1:6" ht="15" customHeight="1">
      <c r="A9" s="2"/>
      <c r="B9" s="113" t="s">
        <v>1103</v>
      </c>
      <c r="C9" s="8"/>
      <c r="D9" s="8"/>
      <c r="E9" s="8"/>
      <c r="F9" s="5"/>
    </row>
    <row r="10" spans="1:6" ht="12">
      <c r="A10" s="2"/>
      <c r="B10" s="100"/>
      <c r="C10" s="8"/>
      <c r="D10" s="8"/>
      <c r="E10" s="8"/>
      <c r="F10" s="5"/>
    </row>
    <row r="11" spans="1:6" ht="12">
      <c r="A11" s="4">
        <v>1710</v>
      </c>
      <c r="B11" s="4" t="s">
        <v>1158</v>
      </c>
      <c r="C11" s="385">
        <f>SUM(C12:C18)</f>
        <v>1724941</v>
      </c>
      <c r="D11" s="385">
        <f>SUM(D12:D18)</f>
        <v>1869174</v>
      </c>
      <c r="E11" s="385">
        <f>SUM(E12:E18)</f>
        <v>1874398</v>
      </c>
      <c r="F11" s="229">
        <f>SUM(E11/D11)</f>
        <v>1.0027948173899273</v>
      </c>
    </row>
    <row r="12" spans="1:6" ht="12">
      <c r="A12" s="8">
        <v>1711</v>
      </c>
      <c r="B12" s="8" t="s">
        <v>1104</v>
      </c>
      <c r="C12" s="379">
        <f>SUM('3a.m.'!C43)</f>
        <v>954903</v>
      </c>
      <c r="D12" s="379">
        <f>SUM('3a.m.'!D43)</f>
        <v>1011327</v>
      </c>
      <c r="E12" s="379">
        <f>SUM('3a.m.'!E43)</f>
        <v>1014979</v>
      </c>
      <c r="F12" s="1026">
        <f aca="true" t="shared" si="0" ref="F12:F75">SUM(E12/D12)</f>
        <v>1.0036110971031131</v>
      </c>
    </row>
    <row r="13" spans="1:6" ht="12">
      <c r="A13" s="8">
        <v>1712</v>
      </c>
      <c r="B13" s="8" t="s">
        <v>868</v>
      </c>
      <c r="C13" s="379">
        <f>SUM('3a.m.'!C44)</f>
        <v>279792</v>
      </c>
      <c r="D13" s="379">
        <f>SUM('3a.m.'!D44)</f>
        <v>307659</v>
      </c>
      <c r="E13" s="379">
        <f>SUM('3a.m.'!E44)</f>
        <v>308644</v>
      </c>
      <c r="F13" s="1026">
        <f t="shared" si="0"/>
        <v>1.003201596572829</v>
      </c>
    </row>
    <row r="14" spans="1:6" ht="12">
      <c r="A14" s="8">
        <v>1713</v>
      </c>
      <c r="B14" s="8" t="s">
        <v>869</v>
      </c>
      <c r="C14" s="379">
        <f>SUM('3a.m.'!C45)</f>
        <v>322946</v>
      </c>
      <c r="D14" s="379">
        <f>SUM('3a.m.'!D45)</f>
        <v>374458</v>
      </c>
      <c r="E14" s="379">
        <f>SUM('3a.m.'!E45)</f>
        <v>374809</v>
      </c>
      <c r="F14" s="1026">
        <f t="shared" si="0"/>
        <v>1.0009373547901232</v>
      </c>
    </row>
    <row r="15" spans="1:6" ht="12">
      <c r="A15" s="8">
        <v>1714</v>
      </c>
      <c r="B15" s="8" t="s">
        <v>887</v>
      </c>
      <c r="C15" s="379">
        <f>SUM('3a.m.'!C46)</f>
        <v>0</v>
      </c>
      <c r="D15" s="379">
        <f>SUM('3a.m.'!D46)</f>
        <v>0</v>
      </c>
      <c r="E15" s="379">
        <f>SUM('3a.m.'!E46)</f>
        <v>0</v>
      </c>
      <c r="F15" s="229"/>
    </row>
    <row r="16" spans="1:6" ht="12">
      <c r="A16" s="8">
        <v>1715</v>
      </c>
      <c r="B16" s="5" t="s">
        <v>1122</v>
      </c>
      <c r="C16" s="379">
        <f>SUM('3a.m.'!C47)</f>
        <v>0</v>
      </c>
      <c r="D16" s="379">
        <f>SUM('3a.m.'!D47)</f>
        <v>0</v>
      </c>
      <c r="E16" s="379">
        <f>SUM('3a.m.'!E47)</f>
        <v>0</v>
      </c>
      <c r="F16" s="229"/>
    </row>
    <row r="17" spans="1:6" ht="12">
      <c r="A17" s="8">
        <v>1716</v>
      </c>
      <c r="B17" s="46" t="s">
        <v>1066</v>
      </c>
      <c r="C17" s="379">
        <f>SUM('3a.m.'!C51)</f>
        <v>126800</v>
      </c>
      <c r="D17" s="379">
        <f>SUM('3a.m.'!D51)</f>
        <v>134730</v>
      </c>
      <c r="E17" s="379">
        <f>SUM('3a.m.'!E51)</f>
        <v>119966</v>
      </c>
      <c r="F17" s="1026">
        <f t="shared" si="0"/>
        <v>0.8904178727826022</v>
      </c>
    </row>
    <row r="18" spans="1:6" ht="12">
      <c r="A18" s="8">
        <v>1717</v>
      </c>
      <c r="B18" s="47" t="s">
        <v>1067</v>
      </c>
      <c r="C18" s="379">
        <f>SUM('3a.m.'!C50)</f>
        <v>40500</v>
      </c>
      <c r="D18" s="379">
        <f>SUM('3a.m.'!D50)</f>
        <v>41000</v>
      </c>
      <c r="E18" s="379">
        <f>SUM('3a.m.'!E50)</f>
        <v>56000</v>
      </c>
      <c r="F18" s="1026">
        <f t="shared" si="0"/>
        <v>1.3658536585365855</v>
      </c>
    </row>
    <row r="19" spans="1:6" ht="12">
      <c r="A19" s="8">
        <v>1718</v>
      </c>
      <c r="B19" s="47" t="s">
        <v>870</v>
      </c>
      <c r="C19" s="379"/>
      <c r="D19" s="379"/>
      <c r="E19" s="379"/>
      <c r="F19" s="229"/>
    </row>
    <row r="20" spans="1:6" ht="12">
      <c r="A20" s="8"/>
      <c r="B20" s="8"/>
      <c r="C20" s="379"/>
      <c r="D20" s="379"/>
      <c r="E20" s="379"/>
      <c r="F20" s="229"/>
    </row>
    <row r="21" spans="1:6" ht="12.75">
      <c r="A21" s="8"/>
      <c r="B21" s="114" t="s">
        <v>1150</v>
      </c>
      <c r="C21" s="379"/>
      <c r="D21" s="379"/>
      <c r="E21" s="379"/>
      <c r="F21" s="229"/>
    </row>
    <row r="22" spans="1:6" ht="6.75" customHeight="1">
      <c r="A22" s="8"/>
      <c r="B22" s="8"/>
      <c r="C22" s="379"/>
      <c r="D22" s="379"/>
      <c r="E22" s="379"/>
      <c r="F22" s="229"/>
    </row>
    <row r="23" spans="1:6" ht="12">
      <c r="A23" s="80">
        <v>1740</v>
      </c>
      <c r="B23" s="80" t="s">
        <v>824</v>
      </c>
      <c r="C23" s="386">
        <f>SUM(C24:C31)</f>
        <v>488420</v>
      </c>
      <c r="D23" s="386">
        <f>SUM(D24:D31)</f>
        <v>545197</v>
      </c>
      <c r="E23" s="386">
        <f>SUM(E24:E31)</f>
        <v>525854</v>
      </c>
      <c r="F23" s="229">
        <f t="shared" si="0"/>
        <v>0.9645210813705871</v>
      </c>
    </row>
    <row r="24" spans="1:6" ht="12">
      <c r="A24" s="8">
        <v>1741</v>
      </c>
      <c r="B24" s="8" t="s">
        <v>1104</v>
      </c>
      <c r="C24" s="379">
        <f>SUM('3b.m.'!C37)</f>
        <v>252138</v>
      </c>
      <c r="D24" s="379">
        <f>SUM('3b.m.'!D37)</f>
        <v>267428</v>
      </c>
      <c r="E24" s="379">
        <f>SUM('3b.m.'!E37)</f>
        <v>267945</v>
      </c>
      <c r="F24" s="1026">
        <f t="shared" si="0"/>
        <v>1.0019332306265611</v>
      </c>
    </row>
    <row r="25" spans="1:6" ht="12">
      <c r="A25" s="8">
        <v>1742</v>
      </c>
      <c r="B25" s="8" t="s">
        <v>868</v>
      </c>
      <c r="C25" s="379">
        <f>SUM('3b.m.'!C38)</f>
        <v>69554</v>
      </c>
      <c r="D25" s="379">
        <f>SUM('3b.m.'!D38)</f>
        <v>76205</v>
      </c>
      <c r="E25" s="379">
        <f>SUM('3b.m.'!E38)</f>
        <v>76345</v>
      </c>
      <c r="F25" s="1026">
        <f t="shared" si="0"/>
        <v>1.0018371497933207</v>
      </c>
    </row>
    <row r="26" spans="1:6" ht="12">
      <c r="A26" s="8">
        <v>1743</v>
      </c>
      <c r="B26" s="8" t="s">
        <v>869</v>
      </c>
      <c r="C26" s="379">
        <f>SUM('3b.m.'!C39)</f>
        <v>163728</v>
      </c>
      <c r="D26" s="379">
        <f>SUM('3b.m.'!D39)</f>
        <v>186221</v>
      </c>
      <c r="E26" s="379">
        <f>SUM('3b.m.'!E39)</f>
        <v>166221</v>
      </c>
      <c r="F26" s="1026">
        <f t="shared" si="0"/>
        <v>0.8926007270930776</v>
      </c>
    </row>
    <row r="27" spans="1:6" ht="12">
      <c r="A27" s="8">
        <v>1744</v>
      </c>
      <c r="B27" s="8" t="s">
        <v>887</v>
      </c>
      <c r="C27" s="379">
        <f>SUM('3b.m.'!C40)</f>
        <v>0</v>
      </c>
      <c r="D27" s="379">
        <f>SUM('3b.m.'!D40)</f>
        <v>0</v>
      </c>
      <c r="E27" s="379">
        <f>SUM('3b.m.'!E40)</f>
        <v>0</v>
      </c>
      <c r="F27" s="229"/>
    </row>
    <row r="28" spans="1:6" ht="12">
      <c r="A28" s="8">
        <v>1745</v>
      </c>
      <c r="B28" s="8" t="s">
        <v>1122</v>
      </c>
      <c r="C28" s="379">
        <f>SUM('3b.m.'!C41)</f>
        <v>0</v>
      </c>
      <c r="D28" s="379">
        <f>SUM('3b.m.'!D41)</f>
        <v>0</v>
      </c>
      <c r="E28" s="379">
        <f>SUM('3b.m.'!E41)</f>
        <v>0</v>
      </c>
      <c r="F28" s="229"/>
    </row>
    <row r="29" spans="1:6" ht="12">
      <c r="A29" s="8">
        <v>1746</v>
      </c>
      <c r="B29" s="8" t="s">
        <v>1066</v>
      </c>
      <c r="C29" s="379">
        <f>SUM('3b.m.'!C45)</f>
        <v>3000</v>
      </c>
      <c r="D29" s="379">
        <f>SUM('3b.m.'!D45)</f>
        <v>15343</v>
      </c>
      <c r="E29" s="379">
        <f>SUM('3b.m.'!E45)</f>
        <v>15343</v>
      </c>
      <c r="F29" s="1026">
        <f t="shared" si="0"/>
        <v>1</v>
      </c>
    </row>
    <row r="30" spans="1:6" ht="12">
      <c r="A30" s="8">
        <v>1747</v>
      </c>
      <c r="B30" s="8" t="s">
        <v>1067</v>
      </c>
      <c r="C30" s="379">
        <f>SUM('3b.m.'!C46)</f>
        <v>0</v>
      </c>
      <c r="D30" s="379">
        <f>SUM('3b.m.'!D46)</f>
        <v>0</v>
      </c>
      <c r="E30" s="379">
        <f>SUM('3b.m.'!E46)</f>
        <v>0</v>
      </c>
      <c r="F30" s="229"/>
    </row>
    <row r="31" spans="1:6" ht="12">
      <c r="A31" s="8">
        <v>1748</v>
      </c>
      <c r="B31" s="5" t="s">
        <v>870</v>
      </c>
      <c r="C31" s="379"/>
      <c r="D31" s="379"/>
      <c r="E31" s="379"/>
      <c r="F31" s="229"/>
    </row>
    <row r="32" spans="1:6" ht="7.5" customHeight="1">
      <c r="A32" s="8"/>
      <c r="B32" s="8"/>
      <c r="C32" s="379"/>
      <c r="D32" s="379"/>
      <c r="E32" s="379"/>
      <c r="F32" s="229"/>
    </row>
    <row r="33" spans="1:6" ht="12.75">
      <c r="A33" s="8"/>
      <c r="B33" s="114" t="s">
        <v>1151</v>
      </c>
      <c r="C33" s="379"/>
      <c r="D33" s="379"/>
      <c r="E33" s="379"/>
      <c r="F33" s="229"/>
    </row>
    <row r="34" spans="1:6" ht="7.5" customHeight="1">
      <c r="A34" s="2"/>
      <c r="B34" s="100"/>
      <c r="C34" s="379"/>
      <c r="D34" s="379"/>
      <c r="E34" s="379"/>
      <c r="F34" s="229"/>
    </row>
    <row r="35" spans="1:6" ht="12">
      <c r="A35" s="9">
        <v>1750</v>
      </c>
      <c r="B35" s="9" t="s">
        <v>784</v>
      </c>
      <c r="C35" s="387">
        <f>SUM(C36:C44)</f>
        <v>3957386</v>
      </c>
      <c r="D35" s="387">
        <f>SUM(D36:D44)</f>
        <v>4416087</v>
      </c>
      <c r="E35" s="387">
        <f>SUM(E36:E44)</f>
        <v>4289028</v>
      </c>
      <c r="F35" s="229">
        <f t="shared" si="0"/>
        <v>0.9712281483584903</v>
      </c>
    </row>
    <row r="36" spans="1:6" ht="12">
      <c r="A36" s="8">
        <v>1751</v>
      </c>
      <c r="B36" s="8" t="s">
        <v>1104</v>
      </c>
      <c r="C36" s="379">
        <f>SUM('3c.m.'!C846)</f>
        <v>114344</v>
      </c>
      <c r="D36" s="379">
        <f>SUM('3c.m.'!D846)</f>
        <v>133366</v>
      </c>
      <c r="E36" s="379">
        <f>SUM('3c.m.'!E846)</f>
        <v>128362</v>
      </c>
      <c r="F36" s="1026">
        <f t="shared" si="0"/>
        <v>0.9624791925978136</v>
      </c>
    </row>
    <row r="37" spans="1:6" ht="12">
      <c r="A37" s="8">
        <v>1752</v>
      </c>
      <c r="B37" s="8" t="s">
        <v>868</v>
      </c>
      <c r="C37" s="379">
        <f>SUM('3c.m.'!C847)</f>
        <v>31051</v>
      </c>
      <c r="D37" s="379">
        <f>SUM('3c.m.'!D847)</f>
        <v>36491</v>
      </c>
      <c r="E37" s="379">
        <f>SUM('3c.m.'!E847)</f>
        <v>35257</v>
      </c>
      <c r="F37" s="1026">
        <f t="shared" si="0"/>
        <v>0.9661834424926694</v>
      </c>
    </row>
    <row r="38" spans="1:6" ht="12">
      <c r="A38" s="8">
        <v>1753</v>
      </c>
      <c r="B38" s="8" t="s">
        <v>869</v>
      </c>
      <c r="C38" s="379">
        <f>SUM('3c.m.'!C848)</f>
        <v>2785259</v>
      </c>
      <c r="D38" s="379">
        <f>SUM('3c.m.'!D848)</f>
        <v>3022779</v>
      </c>
      <c r="E38" s="379">
        <f>SUM('3c.m.'!E848)</f>
        <v>3013545</v>
      </c>
      <c r="F38" s="1026">
        <f t="shared" si="0"/>
        <v>0.9969451951333524</v>
      </c>
    </row>
    <row r="39" spans="1:6" ht="12">
      <c r="A39" s="8">
        <v>1754</v>
      </c>
      <c r="B39" s="8" t="s">
        <v>887</v>
      </c>
      <c r="C39" s="379">
        <f>SUM('3c.m.'!C849)</f>
        <v>283825</v>
      </c>
      <c r="D39" s="379">
        <f>SUM('3c.m.'!D849)</f>
        <v>337468</v>
      </c>
      <c r="E39" s="379">
        <f>SUM('3c.m.'!E849)</f>
        <v>267855</v>
      </c>
      <c r="F39" s="1026">
        <f t="shared" si="0"/>
        <v>0.7937197008308936</v>
      </c>
    </row>
    <row r="40" spans="1:6" ht="12">
      <c r="A40" s="8">
        <v>1755</v>
      </c>
      <c r="B40" s="8" t="s">
        <v>1122</v>
      </c>
      <c r="C40" s="379">
        <f>SUM('3c.m.'!C850)</f>
        <v>133200</v>
      </c>
      <c r="D40" s="379">
        <f>SUM('3c.m.'!D850)</f>
        <v>175265</v>
      </c>
      <c r="E40" s="379">
        <f>SUM('3c.m.'!E850)</f>
        <v>153605</v>
      </c>
      <c r="F40" s="1026">
        <f t="shared" si="0"/>
        <v>0.8764157133483582</v>
      </c>
    </row>
    <row r="41" spans="1:6" ht="12">
      <c r="A41" s="8">
        <v>1756</v>
      </c>
      <c r="B41" s="8" t="s">
        <v>1066</v>
      </c>
      <c r="C41" s="379">
        <f>SUM('3c.m.'!C853)</f>
        <v>129707</v>
      </c>
      <c r="D41" s="379">
        <f>SUM('3c.m.'!D853)</f>
        <v>135062</v>
      </c>
      <c r="E41" s="379">
        <f>SUM('3c.m.'!E853)</f>
        <v>132204</v>
      </c>
      <c r="F41" s="1026">
        <f t="shared" si="0"/>
        <v>0.9788393478550591</v>
      </c>
    </row>
    <row r="42" spans="1:6" ht="12">
      <c r="A42" s="5">
        <v>1757</v>
      </c>
      <c r="B42" s="5" t="s">
        <v>1067</v>
      </c>
      <c r="C42" s="379">
        <f>SUM('3c.m.'!C852)</f>
        <v>0</v>
      </c>
      <c r="D42" s="379">
        <f>SUM('3c.m.'!D854)</f>
        <v>6565</v>
      </c>
      <c r="E42" s="379">
        <f>SUM('3c.m.'!E854)</f>
        <v>11185</v>
      </c>
      <c r="F42" s="1026">
        <f t="shared" si="0"/>
        <v>1.7037319116527037</v>
      </c>
    </row>
    <row r="43" spans="1:6" ht="12">
      <c r="A43" s="8">
        <v>1758</v>
      </c>
      <c r="B43" s="8" t="s">
        <v>1197</v>
      </c>
      <c r="C43" s="379">
        <f>SUM('3c.m.'!C855)</f>
        <v>480000</v>
      </c>
      <c r="D43" s="379">
        <f>SUM('3c.m.'!D855)</f>
        <v>569091</v>
      </c>
      <c r="E43" s="379">
        <f>SUM('3c.m.'!E855)</f>
        <v>547015</v>
      </c>
      <c r="F43" s="1026">
        <f t="shared" si="0"/>
        <v>0.9612083129060203</v>
      </c>
    </row>
    <row r="44" spans="1:6" ht="12">
      <c r="A44" s="8"/>
      <c r="B44" s="8"/>
      <c r="C44" s="379"/>
      <c r="D44" s="379"/>
      <c r="E44" s="379"/>
      <c r="F44" s="229"/>
    </row>
    <row r="45" spans="1:6" ht="12">
      <c r="A45" s="8"/>
      <c r="B45" s="8"/>
      <c r="C45" s="379"/>
      <c r="D45" s="379"/>
      <c r="E45" s="379"/>
      <c r="F45" s="229"/>
    </row>
    <row r="46" spans="1:6" ht="12">
      <c r="A46" s="4">
        <v>1760</v>
      </c>
      <c r="B46" s="4" t="s">
        <v>1161</v>
      </c>
      <c r="C46" s="385">
        <f>SUM(C47:C52)</f>
        <v>977220</v>
      </c>
      <c r="D46" s="385">
        <f>SUM(D47:D52)</f>
        <v>1101908</v>
      </c>
      <c r="E46" s="385">
        <f>SUM(E47:E52)</f>
        <v>1101908</v>
      </c>
      <c r="F46" s="229">
        <f t="shared" si="0"/>
        <v>1</v>
      </c>
    </row>
    <row r="47" spans="1:6" ht="12">
      <c r="A47" s="8">
        <v>1761</v>
      </c>
      <c r="B47" s="8" t="s">
        <v>1104</v>
      </c>
      <c r="C47" s="5">
        <f>SUM('3d.m.'!H46)</f>
        <v>0</v>
      </c>
      <c r="D47" s="5">
        <f>SUM('3d.m.'!J46)</f>
        <v>0</v>
      </c>
      <c r="E47" s="5">
        <f>SUM('3d.m.'!K46)</f>
        <v>0</v>
      </c>
      <c r="F47" s="229"/>
    </row>
    <row r="48" spans="1:6" ht="12">
      <c r="A48" s="5">
        <v>1762</v>
      </c>
      <c r="B48" s="5" t="s">
        <v>868</v>
      </c>
      <c r="C48" s="5">
        <f>SUM('3d.m.'!H47)</f>
        <v>0</v>
      </c>
      <c r="D48" s="5">
        <f>SUM('3d.m.'!J47)</f>
        <v>0</v>
      </c>
      <c r="E48" s="5">
        <f>SUM('3d.m.'!K47)</f>
        <v>0</v>
      </c>
      <c r="F48" s="229"/>
    </row>
    <row r="49" spans="1:6" ht="12">
      <c r="A49" s="8">
        <v>1763</v>
      </c>
      <c r="B49" s="8" t="s">
        <v>869</v>
      </c>
      <c r="C49" s="5">
        <f>SUM('3d.m.'!H48)</f>
        <v>0</v>
      </c>
      <c r="D49" s="5">
        <f>SUM('3d.m.'!J48)</f>
        <v>0</v>
      </c>
      <c r="E49" s="5">
        <f>SUM('3d.m.'!K48)</f>
        <v>0</v>
      </c>
      <c r="F49" s="229"/>
    </row>
    <row r="50" spans="1:6" ht="12">
      <c r="A50" s="8">
        <v>1764</v>
      </c>
      <c r="B50" s="8" t="s">
        <v>1122</v>
      </c>
      <c r="C50" s="5">
        <f>SUM('3d.m.'!C49)</f>
        <v>790220</v>
      </c>
      <c r="D50" s="5">
        <f>SUM('3d.m.'!D49)</f>
        <v>752127</v>
      </c>
      <c r="E50" s="5">
        <f>SUM('3d.m.'!E49)</f>
        <v>752127</v>
      </c>
      <c r="F50" s="1026">
        <f t="shared" si="0"/>
        <v>1</v>
      </c>
    </row>
    <row r="51" spans="1:6" ht="12">
      <c r="A51" s="8">
        <v>1765</v>
      </c>
      <c r="B51" s="8" t="s">
        <v>1163</v>
      </c>
      <c r="C51" s="5">
        <f>SUM('3d.m.'!C50)</f>
        <v>187000</v>
      </c>
      <c r="D51" s="5">
        <f>SUM('3d.m.'!D50)</f>
        <v>349781</v>
      </c>
      <c r="E51" s="5">
        <f>SUM('3d.m.'!E50)</f>
        <v>349781</v>
      </c>
      <c r="F51" s="1026">
        <f t="shared" si="0"/>
        <v>1</v>
      </c>
    </row>
    <row r="52" spans="1:6" ht="12">
      <c r="A52" s="8"/>
      <c r="B52" s="8"/>
      <c r="C52" s="5"/>
      <c r="D52" s="5"/>
      <c r="E52" s="5"/>
      <c r="F52" s="229"/>
    </row>
    <row r="53" spans="1:6" ht="12">
      <c r="A53" s="2"/>
      <c r="B53" s="100"/>
      <c r="C53" s="379"/>
      <c r="D53" s="379"/>
      <c r="E53" s="379"/>
      <c r="F53" s="229"/>
    </row>
    <row r="54" spans="1:6" ht="12">
      <c r="A54" s="4">
        <v>1770</v>
      </c>
      <c r="B54" s="23" t="s">
        <v>1152</v>
      </c>
      <c r="C54" s="385">
        <f>SUM(C55:C61)</f>
        <v>2621000</v>
      </c>
      <c r="D54" s="385">
        <f>SUM(D55:D61)</f>
        <v>4520193</v>
      </c>
      <c r="E54" s="385">
        <f>SUM(E55:E61)</f>
        <v>4565933</v>
      </c>
      <c r="F54" s="229">
        <f t="shared" si="0"/>
        <v>1.0101190369526256</v>
      </c>
    </row>
    <row r="55" spans="1:6" ht="12">
      <c r="A55" s="78">
        <v>1771</v>
      </c>
      <c r="B55" s="8" t="s">
        <v>1104</v>
      </c>
      <c r="C55" s="210">
        <f>SUM('4.mell.'!C89)</f>
        <v>0</v>
      </c>
      <c r="D55" s="210">
        <f>SUM('4.mell.'!D89)</f>
        <v>7460</v>
      </c>
      <c r="E55" s="210">
        <f>SUM('4.mell.'!E89)</f>
        <v>26000</v>
      </c>
      <c r="F55" s="1026">
        <f t="shared" si="0"/>
        <v>3.485254691689008</v>
      </c>
    </row>
    <row r="56" spans="1:6" ht="12">
      <c r="A56" s="78">
        <v>1772</v>
      </c>
      <c r="B56" s="8" t="s">
        <v>868</v>
      </c>
      <c r="C56" s="210">
        <f>SUM('4.mell.'!C90)</f>
        <v>0</v>
      </c>
      <c r="D56" s="210">
        <f>SUM('4.mell.'!D90)</f>
        <v>2377</v>
      </c>
      <c r="E56" s="210">
        <f>SUM('4.mell.'!E90)</f>
        <v>6500</v>
      </c>
      <c r="F56" s="1026">
        <f t="shared" si="0"/>
        <v>2.7345393352965925</v>
      </c>
    </row>
    <row r="57" spans="1:6" ht="12">
      <c r="A57" s="8">
        <v>1773</v>
      </c>
      <c r="B57" s="8" t="s">
        <v>869</v>
      </c>
      <c r="C57" s="210">
        <f>SUM('4.mell.'!C91)</f>
        <v>0</v>
      </c>
      <c r="D57" s="210">
        <f>SUM('4.mell.'!D91)</f>
        <v>85095</v>
      </c>
      <c r="E57" s="210">
        <f>SUM('4.mell.'!E91)</f>
        <v>141043</v>
      </c>
      <c r="F57" s="1026">
        <f t="shared" si="0"/>
        <v>1.657476937540396</v>
      </c>
    </row>
    <row r="58" spans="1:6" ht="12">
      <c r="A58" s="8">
        <v>1774</v>
      </c>
      <c r="B58" s="8" t="s">
        <v>1094</v>
      </c>
      <c r="C58" s="210">
        <f>SUM('4.mell.'!C92)</f>
        <v>0</v>
      </c>
      <c r="D58" s="210">
        <f>SUM('4.mell.'!D92)</f>
        <v>40121</v>
      </c>
      <c r="E58" s="210">
        <f>SUM('4.mell.'!E92)</f>
        <v>40121</v>
      </c>
      <c r="F58" s="1026">
        <f t="shared" si="0"/>
        <v>1</v>
      </c>
    </row>
    <row r="59" spans="1:6" ht="12">
      <c r="A59" s="8">
        <v>1775</v>
      </c>
      <c r="B59" s="8" t="s">
        <v>1066</v>
      </c>
      <c r="C59" s="210">
        <f>SUM('4.mell.'!C95)</f>
        <v>0</v>
      </c>
      <c r="D59" s="210">
        <f>SUM('4.mell.'!D95)</f>
        <v>0</v>
      </c>
      <c r="E59" s="210">
        <f>SUM('4.mell.'!E95)</f>
        <v>0</v>
      </c>
      <c r="F59" s="229"/>
    </row>
    <row r="60" spans="1:6" ht="12">
      <c r="A60" s="8">
        <v>1776</v>
      </c>
      <c r="B60" s="8" t="s">
        <v>1067</v>
      </c>
      <c r="C60" s="388">
        <f>SUM('4.mell.'!C96)</f>
        <v>2591000</v>
      </c>
      <c r="D60" s="388">
        <f>SUM('4.mell.'!D96)</f>
        <v>4340022</v>
      </c>
      <c r="E60" s="388">
        <f>SUM('4.mell.'!E96)</f>
        <v>4307151</v>
      </c>
      <c r="F60" s="1026">
        <f t="shared" si="0"/>
        <v>0.9924260752595263</v>
      </c>
    </row>
    <row r="61" spans="1:6" ht="12">
      <c r="A61" s="8">
        <v>1777</v>
      </c>
      <c r="B61" s="8" t="s">
        <v>870</v>
      </c>
      <c r="C61" s="388">
        <f>SUM('4.mell.'!C98)</f>
        <v>30000</v>
      </c>
      <c r="D61" s="388">
        <f>SUM('4.mell.'!D98)</f>
        <v>45118</v>
      </c>
      <c r="E61" s="388">
        <f>SUM('4.mell.'!E98)</f>
        <v>45118</v>
      </c>
      <c r="F61" s="1026">
        <f t="shared" si="0"/>
        <v>1</v>
      </c>
    </row>
    <row r="62" spans="1:6" ht="12">
      <c r="A62" s="8"/>
      <c r="B62" s="8"/>
      <c r="C62" s="379"/>
      <c r="D62" s="379"/>
      <c r="E62" s="379"/>
      <c r="F62" s="229"/>
    </row>
    <row r="63" spans="1:6" ht="12">
      <c r="A63" s="4">
        <v>1780</v>
      </c>
      <c r="B63" s="4" t="s">
        <v>1153</v>
      </c>
      <c r="C63" s="385">
        <f>SUM(C64:C70)</f>
        <v>705349</v>
      </c>
      <c r="D63" s="385">
        <f>SUM(D64:D70)</f>
        <v>1171161</v>
      </c>
      <c r="E63" s="385">
        <f>SUM(E64:E70)</f>
        <v>1129643</v>
      </c>
      <c r="F63" s="229">
        <f t="shared" si="0"/>
        <v>0.9645497075124598</v>
      </c>
    </row>
    <row r="64" spans="1:6" ht="12">
      <c r="A64" s="78">
        <v>1781</v>
      </c>
      <c r="B64" s="8" t="s">
        <v>1104</v>
      </c>
      <c r="C64" s="388">
        <f>SUM('5.mell. '!H43)</f>
        <v>0</v>
      </c>
      <c r="D64" s="388">
        <f>SUM('5.mell. '!J43)</f>
        <v>0</v>
      </c>
      <c r="E64" s="388">
        <f>SUM('5.mell. '!K43)</f>
        <v>0</v>
      </c>
      <c r="F64" s="229"/>
    </row>
    <row r="65" spans="1:6" ht="12">
      <c r="A65" s="78">
        <v>1782</v>
      </c>
      <c r="B65" s="8" t="s">
        <v>868</v>
      </c>
      <c r="C65" s="388">
        <f>SUM('5.mell. '!H44)</f>
        <v>0</v>
      </c>
      <c r="D65" s="388">
        <f>SUM('5.mell. '!J44)</f>
        <v>0</v>
      </c>
      <c r="E65" s="388">
        <f>SUM('5.mell. '!K44)</f>
        <v>0</v>
      </c>
      <c r="F65" s="229"/>
    </row>
    <row r="66" spans="1:6" ht="12">
      <c r="A66" s="8">
        <v>1783</v>
      </c>
      <c r="B66" s="8" t="s">
        <v>869</v>
      </c>
      <c r="C66" s="210">
        <f>SUM('5.mell. '!C45)</f>
        <v>0</v>
      </c>
      <c r="D66" s="210">
        <f>SUM('5.mell. '!D45)</f>
        <v>1575</v>
      </c>
      <c r="E66" s="210">
        <f>SUM('5.mell. '!E45)</f>
        <v>1575</v>
      </c>
      <c r="F66" s="1026">
        <f t="shared" si="0"/>
        <v>1</v>
      </c>
    </row>
    <row r="67" spans="1:6" ht="12">
      <c r="A67" s="8">
        <v>1784</v>
      </c>
      <c r="B67" s="8" t="s">
        <v>1094</v>
      </c>
      <c r="C67" s="5">
        <f>SUM('5.mell. '!C46)</f>
        <v>0</v>
      </c>
      <c r="D67" s="5">
        <f>SUM('5.mell. '!D46)</f>
        <v>0</v>
      </c>
      <c r="E67" s="5">
        <f>SUM('5.mell. '!E46)</f>
        <v>0</v>
      </c>
      <c r="F67" s="1026"/>
    </row>
    <row r="68" spans="1:6" ht="12">
      <c r="A68" s="8">
        <v>1785</v>
      </c>
      <c r="B68" s="8" t="s">
        <v>1066</v>
      </c>
      <c r="C68" s="5">
        <f>SUM('5.mell. '!C50)</f>
        <v>705349</v>
      </c>
      <c r="D68" s="5">
        <f>SUM('5.mell. '!D50)</f>
        <v>1168756</v>
      </c>
      <c r="E68" s="5">
        <f>SUM('5.mell. '!E50)</f>
        <v>1118226</v>
      </c>
      <c r="F68" s="1026">
        <f t="shared" si="0"/>
        <v>0.9567659973510296</v>
      </c>
    </row>
    <row r="69" spans="1:6" ht="12">
      <c r="A69" s="8">
        <v>1786</v>
      </c>
      <c r="B69" s="8" t="s">
        <v>1067</v>
      </c>
      <c r="C69" s="5">
        <f>SUM('5.mell. '!C48)</f>
        <v>0</v>
      </c>
      <c r="D69" s="5">
        <f>SUM('5.mell. '!D48)</f>
        <v>0</v>
      </c>
      <c r="E69" s="5">
        <f>SUM('5.mell. '!E49)</f>
        <v>9842</v>
      </c>
      <c r="F69" s="1026"/>
    </row>
    <row r="70" spans="1:6" ht="12">
      <c r="A70" s="5">
        <v>1787</v>
      </c>
      <c r="B70" s="8" t="s">
        <v>870</v>
      </c>
      <c r="C70" s="5">
        <f>SUM('5.mell. '!C51)</f>
        <v>0</v>
      </c>
      <c r="D70" s="5">
        <f>SUM('5.mell. '!D51)</f>
        <v>830</v>
      </c>
      <c r="E70" s="5">
        <f>SUM('5.mell. '!E51)</f>
        <v>0</v>
      </c>
      <c r="F70" s="1026">
        <f t="shared" si="0"/>
        <v>0</v>
      </c>
    </row>
    <row r="71" spans="1:6" ht="12">
      <c r="A71" s="5"/>
      <c r="B71" s="8"/>
      <c r="C71" s="8"/>
      <c r="D71" s="8"/>
      <c r="E71" s="8"/>
      <c r="F71" s="229"/>
    </row>
    <row r="72" spans="1:6" ht="12">
      <c r="A72" s="79">
        <v>1790</v>
      </c>
      <c r="B72" s="142" t="s">
        <v>829</v>
      </c>
      <c r="C72" s="8"/>
      <c r="D72" s="1111">
        <f>SUM(D73:D77)</f>
        <v>63525</v>
      </c>
      <c r="E72" s="1111">
        <f>SUM(E73:E77)</f>
        <v>63525</v>
      </c>
      <c r="F72" s="229">
        <f t="shared" si="0"/>
        <v>1</v>
      </c>
    </row>
    <row r="73" spans="1:6" ht="12">
      <c r="A73" s="5">
        <v>1791</v>
      </c>
      <c r="B73" s="88" t="s">
        <v>1148</v>
      </c>
      <c r="C73" s="8"/>
      <c r="D73" s="78">
        <v>1479</v>
      </c>
      <c r="E73" s="78">
        <v>1479</v>
      </c>
      <c r="F73" s="1026">
        <f t="shared" si="0"/>
        <v>1</v>
      </c>
    </row>
    <row r="74" spans="1:6" ht="12">
      <c r="A74" s="5">
        <v>1792</v>
      </c>
      <c r="B74" s="88" t="s">
        <v>1204</v>
      </c>
      <c r="C74" s="8"/>
      <c r="D74" s="393">
        <v>12127</v>
      </c>
      <c r="E74" s="393">
        <v>12127</v>
      </c>
      <c r="F74" s="1026">
        <f t="shared" si="0"/>
        <v>1</v>
      </c>
    </row>
    <row r="75" spans="1:6" ht="12">
      <c r="A75" s="5">
        <v>1793</v>
      </c>
      <c r="B75" s="5" t="s">
        <v>871</v>
      </c>
      <c r="C75" s="8"/>
      <c r="D75" s="85">
        <v>2483</v>
      </c>
      <c r="E75" s="85">
        <v>2483</v>
      </c>
      <c r="F75" s="1026">
        <f t="shared" si="0"/>
        <v>1</v>
      </c>
    </row>
    <row r="76" spans="1:6" ht="12">
      <c r="A76" s="5">
        <v>1794</v>
      </c>
      <c r="B76" s="5" t="s">
        <v>1211</v>
      </c>
      <c r="C76" s="8"/>
      <c r="D76" s="85">
        <v>29314</v>
      </c>
      <c r="E76" s="85">
        <v>29314</v>
      </c>
      <c r="F76" s="1026">
        <f aca="true" t="shared" si="1" ref="F76:F136">SUM(E76/D76)</f>
        <v>1</v>
      </c>
    </row>
    <row r="77" spans="1:6" ht="12">
      <c r="A77" s="5">
        <v>1795</v>
      </c>
      <c r="B77" s="5" t="s">
        <v>45</v>
      </c>
      <c r="C77" s="8"/>
      <c r="D77" s="85">
        <v>18122</v>
      </c>
      <c r="E77" s="85">
        <v>18122</v>
      </c>
      <c r="F77" s="1026">
        <f t="shared" si="1"/>
        <v>1</v>
      </c>
    </row>
    <row r="78" spans="1:6" s="21" customFormat="1" ht="12">
      <c r="A78" s="5"/>
      <c r="B78" s="74"/>
      <c r="C78" s="8"/>
      <c r="D78" s="8"/>
      <c r="E78" s="8"/>
      <c r="F78" s="229"/>
    </row>
    <row r="79" spans="1:6" s="25" customFormat="1" ht="13.5" customHeight="1">
      <c r="A79" s="4">
        <v>1801</v>
      </c>
      <c r="B79" s="9" t="s">
        <v>873</v>
      </c>
      <c r="C79" s="4">
        <v>50000</v>
      </c>
      <c r="D79" s="4">
        <v>50000</v>
      </c>
      <c r="E79" s="4">
        <v>50000</v>
      </c>
      <c r="F79" s="229">
        <f t="shared" si="1"/>
        <v>1</v>
      </c>
    </row>
    <row r="80" spans="1:6" s="25" customFormat="1" ht="13.5" customHeight="1">
      <c r="A80" s="4"/>
      <c r="B80" s="9"/>
      <c r="C80" s="4"/>
      <c r="D80" s="4"/>
      <c r="E80" s="4"/>
      <c r="F80" s="229"/>
    </row>
    <row r="81" spans="1:6" s="25" customFormat="1" ht="13.5" customHeight="1">
      <c r="A81" s="4">
        <v>1803</v>
      </c>
      <c r="B81" s="9" t="s">
        <v>785</v>
      </c>
      <c r="C81" s="4">
        <v>7000</v>
      </c>
      <c r="D81" s="4">
        <v>7000</v>
      </c>
      <c r="E81" s="4">
        <v>7000</v>
      </c>
      <c r="F81" s="229">
        <f t="shared" si="1"/>
        <v>1</v>
      </c>
    </row>
    <row r="82" spans="1:6" ht="12" customHeight="1">
      <c r="A82" s="79"/>
      <c r="B82" s="80"/>
      <c r="C82" s="79"/>
      <c r="D82" s="79"/>
      <c r="E82" s="79"/>
      <c r="F82" s="229"/>
    </row>
    <row r="83" spans="1:6" s="25" customFormat="1" ht="12">
      <c r="A83" s="4">
        <v>1804</v>
      </c>
      <c r="B83" s="9" t="s">
        <v>786</v>
      </c>
      <c r="C83" s="4">
        <v>158100</v>
      </c>
      <c r="D83" s="4">
        <v>252972</v>
      </c>
      <c r="E83" s="4">
        <v>252972</v>
      </c>
      <c r="F83" s="229">
        <f t="shared" si="1"/>
        <v>1</v>
      </c>
    </row>
    <row r="84" spans="1:6" s="25" customFormat="1" ht="12" customHeight="1">
      <c r="A84" s="4"/>
      <c r="B84" s="9"/>
      <c r="C84" s="79"/>
      <c r="D84" s="79"/>
      <c r="E84" s="79"/>
      <c r="F84" s="229"/>
    </row>
    <row r="85" spans="1:6" s="25" customFormat="1" ht="12">
      <c r="A85" s="4">
        <v>1805</v>
      </c>
      <c r="B85" s="9" t="s">
        <v>36</v>
      </c>
      <c r="C85" s="20"/>
      <c r="D85" s="20"/>
      <c r="E85" s="20"/>
      <c r="F85" s="229"/>
    </row>
    <row r="86" spans="1:6" s="25" customFormat="1" ht="12">
      <c r="A86" s="4"/>
      <c r="B86" s="9"/>
      <c r="C86" s="20"/>
      <c r="D86" s="20"/>
      <c r="E86" s="20"/>
      <c r="F86" s="229"/>
    </row>
    <row r="87" spans="1:6" s="25" customFormat="1" ht="12">
      <c r="A87" s="4">
        <v>1806</v>
      </c>
      <c r="B87" s="4" t="s">
        <v>35</v>
      </c>
      <c r="C87" s="79"/>
      <c r="D87" s="79">
        <f>SUM(D88:D89)</f>
        <v>8015</v>
      </c>
      <c r="E87" s="79">
        <f>SUM(E88:E89)</f>
        <v>8015</v>
      </c>
      <c r="F87" s="229">
        <f t="shared" si="1"/>
        <v>1</v>
      </c>
    </row>
    <row r="88" spans="1:6" s="25" customFormat="1" ht="12">
      <c r="A88" s="20"/>
      <c r="B88" s="85" t="s">
        <v>37</v>
      </c>
      <c r="C88" s="254"/>
      <c r="D88" s="254"/>
      <c r="E88" s="254"/>
      <c r="F88" s="229"/>
    </row>
    <row r="89" spans="1:6" s="25" customFormat="1" ht="12">
      <c r="A89" s="20"/>
      <c r="B89" s="85" t="s">
        <v>38</v>
      </c>
      <c r="C89" s="389"/>
      <c r="D89" s="389">
        <v>8015</v>
      </c>
      <c r="E89" s="389">
        <v>8015</v>
      </c>
      <c r="F89" s="1052">
        <f t="shared" si="1"/>
        <v>1</v>
      </c>
    </row>
    <row r="90" spans="1:6" s="25" customFormat="1" ht="12">
      <c r="A90" s="20"/>
      <c r="B90" s="4"/>
      <c r="C90" s="390"/>
      <c r="D90" s="390"/>
      <c r="E90" s="390"/>
      <c r="F90" s="229"/>
    </row>
    <row r="91" spans="1:6" s="25" customFormat="1" ht="12">
      <c r="A91" s="4">
        <v>1807</v>
      </c>
      <c r="B91" s="4" t="s">
        <v>5</v>
      </c>
      <c r="C91" s="392"/>
      <c r="D91" s="392"/>
      <c r="E91" s="392"/>
      <c r="F91" s="229"/>
    </row>
    <row r="92" spans="1:6" s="25" customFormat="1" ht="12">
      <c r="A92" s="4"/>
      <c r="B92" s="4"/>
      <c r="C92" s="385"/>
      <c r="D92" s="385"/>
      <c r="E92" s="385"/>
      <c r="F92" s="229"/>
    </row>
    <row r="93" spans="1:6" s="25" customFormat="1" ht="12">
      <c r="A93" s="79">
        <v>1812</v>
      </c>
      <c r="B93" s="110" t="s">
        <v>787</v>
      </c>
      <c r="C93" s="385">
        <f>SUM('6.mell. '!C12)</f>
        <v>75984</v>
      </c>
      <c r="D93" s="385">
        <f>SUM('6.mell. '!D12)</f>
        <v>101386</v>
      </c>
      <c r="E93" s="385">
        <f>SUM('6.mell. '!E12)</f>
        <v>109235</v>
      </c>
      <c r="F93" s="229">
        <f t="shared" si="1"/>
        <v>1.0774170003748051</v>
      </c>
    </row>
    <row r="94" spans="1:6" s="25" customFormat="1" ht="12">
      <c r="A94" s="79">
        <v>1813</v>
      </c>
      <c r="B94" s="104" t="s">
        <v>788</v>
      </c>
      <c r="C94" s="391">
        <f>SUM('6.mell. '!C14+'6.mell. '!C21)</f>
        <v>19700</v>
      </c>
      <c r="D94" s="391">
        <f>SUM('6.mell. '!D14+'6.mell. '!D21)</f>
        <v>13819</v>
      </c>
      <c r="E94" s="391">
        <f>SUM('6.mell. '!E14+'6.mell. '!E21)</f>
        <v>2700</v>
      </c>
      <c r="F94" s="229">
        <f t="shared" si="1"/>
        <v>0.19538316810188872</v>
      </c>
    </row>
    <row r="95" spans="1:6" s="25" customFormat="1" ht="12">
      <c r="A95" s="20">
        <v>1816</v>
      </c>
      <c r="B95" s="79" t="s">
        <v>826</v>
      </c>
      <c r="C95" s="392">
        <f>SUM(C93+C94)</f>
        <v>95684</v>
      </c>
      <c r="D95" s="392">
        <f>SUM(D93+D94)</f>
        <v>115205</v>
      </c>
      <c r="E95" s="392">
        <f>SUM(E93+E94)</f>
        <v>111935</v>
      </c>
      <c r="F95" s="229">
        <f t="shared" si="1"/>
        <v>0.9716158152857949</v>
      </c>
    </row>
    <row r="96" spans="1:6" ht="12">
      <c r="A96" s="5"/>
      <c r="B96" s="5"/>
      <c r="C96" s="79"/>
      <c r="D96" s="79"/>
      <c r="E96" s="79"/>
      <c r="F96" s="229"/>
    </row>
    <row r="97" spans="1:6" s="28" customFormat="1" ht="13.5" customHeight="1">
      <c r="A97" s="93"/>
      <c r="B97" s="93" t="s">
        <v>815</v>
      </c>
      <c r="C97" s="370"/>
      <c r="D97" s="370"/>
      <c r="E97" s="370"/>
      <c r="F97" s="229"/>
    </row>
    <row r="98" spans="1:6" s="21" customFormat="1" ht="12" customHeight="1">
      <c r="A98" s="5">
        <v>1821</v>
      </c>
      <c r="B98" s="8" t="s">
        <v>1104</v>
      </c>
      <c r="C98" s="6">
        <f aca="true" t="shared" si="2" ref="C98:E99">SUM(C12+C24+C36+C47+C55+C64)</f>
        <v>1321385</v>
      </c>
      <c r="D98" s="6">
        <f t="shared" si="2"/>
        <v>1419581</v>
      </c>
      <c r="E98" s="6">
        <f t="shared" si="2"/>
        <v>1437286</v>
      </c>
      <c r="F98" s="1026">
        <f t="shared" si="1"/>
        <v>1.0124719899745065</v>
      </c>
    </row>
    <row r="99" spans="1:6" s="21" customFormat="1" ht="12" customHeight="1">
      <c r="A99" s="5">
        <v>1822</v>
      </c>
      <c r="B99" s="8" t="s">
        <v>868</v>
      </c>
      <c r="C99" s="5">
        <f t="shared" si="2"/>
        <v>380397</v>
      </c>
      <c r="D99" s="5">
        <f t="shared" si="2"/>
        <v>422732</v>
      </c>
      <c r="E99" s="5">
        <f t="shared" si="2"/>
        <v>426746</v>
      </c>
      <c r="F99" s="1026">
        <f t="shared" si="1"/>
        <v>1.009495377686099</v>
      </c>
    </row>
    <row r="100" spans="1:6" s="21" customFormat="1" ht="12">
      <c r="A100" s="197">
        <v>1823</v>
      </c>
      <c r="B100" s="8" t="s">
        <v>869</v>
      </c>
      <c r="C100" s="5">
        <f>SUM(C14+C26+C38+C49+C57+C66+C79+C83+C91)</f>
        <v>3480033</v>
      </c>
      <c r="D100" s="5">
        <f>SUM(D14+D26+D38+D49+D57+D66+D79+D83+D91)</f>
        <v>3973100</v>
      </c>
      <c r="E100" s="5">
        <f>SUM(E14+E26+E38+E49+E57+E66+E79+E83+E91)</f>
        <v>4000165</v>
      </c>
      <c r="F100" s="1026">
        <f t="shared" si="1"/>
        <v>1.0068120611109712</v>
      </c>
    </row>
    <row r="101" spans="1:6" s="21" customFormat="1" ht="12">
      <c r="A101" s="197">
        <v>1824</v>
      </c>
      <c r="B101" s="8" t="s">
        <v>887</v>
      </c>
      <c r="C101" s="6">
        <f>SUM(C15+C27+C39)</f>
        <v>283825</v>
      </c>
      <c r="D101" s="6">
        <f>SUM(D15+D27+D39)</f>
        <v>337468</v>
      </c>
      <c r="E101" s="6">
        <f>SUM(E15+E27+E39)</f>
        <v>267855</v>
      </c>
      <c r="F101" s="1026">
        <f t="shared" si="1"/>
        <v>0.7937197008308936</v>
      </c>
    </row>
    <row r="102" spans="1:6" s="21" customFormat="1" ht="12">
      <c r="A102" s="5">
        <v>1825</v>
      </c>
      <c r="B102" s="8" t="s">
        <v>1122</v>
      </c>
      <c r="C102" s="210">
        <f>SUM(C16+C28+C40+C50+C58+C67+C93+C94+C89)</f>
        <v>1019104</v>
      </c>
      <c r="D102" s="210">
        <f>SUM(D16+D28+D40+D50+D58+D67+D93+D94+D89)</f>
        <v>1090733</v>
      </c>
      <c r="E102" s="210">
        <f>SUM(E16+E28+E40+E50+E58+E67+E93+E94+E89)</f>
        <v>1065803</v>
      </c>
      <c r="F102" s="1026">
        <f t="shared" si="1"/>
        <v>0.9771438106300993</v>
      </c>
    </row>
    <row r="103" spans="1:7" s="21" customFormat="1" ht="12.75" thickBot="1">
      <c r="A103" s="109"/>
      <c r="B103" s="232" t="s">
        <v>839</v>
      </c>
      <c r="C103" s="342">
        <f>SUM(C95)</f>
        <v>95684</v>
      </c>
      <c r="D103" s="342">
        <f>SUM(D95)</f>
        <v>115205</v>
      </c>
      <c r="E103" s="342">
        <f>SUM(E95)</f>
        <v>111935</v>
      </c>
      <c r="F103" s="1055">
        <f t="shared" si="1"/>
        <v>0.9716158152857949</v>
      </c>
      <c r="G103" s="719"/>
    </row>
    <row r="104" spans="1:6" s="21" customFormat="1" ht="17.25" customHeight="1" thickBot="1">
      <c r="A104" s="208">
        <v>1820</v>
      </c>
      <c r="B104" s="208" t="s">
        <v>804</v>
      </c>
      <c r="C104" s="208">
        <f>SUM(C98:C103)-C103</f>
        <v>6484744</v>
      </c>
      <c r="D104" s="208">
        <f>SUM(D98:D103)-D103</f>
        <v>7243614</v>
      </c>
      <c r="E104" s="208">
        <f>SUM(E98:E103)-E103</f>
        <v>7197855</v>
      </c>
      <c r="F104" s="1056">
        <f t="shared" si="1"/>
        <v>0.9936828494726527</v>
      </c>
    </row>
    <row r="105" spans="1:6" s="21" customFormat="1" ht="12">
      <c r="A105" s="80"/>
      <c r="B105" s="80"/>
      <c r="C105" s="80"/>
      <c r="D105" s="80"/>
      <c r="E105" s="80"/>
      <c r="F105" s="1053"/>
    </row>
    <row r="106" spans="1:6" s="21" customFormat="1" ht="12">
      <c r="A106" s="5"/>
      <c r="B106" s="110" t="s">
        <v>816</v>
      </c>
      <c r="C106" s="79"/>
      <c r="D106" s="79"/>
      <c r="E106" s="79"/>
      <c r="F106" s="229"/>
    </row>
    <row r="107" spans="1:6" s="21" customFormat="1" ht="12">
      <c r="A107" s="5">
        <v>1831</v>
      </c>
      <c r="B107" s="8" t="s">
        <v>1066</v>
      </c>
      <c r="C107" s="6">
        <f>SUM(C17+C29+C41+C59+C68)</f>
        <v>964856</v>
      </c>
      <c r="D107" s="6">
        <f>SUM(D17+D29+D41+D59+D68)</f>
        <v>1453891</v>
      </c>
      <c r="E107" s="6">
        <f>SUM(E17+E29+E41+E59+E68)</f>
        <v>1385739</v>
      </c>
      <c r="F107" s="1026">
        <f t="shared" si="1"/>
        <v>0.9531244089137356</v>
      </c>
    </row>
    <row r="108" spans="1:6" s="21" customFormat="1" ht="12">
      <c r="A108" s="5">
        <v>1832</v>
      </c>
      <c r="B108" s="8" t="s">
        <v>1067</v>
      </c>
      <c r="C108" s="6">
        <f>SUM(C18+C42+C30+C60+C69)</f>
        <v>2631500</v>
      </c>
      <c r="D108" s="6">
        <f>SUM(D18+D42+D30+D60+D69)</f>
        <v>4387587</v>
      </c>
      <c r="E108" s="6">
        <f>SUM(E18+E42+E30+E60+E69)</f>
        <v>4384178</v>
      </c>
      <c r="F108" s="1026">
        <f t="shared" si="1"/>
        <v>0.9992230353494985</v>
      </c>
    </row>
    <row r="109" spans="1:6" s="21" customFormat="1" ht="12.75" thickBot="1">
      <c r="A109" s="5">
        <v>1833</v>
      </c>
      <c r="B109" s="8" t="s">
        <v>870</v>
      </c>
      <c r="C109" s="5">
        <f>SUM(C85+C43+C61+C51+C81+C70)</f>
        <v>704000</v>
      </c>
      <c r="D109" s="5">
        <f>SUM(D85+D43+D61+D51+D81+D70+D72)</f>
        <v>1035345</v>
      </c>
      <c r="E109" s="5">
        <f>SUM(E85+E43+E61+E51+E81+E70+E72)</f>
        <v>1012439</v>
      </c>
      <c r="F109" s="1055">
        <f t="shared" si="1"/>
        <v>0.9778759737092467</v>
      </c>
    </row>
    <row r="110" spans="1:7" s="21" customFormat="1" ht="18.75" customHeight="1" thickBot="1">
      <c r="A110" s="190">
        <v>1830</v>
      </c>
      <c r="B110" s="190" t="s">
        <v>817</v>
      </c>
      <c r="C110" s="207">
        <f>SUM(C107:C109)</f>
        <v>4300356</v>
      </c>
      <c r="D110" s="207">
        <f>SUM(D107:D109)</f>
        <v>6876823</v>
      </c>
      <c r="E110" s="207">
        <f>SUM(E107:E109)</f>
        <v>6782356</v>
      </c>
      <c r="F110" s="1057">
        <f t="shared" si="1"/>
        <v>0.9862629880105973</v>
      </c>
      <c r="G110" s="719"/>
    </row>
    <row r="111" spans="1:6" s="21" customFormat="1" ht="12">
      <c r="A111" s="80"/>
      <c r="B111" s="78"/>
      <c r="C111" s="78"/>
      <c r="D111" s="78"/>
      <c r="E111" s="78"/>
      <c r="F111" s="1053"/>
    </row>
    <row r="112" spans="1:6" s="21" customFormat="1" ht="12">
      <c r="A112" s="85">
        <v>1841</v>
      </c>
      <c r="B112" s="141" t="s">
        <v>827</v>
      </c>
      <c r="C112" s="80"/>
      <c r="D112" s="80"/>
      <c r="E112" s="80"/>
      <c r="F112" s="229"/>
    </row>
    <row r="113" spans="1:6" s="21" customFormat="1" ht="12">
      <c r="A113" s="85">
        <v>1842</v>
      </c>
      <c r="B113" s="137" t="s">
        <v>828</v>
      </c>
      <c r="C113" s="80"/>
      <c r="D113" s="80"/>
      <c r="E113" s="80"/>
      <c r="F113" s="229"/>
    </row>
    <row r="114" spans="1:6" s="21" customFormat="1" ht="12">
      <c r="A114" s="85">
        <v>1843</v>
      </c>
      <c r="B114" s="137" t="s">
        <v>730</v>
      </c>
      <c r="C114" s="80"/>
      <c r="D114" s="80">
        <v>38195</v>
      </c>
      <c r="E114" s="80">
        <v>38195</v>
      </c>
      <c r="F114" s="229">
        <f t="shared" si="1"/>
        <v>1</v>
      </c>
    </row>
    <row r="115" spans="1:6" s="21" customFormat="1" ht="12">
      <c r="A115" s="85">
        <v>1844</v>
      </c>
      <c r="B115" s="137" t="s">
        <v>821</v>
      </c>
      <c r="C115" s="80">
        <f>SUM(C116:C120)</f>
        <v>5554884</v>
      </c>
      <c r="D115" s="80">
        <f>SUM(D116:D120)</f>
        <v>5634059</v>
      </c>
      <c r="E115" s="80">
        <f>SUM(E116:E120)</f>
        <v>5704637</v>
      </c>
      <c r="F115" s="229">
        <f t="shared" si="1"/>
        <v>1.012527025364839</v>
      </c>
    </row>
    <row r="116" spans="1:6" s="21" customFormat="1" ht="12">
      <c r="A116" s="85">
        <v>1845</v>
      </c>
      <c r="B116" s="78" t="s">
        <v>12</v>
      </c>
      <c r="C116" s="78">
        <f>SUM('2.mell'!C541)</f>
        <v>3262626</v>
      </c>
      <c r="D116" s="78">
        <f>SUM('2.mell'!D541)</f>
        <v>3314482</v>
      </c>
      <c r="E116" s="78">
        <f>SUM('2.mell'!E541)</f>
        <v>3383569</v>
      </c>
      <c r="F116" s="1026">
        <f t="shared" si="1"/>
        <v>1.0208439810504326</v>
      </c>
    </row>
    <row r="117" spans="1:6" s="21" customFormat="1" ht="12">
      <c r="A117" s="85">
        <v>1846</v>
      </c>
      <c r="B117" s="85" t="s">
        <v>13</v>
      </c>
      <c r="C117" s="78">
        <f>SUM('2.mell'!C542)</f>
        <v>277337</v>
      </c>
      <c r="D117" s="78">
        <f>SUM('2.mell'!D542)</f>
        <v>277337</v>
      </c>
      <c r="E117" s="78">
        <f>SUM('2.mell'!E542)</f>
        <v>290438</v>
      </c>
      <c r="F117" s="1026">
        <f t="shared" si="1"/>
        <v>1.047238558144063</v>
      </c>
    </row>
    <row r="118" spans="1:6" s="21" customFormat="1" ht="12">
      <c r="A118" s="85">
        <v>1847</v>
      </c>
      <c r="B118" s="78" t="s">
        <v>14</v>
      </c>
      <c r="C118" s="78"/>
      <c r="D118" s="78"/>
      <c r="E118" s="78"/>
      <c r="F118" s="1026"/>
    </row>
    <row r="119" spans="1:6" s="21" customFormat="1" ht="12">
      <c r="A119" s="85">
        <v>1848</v>
      </c>
      <c r="B119" s="78" t="s">
        <v>818</v>
      </c>
      <c r="C119" s="78">
        <f>SUM('3b.m.'!C30)</f>
        <v>485420</v>
      </c>
      <c r="D119" s="78">
        <f>SUM('3b.m.'!D30)</f>
        <v>488434</v>
      </c>
      <c r="E119" s="78">
        <f>SUM('3b.m.'!E30)</f>
        <v>474570</v>
      </c>
      <c r="F119" s="1026">
        <f t="shared" si="1"/>
        <v>0.9716154076088069</v>
      </c>
    </row>
    <row r="120" spans="1:6" s="21" customFormat="1" ht="12.75" thickBot="1">
      <c r="A120" s="189">
        <v>1849</v>
      </c>
      <c r="B120" s="78" t="s">
        <v>1198</v>
      </c>
      <c r="C120" s="189">
        <f>SUM(C12+C13+C14)-'1b.mell '!C131-'1b.mell '!C138-'1b.mell '!C143-'1b.mell '!C147</f>
        <v>1529501</v>
      </c>
      <c r="D120" s="189">
        <f>SUM(D12+D13+D14)-'1b.mell '!D131-'1b.mell '!D138-'1b.mell '!D143</f>
        <v>1553806</v>
      </c>
      <c r="E120" s="189">
        <v>1556060</v>
      </c>
      <c r="F120" s="1055">
        <f t="shared" si="1"/>
        <v>1.0014506315460232</v>
      </c>
    </row>
    <row r="121" spans="1:6" s="21" customFormat="1" ht="18.75" customHeight="1" thickBot="1">
      <c r="A121" s="107">
        <v>1840</v>
      </c>
      <c r="B121" s="190" t="s">
        <v>806</v>
      </c>
      <c r="C121" s="208">
        <f>SUM(C115)</f>
        <v>5554884</v>
      </c>
      <c r="D121" s="208">
        <f>SUM(D115+D114)</f>
        <v>5672254</v>
      </c>
      <c r="E121" s="208">
        <f>SUM(E115+E114)</f>
        <v>5742832</v>
      </c>
      <c r="F121" s="1058">
        <f t="shared" si="1"/>
        <v>1.0124426727011873</v>
      </c>
    </row>
    <row r="122" spans="1:6" s="21" customFormat="1" ht="12">
      <c r="A122" s="211"/>
      <c r="B122" s="211"/>
      <c r="C122" s="80"/>
      <c r="D122" s="80"/>
      <c r="E122" s="80"/>
      <c r="F122" s="1053"/>
    </row>
    <row r="123" spans="1:6" s="21" customFormat="1" ht="12">
      <c r="A123" s="80">
        <v>1851</v>
      </c>
      <c r="B123" s="132" t="s">
        <v>840</v>
      </c>
      <c r="C123" s="80">
        <v>23334</v>
      </c>
      <c r="D123" s="80">
        <v>23334</v>
      </c>
      <c r="E123" s="80">
        <v>23334</v>
      </c>
      <c r="F123" s="229">
        <f t="shared" si="1"/>
        <v>1</v>
      </c>
    </row>
    <row r="124" spans="1:6" s="21" customFormat="1" ht="12">
      <c r="A124" s="79">
        <v>1852</v>
      </c>
      <c r="B124" s="142" t="s">
        <v>829</v>
      </c>
      <c r="C124" s="80">
        <f>SUM(C125:C130)</f>
        <v>63525</v>
      </c>
      <c r="D124" s="80">
        <f>SUM(D125:D130)</f>
        <v>0</v>
      </c>
      <c r="E124" s="80">
        <f>SUM(E125:E130)</f>
        <v>0</v>
      </c>
      <c r="F124" s="229"/>
    </row>
    <row r="125" spans="1:6" s="21" customFormat="1" ht="12">
      <c r="A125" s="85">
        <v>1853</v>
      </c>
      <c r="B125" s="88" t="s">
        <v>872</v>
      </c>
      <c r="C125" s="78"/>
      <c r="D125" s="78"/>
      <c r="E125" s="78"/>
      <c r="F125" s="229"/>
    </row>
    <row r="126" spans="1:6" s="21" customFormat="1" ht="12">
      <c r="A126" s="85">
        <v>1854</v>
      </c>
      <c r="B126" s="88" t="s">
        <v>1148</v>
      </c>
      <c r="C126" s="78">
        <v>1479</v>
      </c>
      <c r="D126" s="78"/>
      <c r="E126" s="78"/>
      <c r="F126" s="229"/>
    </row>
    <row r="127" spans="1:6" s="21" customFormat="1" ht="12">
      <c r="A127" s="85">
        <v>1855</v>
      </c>
      <c r="B127" s="88" t="s">
        <v>1204</v>
      </c>
      <c r="C127" s="393">
        <v>12127</v>
      </c>
      <c r="D127" s="393"/>
      <c r="E127" s="393"/>
      <c r="F127" s="229"/>
    </row>
    <row r="128" spans="1:6" s="21" customFormat="1" ht="12">
      <c r="A128" s="85">
        <v>1856</v>
      </c>
      <c r="B128" s="5" t="s">
        <v>871</v>
      </c>
      <c r="C128" s="85">
        <v>2483</v>
      </c>
      <c r="D128" s="85"/>
      <c r="E128" s="85"/>
      <c r="F128" s="229"/>
    </row>
    <row r="129" spans="1:6" s="21" customFormat="1" ht="12">
      <c r="A129" s="85">
        <v>1857</v>
      </c>
      <c r="B129" s="5" t="s">
        <v>1211</v>
      </c>
      <c r="C129" s="85">
        <v>29314</v>
      </c>
      <c r="D129" s="85"/>
      <c r="E129" s="85"/>
      <c r="F129" s="229"/>
    </row>
    <row r="130" spans="1:6" s="21" customFormat="1" ht="12">
      <c r="A130" s="85">
        <v>1858</v>
      </c>
      <c r="B130" s="5" t="s">
        <v>45</v>
      </c>
      <c r="C130" s="85">
        <v>18122</v>
      </c>
      <c r="D130" s="85"/>
      <c r="E130" s="85"/>
      <c r="F130" s="229"/>
    </row>
    <row r="131" spans="1:6" s="21" customFormat="1" ht="12">
      <c r="A131" s="79">
        <v>1862</v>
      </c>
      <c r="B131" s="142" t="s">
        <v>821</v>
      </c>
      <c r="C131" s="81">
        <f>SUM(C132:C133)</f>
        <v>170300</v>
      </c>
      <c r="D131" s="81">
        <f>SUM(D132:D133)</f>
        <v>178600</v>
      </c>
      <c r="E131" s="81">
        <f>SUM(E132:E133)</f>
        <v>178600</v>
      </c>
      <c r="F131" s="229">
        <f t="shared" si="1"/>
        <v>1</v>
      </c>
    </row>
    <row r="132" spans="1:6" s="21" customFormat="1" ht="12">
      <c r="A132" s="85">
        <v>1863</v>
      </c>
      <c r="B132" s="78" t="s">
        <v>1142</v>
      </c>
      <c r="C132" s="85">
        <f>SUM('3b.m.'!C33)</f>
        <v>3000</v>
      </c>
      <c r="D132" s="85">
        <f>SUM('3b.m.'!D33)</f>
        <v>11300</v>
      </c>
      <c r="E132" s="85">
        <f>SUM('3b.m.'!E33)</f>
        <v>11300</v>
      </c>
      <c r="F132" s="1026">
        <f t="shared" si="1"/>
        <v>1</v>
      </c>
    </row>
    <row r="133" spans="1:6" s="21" customFormat="1" ht="12.75" thickBot="1">
      <c r="A133" s="189">
        <v>1864</v>
      </c>
      <c r="B133" s="189" t="s">
        <v>1198</v>
      </c>
      <c r="C133" s="189">
        <f>SUM(C17+C18)</f>
        <v>167300</v>
      </c>
      <c r="D133" s="189">
        <f>SUM(D17+D18)-'1b.mell '!D147</f>
        <v>167300</v>
      </c>
      <c r="E133" s="189">
        <v>167300</v>
      </c>
      <c r="F133" s="1055">
        <f t="shared" si="1"/>
        <v>1</v>
      </c>
    </row>
    <row r="134" spans="1:6" s="21" customFormat="1" ht="18.75" customHeight="1" thickBot="1">
      <c r="A134" s="207">
        <v>1865</v>
      </c>
      <c r="B134" s="190" t="s">
        <v>809</v>
      </c>
      <c r="C134" s="190">
        <f>SUM(C123+C124+C131)</f>
        <v>257159</v>
      </c>
      <c r="D134" s="190">
        <f>SUM(D123+D124+D131)</f>
        <v>201934</v>
      </c>
      <c r="E134" s="190">
        <f>SUM(E123+E124+E131)</f>
        <v>201934</v>
      </c>
      <c r="F134" s="1058">
        <f t="shared" si="1"/>
        <v>1</v>
      </c>
    </row>
    <row r="135" spans="1:6" s="21" customFormat="1" ht="18.75" customHeight="1" thickBot="1">
      <c r="A135" s="207"/>
      <c r="B135" s="270"/>
      <c r="C135" s="190"/>
      <c r="D135" s="190"/>
      <c r="E135" s="190"/>
      <c r="F135" s="1059"/>
    </row>
    <row r="136" spans="1:6" s="21" customFormat="1" ht="18" customHeight="1" thickBot="1">
      <c r="A136" s="107">
        <v>1870</v>
      </c>
      <c r="B136" s="188" t="s">
        <v>819</v>
      </c>
      <c r="C136" s="107">
        <f>SUM(C134+C121+C110+C104)</f>
        <v>16597143</v>
      </c>
      <c r="D136" s="107">
        <f>SUM(D134+D121+D110+D104)</f>
        <v>19994625</v>
      </c>
      <c r="E136" s="107">
        <f>SUM(E134+E121+E110+E104)</f>
        <v>19924977</v>
      </c>
      <c r="F136" s="1059">
        <f t="shared" si="1"/>
        <v>0.9965166638534106</v>
      </c>
    </row>
    <row r="137" spans="1:6" s="21" customFormat="1" ht="12.75" thickBot="1">
      <c r="A137" s="76"/>
      <c r="B137" s="187"/>
      <c r="C137" s="107"/>
      <c r="D137" s="107"/>
      <c r="E137" s="107"/>
      <c r="F137" s="1059"/>
    </row>
    <row r="138" spans="1:6" ht="7.5" customHeight="1">
      <c r="A138" s="9"/>
      <c r="B138" s="65"/>
      <c r="C138" s="9"/>
      <c r="D138" s="9"/>
      <c r="E138" s="9"/>
      <c r="F138" s="1053"/>
    </row>
    <row r="139" spans="1:6" s="31" customFormat="1" ht="12" customHeight="1">
      <c r="A139" s="16"/>
      <c r="B139" s="30" t="s">
        <v>10</v>
      </c>
      <c r="C139" s="30"/>
      <c r="D139" s="30"/>
      <c r="E139" s="30"/>
      <c r="F139" s="229"/>
    </row>
    <row r="140" spans="1:6" s="31" customFormat="1" ht="9" customHeight="1">
      <c r="A140" s="16"/>
      <c r="B140" s="30"/>
      <c r="C140" s="30"/>
      <c r="D140" s="30"/>
      <c r="E140" s="30"/>
      <c r="F140" s="229"/>
    </row>
    <row r="141" spans="1:6" s="31" customFormat="1" ht="12" customHeight="1">
      <c r="A141" s="16"/>
      <c r="B141" s="93" t="s">
        <v>815</v>
      </c>
      <c r="C141" s="30"/>
      <c r="D141" s="30"/>
      <c r="E141" s="30"/>
      <c r="F141" s="229"/>
    </row>
    <row r="142" spans="1:6" s="21" customFormat="1" ht="12">
      <c r="A142" s="5">
        <v>1911</v>
      </c>
      <c r="B142" s="8" t="s">
        <v>1104</v>
      </c>
      <c r="C142" s="5">
        <f>SUM('2.mell'!C545)</f>
        <v>1791250</v>
      </c>
      <c r="D142" s="5">
        <f>SUM('2.mell'!D545)</f>
        <v>1832920</v>
      </c>
      <c r="E142" s="5">
        <f>SUM('2.mell'!E545)</f>
        <v>1861920</v>
      </c>
      <c r="F142" s="1026">
        <f aca="true" t="shared" si="3" ref="F142:F181">SUM(E142/D142)</f>
        <v>1.0158217489033892</v>
      </c>
    </row>
    <row r="143" spans="1:6" s="21" customFormat="1" ht="12">
      <c r="A143" s="5">
        <v>1912</v>
      </c>
      <c r="B143" s="8" t="s">
        <v>868</v>
      </c>
      <c r="C143" s="5">
        <f>SUM('2.mell'!C546)</f>
        <v>509229</v>
      </c>
      <c r="D143" s="5">
        <f>SUM('2.mell'!D546)</f>
        <v>519973</v>
      </c>
      <c r="E143" s="5">
        <f>SUM('2.mell'!E546)</f>
        <v>527439</v>
      </c>
      <c r="F143" s="1026">
        <f t="shared" si="3"/>
        <v>1.0143584378419648</v>
      </c>
    </row>
    <row r="144" spans="1:6" s="21" customFormat="1" ht="12">
      <c r="A144" s="5">
        <v>1913</v>
      </c>
      <c r="B144" s="5" t="s">
        <v>869</v>
      </c>
      <c r="C144" s="5">
        <f>SUM('2.mell'!C547)</f>
        <v>1662427</v>
      </c>
      <c r="D144" s="5">
        <f>SUM('2.mell'!D547)</f>
        <v>1717125</v>
      </c>
      <c r="E144" s="5">
        <f>SUM('2.mell'!E547)</f>
        <v>1756478</v>
      </c>
      <c r="F144" s="1026">
        <f t="shared" si="3"/>
        <v>1.0229179587974084</v>
      </c>
    </row>
    <row r="145" spans="1:6" s="29" customFormat="1" ht="12">
      <c r="A145" s="105">
        <v>1914</v>
      </c>
      <c r="B145" s="24" t="s">
        <v>957</v>
      </c>
      <c r="C145" s="5"/>
      <c r="D145" s="5"/>
      <c r="E145" s="5"/>
      <c r="F145" s="1026"/>
    </row>
    <row r="146" spans="1:6" s="29" customFormat="1" ht="12">
      <c r="A146" s="85">
        <v>1915</v>
      </c>
      <c r="B146" s="8" t="s">
        <v>1060</v>
      </c>
      <c r="C146" s="5">
        <f>SUM('2.mell'!C548)</f>
        <v>1300</v>
      </c>
      <c r="D146" s="5">
        <f>SUM('2.mell'!D548)</f>
        <v>1300</v>
      </c>
      <c r="E146" s="5">
        <f>SUM('2.mell'!E548)</f>
        <v>1300</v>
      </c>
      <c r="F146" s="1026">
        <f t="shared" si="3"/>
        <v>1</v>
      </c>
    </row>
    <row r="147" spans="1:6" s="21" customFormat="1" ht="12">
      <c r="A147" s="5">
        <v>1916</v>
      </c>
      <c r="B147" s="8" t="s">
        <v>1122</v>
      </c>
      <c r="C147" s="5">
        <f>SUM('2.mell'!C549)</f>
        <v>0</v>
      </c>
      <c r="D147" s="5">
        <f>SUM('2.mell'!D549)</f>
        <v>0</v>
      </c>
      <c r="E147" s="5">
        <f>SUM('2.mell'!E549)</f>
        <v>7785</v>
      </c>
      <c r="F147" s="229"/>
    </row>
    <row r="148" spans="1:6" s="21" customFormat="1" ht="12">
      <c r="A148" s="79">
        <v>1910</v>
      </c>
      <c r="B148" s="80" t="s">
        <v>804</v>
      </c>
      <c r="C148" s="79">
        <f>SUM(C142:C147)</f>
        <v>3964206</v>
      </c>
      <c r="D148" s="79">
        <f>SUM(D142:D147)</f>
        <v>4071318</v>
      </c>
      <c r="E148" s="79">
        <f>SUM(E142:E147)</f>
        <v>4154922</v>
      </c>
      <c r="F148" s="229">
        <f t="shared" si="3"/>
        <v>1.0205348734734059</v>
      </c>
    </row>
    <row r="149" spans="1:6" s="21" customFormat="1" ht="12">
      <c r="A149" s="5"/>
      <c r="B149" s="104" t="s">
        <v>816</v>
      </c>
      <c r="C149" s="79"/>
      <c r="D149" s="79"/>
      <c r="E149" s="79"/>
      <c r="F149" s="229"/>
    </row>
    <row r="150" spans="1:6" s="21" customFormat="1" ht="12">
      <c r="A150" s="5">
        <v>1921</v>
      </c>
      <c r="B150" s="8" t="s">
        <v>1066</v>
      </c>
      <c r="C150" s="5">
        <f>SUM('2.mell'!C551)</f>
        <v>35795</v>
      </c>
      <c r="D150" s="5">
        <f>SUM('2.mell'!D551)</f>
        <v>43795</v>
      </c>
      <c r="E150" s="5">
        <f>SUM('2.mell'!E551)</f>
        <v>47301</v>
      </c>
      <c r="F150" s="229">
        <f t="shared" si="3"/>
        <v>1.0800548007763444</v>
      </c>
    </row>
    <row r="151" spans="1:6" s="21" customFormat="1" ht="12">
      <c r="A151" s="5">
        <v>1922</v>
      </c>
      <c r="B151" s="8" t="s">
        <v>1067</v>
      </c>
      <c r="C151" s="5">
        <f>SUM('2.mell'!C552)</f>
        <v>0</v>
      </c>
      <c r="D151" s="5">
        <f>SUM('2.mell'!D552)</f>
        <v>0</v>
      </c>
      <c r="E151" s="5">
        <f>SUM('2.mell'!E552)</f>
        <v>1602</v>
      </c>
      <c r="F151" s="229"/>
    </row>
    <row r="152" spans="1:6" s="21" customFormat="1" ht="12">
      <c r="A152" s="5">
        <v>1923</v>
      </c>
      <c r="B152" s="8" t="s">
        <v>870</v>
      </c>
      <c r="C152" s="5">
        <f>SUM('2.mell'!C553)</f>
        <v>0</v>
      </c>
      <c r="D152" s="5">
        <f>SUM('2.mell'!D553)</f>
        <v>0</v>
      </c>
      <c r="E152" s="5">
        <f>SUM('2.mell'!E553)</f>
        <v>0</v>
      </c>
      <c r="F152" s="229"/>
    </row>
    <row r="153" spans="1:6" s="21" customFormat="1" ht="12.75" thickBot="1">
      <c r="A153" s="106">
        <v>1920</v>
      </c>
      <c r="B153" s="106" t="s">
        <v>811</v>
      </c>
      <c r="C153" s="106">
        <f>SUM(C150:C152)</f>
        <v>35795</v>
      </c>
      <c r="D153" s="106">
        <f>SUM(D150:D152)</f>
        <v>43795</v>
      </c>
      <c r="E153" s="106">
        <f>SUM(E150:E152)</f>
        <v>48903</v>
      </c>
      <c r="F153" s="1054">
        <f t="shared" si="3"/>
        <v>1.1166343189861856</v>
      </c>
    </row>
    <row r="154" spans="1:6" s="21" customFormat="1" ht="16.5" customHeight="1" thickBot="1">
      <c r="A154" s="107"/>
      <c r="B154" s="190"/>
      <c r="C154" s="107"/>
      <c r="D154" s="107"/>
      <c r="E154" s="107"/>
      <c r="F154" s="1059"/>
    </row>
    <row r="155" spans="1:6" s="33" customFormat="1" ht="13.5" thickBot="1">
      <c r="A155" s="32">
        <v>1940</v>
      </c>
      <c r="B155" s="108" t="s">
        <v>11</v>
      </c>
      <c r="C155" s="34">
        <f>SUM(C148+C153)</f>
        <v>4000001</v>
      </c>
      <c r="D155" s="34">
        <f>SUM(D148+D153)</f>
        <v>4115113</v>
      </c>
      <c r="E155" s="34">
        <f>SUM(E148+E153)</f>
        <v>4203825</v>
      </c>
      <c r="F155" s="1060">
        <f t="shared" si="3"/>
        <v>1.0215576097181291</v>
      </c>
    </row>
    <row r="156" spans="1:6" s="33" customFormat="1" ht="12.75">
      <c r="A156" s="103"/>
      <c r="B156" s="237"/>
      <c r="C156" s="103"/>
      <c r="D156" s="103"/>
      <c r="E156" s="103"/>
      <c r="F156" s="1053"/>
    </row>
    <row r="157" spans="1:6" ht="14.25" customHeight="1">
      <c r="A157" s="16"/>
      <c r="B157" s="16" t="s">
        <v>1202</v>
      </c>
      <c r="C157" s="16"/>
      <c r="D157" s="16"/>
      <c r="E157" s="16"/>
      <c r="F157" s="229"/>
    </row>
    <row r="158" spans="1:6" ht="14.25" customHeight="1">
      <c r="A158" s="16"/>
      <c r="B158" s="93" t="s">
        <v>815</v>
      </c>
      <c r="C158" s="30"/>
      <c r="D158" s="30"/>
      <c r="E158" s="30"/>
      <c r="F158" s="229"/>
    </row>
    <row r="159" spans="1:6" ht="12">
      <c r="A159" s="5">
        <v>1951</v>
      </c>
      <c r="B159" s="8" t="s">
        <v>945</v>
      </c>
      <c r="C159" s="8">
        <f aca="true" t="shared" si="4" ref="C159:D161">SUM(C98+C142)</f>
        <v>3112635</v>
      </c>
      <c r="D159" s="8">
        <f t="shared" si="4"/>
        <v>3252501</v>
      </c>
      <c r="E159" s="8">
        <f>SUM(E98+E142)</f>
        <v>3299206</v>
      </c>
      <c r="F159" s="1026">
        <f t="shared" si="3"/>
        <v>1.0143597188747981</v>
      </c>
    </row>
    <row r="160" spans="1:6" ht="12">
      <c r="A160" s="5">
        <v>1952</v>
      </c>
      <c r="B160" s="8" t="s">
        <v>1139</v>
      </c>
      <c r="C160" s="8">
        <f t="shared" si="4"/>
        <v>889626</v>
      </c>
      <c r="D160" s="8">
        <f t="shared" si="4"/>
        <v>942705</v>
      </c>
      <c r="E160" s="8">
        <f>SUM(E99+E143)</f>
        <v>954185</v>
      </c>
      <c r="F160" s="1026">
        <f t="shared" si="3"/>
        <v>1.0121777226173618</v>
      </c>
    </row>
    <row r="161" spans="1:6" ht="12">
      <c r="A161" s="5">
        <v>1953</v>
      </c>
      <c r="B161" s="8" t="s">
        <v>1140</v>
      </c>
      <c r="C161" s="8">
        <f t="shared" si="4"/>
        <v>5142460</v>
      </c>
      <c r="D161" s="8">
        <f t="shared" si="4"/>
        <v>5690225</v>
      </c>
      <c r="E161" s="8">
        <f>SUM(E100+E144)</f>
        <v>5756643</v>
      </c>
      <c r="F161" s="1026">
        <f t="shared" si="3"/>
        <v>1.0116722976683699</v>
      </c>
    </row>
    <row r="162" spans="1:6" ht="12">
      <c r="A162" s="5">
        <v>1954</v>
      </c>
      <c r="B162" s="8" t="s">
        <v>950</v>
      </c>
      <c r="C162" s="8">
        <f>SUM(C146+C101)</f>
        <v>285125</v>
      </c>
      <c r="D162" s="8">
        <f>SUM(D146+D101)</f>
        <v>338768</v>
      </c>
      <c r="E162" s="8">
        <f>SUM(E146+E101)</f>
        <v>269155</v>
      </c>
      <c r="F162" s="1026">
        <f t="shared" si="3"/>
        <v>0.7945112879610825</v>
      </c>
    </row>
    <row r="163" spans="1:6" ht="12.75" thickBot="1">
      <c r="A163" s="5">
        <v>1955</v>
      </c>
      <c r="B163" s="8" t="s">
        <v>857</v>
      </c>
      <c r="C163" s="8">
        <f>SUM(C102+C147)</f>
        <v>1019104</v>
      </c>
      <c r="D163" s="8">
        <f>SUM(D102+D147)</f>
        <v>1090733</v>
      </c>
      <c r="E163" s="8">
        <f>SUM(E102+E147)</f>
        <v>1073588</v>
      </c>
      <c r="F163" s="1055">
        <f t="shared" si="3"/>
        <v>0.9842812127257542</v>
      </c>
    </row>
    <row r="164" spans="1:6" ht="18" customHeight="1" thickBot="1">
      <c r="A164" s="190">
        <v>1950</v>
      </c>
      <c r="B164" s="190" t="s">
        <v>804</v>
      </c>
      <c r="C164" s="190">
        <f>SUM(C159:C163)</f>
        <v>10448950</v>
      </c>
      <c r="D164" s="190">
        <f>SUM(D159:D163)</f>
        <v>11314932</v>
      </c>
      <c r="E164" s="190">
        <f>SUM(E159:E163)</f>
        <v>11352777</v>
      </c>
      <c r="F164" s="1058">
        <f t="shared" si="3"/>
        <v>1.003344695310586</v>
      </c>
    </row>
    <row r="165" spans="1:6" ht="12">
      <c r="A165" s="8"/>
      <c r="B165" s="104" t="s">
        <v>816</v>
      </c>
      <c r="C165" s="8"/>
      <c r="D165" s="8"/>
      <c r="E165" s="8"/>
      <c r="F165" s="1053"/>
    </row>
    <row r="166" spans="1:6" ht="12">
      <c r="A166" s="8">
        <v>1961</v>
      </c>
      <c r="B166" s="104" t="s">
        <v>1068</v>
      </c>
      <c r="C166" s="8">
        <f aca="true" t="shared" si="5" ref="C166:E167">SUM(C107+C150)</f>
        <v>1000651</v>
      </c>
      <c r="D166" s="8">
        <f t="shared" si="5"/>
        <v>1497686</v>
      </c>
      <c r="E166" s="8">
        <f t="shared" si="5"/>
        <v>1433040</v>
      </c>
      <c r="F166" s="1026">
        <f t="shared" si="3"/>
        <v>0.9568360791247298</v>
      </c>
    </row>
    <row r="167" spans="1:6" ht="12">
      <c r="A167" s="5">
        <v>1962</v>
      </c>
      <c r="B167" s="8" t="s">
        <v>1067</v>
      </c>
      <c r="C167" s="8">
        <f t="shared" si="5"/>
        <v>2631500</v>
      </c>
      <c r="D167" s="8">
        <f t="shared" si="5"/>
        <v>4387587</v>
      </c>
      <c r="E167" s="8">
        <f t="shared" si="5"/>
        <v>4385780</v>
      </c>
      <c r="F167" s="1026">
        <f t="shared" si="3"/>
        <v>0.9995881563146213</v>
      </c>
    </row>
    <row r="168" spans="1:6" ht="12.75" thickBot="1">
      <c r="A168" s="5">
        <v>1963</v>
      </c>
      <c r="B168" s="8" t="s">
        <v>870</v>
      </c>
      <c r="C168" s="8">
        <f>SUM(C152+C109)</f>
        <v>704000</v>
      </c>
      <c r="D168" s="8">
        <f>SUM(D152+D109)</f>
        <v>1035345</v>
      </c>
      <c r="E168" s="8">
        <f>SUM(E152+E109)</f>
        <v>1012439</v>
      </c>
      <c r="F168" s="1055">
        <f t="shared" si="3"/>
        <v>0.9778759737092467</v>
      </c>
    </row>
    <row r="169" spans="1:6" ht="17.25" customHeight="1" thickBot="1">
      <c r="A169" s="190">
        <v>1960</v>
      </c>
      <c r="B169" s="190" t="s">
        <v>811</v>
      </c>
      <c r="C169" s="190">
        <f>SUM(C166:C168)</f>
        <v>4336151</v>
      </c>
      <c r="D169" s="190">
        <f>SUM(D166:D168)</f>
        <v>6920618</v>
      </c>
      <c r="E169" s="190">
        <f>SUM(E166:E168)</f>
        <v>6831259</v>
      </c>
      <c r="F169" s="1058">
        <f t="shared" si="3"/>
        <v>0.987088002834429</v>
      </c>
    </row>
    <row r="170" spans="1:6" ht="12">
      <c r="A170" s="8">
        <v>1971</v>
      </c>
      <c r="B170" s="141" t="s">
        <v>827</v>
      </c>
      <c r="C170" s="78"/>
      <c r="D170" s="78"/>
      <c r="E170" s="78"/>
      <c r="F170" s="1053"/>
    </row>
    <row r="171" spans="1:6" ht="12">
      <c r="A171" s="5">
        <v>1972</v>
      </c>
      <c r="B171" s="137" t="s">
        <v>829</v>
      </c>
      <c r="C171" s="78"/>
      <c r="D171" s="78"/>
      <c r="E171" s="78"/>
      <c r="F171" s="229"/>
    </row>
    <row r="172" spans="1:6" ht="12">
      <c r="A172" s="5">
        <v>1973</v>
      </c>
      <c r="B172" s="137" t="s">
        <v>820</v>
      </c>
      <c r="C172" s="78"/>
      <c r="D172" s="78"/>
      <c r="E172" s="78"/>
      <c r="F172" s="229"/>
    </row>
    <row r="173" spans="1:6" ht="12">
      <c r="A173" s="254">
        <v>1974</v>
      </c>
      <c r="B173" s="1010" t="s">
        <v>821</v>
      </c>
      <c r="C173" s="254">
        <f>SUM(C115)</f>
        <v>5554884</v>
      </c>
      <c r="D173" s="254">
        <f>SUM(D115)</f>
        <v>5634059</v>
      </c>
      <c r="E173" s="254">
        <f>SUM(E115)</f>
        <v>5704637</v>
      </c>
      <c r="F173" s="1026">
        <f t="shared" si="3"/>
        <v>1.012527025364839</v>
      </c>
    </row>
    <row r="174" spans="1:6" ht="12.75" thickBot="1">
      <c r="A174" s="1009">
        <v>1975</v>
      </c>
      <c r="B174" s="137" t="s">
        <v>730</v>
      </c>
      <c r="C174" s="1009"/>
      <c r="D174" s="87">
        <f>SUM(D114)</f>
        <v>38195</v>
      </c>
      <c r="E174" s="87">
        <f>SUM(E114)</f>
        <v>38195</v>
      </c>
      <c r="F174" s="1055">
        <f t="shared" si="3"/>
        <v>1</v>
      </c>
    </row>
    <row r="175" spans="1:6" ht="17.25" customHeight="1" thickBot="1">
      <c r="A175" s="207">
        <v>1970</v>
      </c>
      <c r="B175" s="190" t="s">
        <v>763</v>
      </c>
      <c r="C175" s="207">
        <f>SUM(C170:C173)</f>
        <v>5554884</v>
      </c>
      <c r="D175" s="207">
        <f>SUM(D170:D173)</f>
        <v>5634059</v>
      </c>
      <c r="E175" s="207">
        <f>SUM(E170:E173)</f>
        <v>5704637</v>
      </c>
      <c r="F175" s="1057">
        <f t="shared" si="3"/>
        <v>1.012527025364839</v>
      </c>
    </row>
    <row r="176" spans="1:6" ht="12" customHeight="1">
      <c r="A176" s="8">
        <v>1981</v>
      </c>
      <c r="B176" s="141" t="s">
        <v>827</v>
      </c>
      <c r="C176" s="78">
        <f aca="true" t="shared" si="6" ref="C176:E177">SUM(C123)</f>
        <v>23334</v>
      </c>
      <c r="D176" s="78">
        <f t="shared" si="6"/>
        <v>23334</v>
      </c>
      <c r="E176" s="78">
        <f t="shared" si="6"/>
        <v>23334</v>
      </c>
      <c r="F176" s="1061">
        <f t="shared" si="3"/>
        <v>1</v>
      </c>
    </row>
    <row r="177" spans="1:6" ht="12" customHeight="1">
      <c r="A177" s="5">
        <v>1982</v>
      </c>
      <c r="B177" s="137" t="s">
        <v>829</v>
      </c>
      <c r="C177" s="78">
        <f t="shared" si="6"/>
        <v>63525</v>
      </c>
      <c r="D177" s="78">
        <f t="shared" si="6"/>
        <v>0</v>
      </c>
      <c r="E177" s="78">
        <f t="shared" si="6"/>
        <v>0</v>
      </c>
      <c r="F177" s="1026"/>
    </row>
    <row r="178" spans="1:6" ht="12" customHeight="1">
      <c r="A178" s="5">
        <v>1984</v>
      </c>
      <c r="B178" s="137" t="s">
        <v>820</v>
      </c>
      <c r="C178" s="78"/>
      <c r="D178" s="78"/>
      <c r="E178" s="78"/>
      <c r="F178" s="1026"/>
    </row>
    <row r="179" spans="1:6" ht="12" customHeight="1" thickBot="1">
      <c r="A179" s="232">
        <v>1985</v>
      </c>
      <c r="B179" s="233" t="s">
        <v>821</v>
      </c>
      <c r="C179" s="74">
        <f>SUM(C131)</f>
        <v>170300</v>
      </c>
      <c r="D179" s="74">
        <f>SUM(D131)</f>
        <v>178600</v>
      </c>
      <c r="E179" s="74">
        <f>SUM(E131)</f>
        <v>178600</v>
      </c>
      <c r="F179" s="1055">
        <f t="shared" si="3"/>
        <v>1</v>
      </c>
    </row>
    <row r="180" spans="1:6" ht="17.25" customHeight="1" thickBot="1">
      <c r="A180" s="207">
        <v>1980</v>
      </c>
      <c r="B180" s="190" t="s">
        <v>762</v>
      </c>
      <c r="C180" s="207">
        <f>SUM(C176:C179)</f>
        <v>257159</v>
      </c>
      <c r="D180" s="207">
        <f>SUM(D176:D179)</f>
        <v>201934</v>
      </c>
      <c r="E180" s="207">
        <f>SUM(E176:E179)</f>
        <v>201934</v>
      </c>
      <c r="F180" s="1057">
        <f t="shared" si="3"/>
        <v>1</v>
      </c>
    </row>
    <row r="181" spans="1:9" ht="26.25" customHeight="1" thickBot="1">
      <c r="A181" s="34"/>
      <c r="B181" s="212" t="s">
        <v>800</v>
      </c>
      <c r="C181" s="209">
        <f>SUM(C176+C177+C169+C164)</f>
        <v>14871960</v>
      </c>
      <c r="D181" s="209">
        <f>SUM(D176+D177+D169+D164+D174)</f>
        <v>18297079</v>
      </c>
      <c r="E181" s="209">
        <f>SUM(E176+E177+E169+E164+E174)</f>
        <v>18245565</v>
      </c>
      <c r="F181" s="1057">
        <f t="shared" si="3"/>
        <v>0.9971845779318108</v>
      </c>
      <c r="I181" s="707"/>
    </row>
    <row r="182" ht="12">
      <c r="F182" s="962"/>
    </row>
    <row r="183" ht="12">
      <c r="F183" s="962"/>
    </row>
    <row r="184" ht="12">
      <c r="F184" s="962"/>
    </row>
    <row r="185" ht="12">
      <c r="F185" s="962"/>
    </row>
    <row r="186" ht="12">
      <c r="F186" s="962"/>
    </row>
    <row r="187" ht="12">
      <c r="F187" s="962"/>
    </row>
    <row r="188" ht="12">
      <c r="F188" s="962"/>
    </row>
    <row r="189" ht="12">
      <c r="F189" s="962"/>
    </row>
    <row r="190" ht="12">
      <c r="F190" s="962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130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55"/>
  <sheetViews>
    <sheetView zoomScaleSheetLayoutView="100" zoomScalePageLayoutView="0" workbookViewId="0" topLeftCell="A1">
      <selection activeCell="G412" sqref="G412"/>
    </sheetView>
  </sheetViews>
  <sheetFormatPr defaultColWidth="9.00390625" defaultRowHeight="12.75"/>
  <cols>
    <col min="1" max="1" width="8.625" style="272" customWidth="1"/>
    <col min="2" max="2" width="61.875" style="272" customWidth="1"/>
    <col min="3" max="5" width="10.875" style="272" customWidth="1"/>
    <col min="6" max="6" width="8.875" style="272" customWidth="1"/>
    <col min="7" max="16384" width="9.125" style="272" customWidth="1"/>
  </cols>
  <sheetData>
    <row r="1" spans="1:6" ht="12.75">
      <c r="A1" s="1148" t="s">
        <v>1106</v>
      </c>
      <c r="B1" s="1141"/>
      <c r="C1" s="1141"/>
      <c r="D1" s="1141"/>
      <c r="E1" s="1141"/>
      <c r="F1" s="1141"/>
    </row>
    <row r="2" spans="1:6" ht="12.75">
      <c r="A2" s="1139" t="s">
        <v>23</v>
      </c>
      <c r="B2" s="1140"/>
      <c r="C2" s="1141"/>
      <c r="D2" s="1141"/>
      <c r="E2" s="1141"/>
      <c r="F2" s="1141"/>
    </row>
    <row r="3" spans="1:2" ht="12.75">
      <c r="A3" s="273"/>
      <c r="B3" s="273"/>
    </row>
    <row r="4" spans="1:6" ht="12.75">
      <c r="A4" s="394"/>
      <c r="B4" s="395"/>
      <c r="C4" s="396"/>
      <c r="D4" s="396"/>
      <c r="E4" s="396"/>
      <c r="F4" s="396" t="s">
        <v>978</v>
      </c>
    </row>
    <row r="5" spans="1:6" ht="12" customHeight="1">
      <c r="A5" s="1149" t="s">
        <v>1107</v>
      </c>
      <c r="B5" s="1149" t="s">
        <v>951</v>
      </c>
      <c r="C5" s="1142" t="s">
        <v>680</v>
      </c>
      <c r="D5" s="1142" t="s">
        <v>741</v>
      </c>
      <c r="E5" s="1142" t="s">
        <v>1222</v>
      </c>
      <c r="F5" s="1145" t="s">
        <v>1221</v>
      </c>
    </row>
    <row r="6" spans="1:6" ht="12.75">
      <c r="A6" s="1150"/>
      <c r="B6" s="1150"/>
      <c r="C6" s="1143"/>
      <c r="D6" s="1143"/>
      <c r="E6" s="1143"/>
      <c r="F6" s="1146"/>
    </row>
    <row r="7" spans="1:6" ht="13.5" thickBot="1">
      <c r="A7" s="1151"/>
      <c r="B7" s="1151"/>
      <c r="C7" s="1144"/>
      <c r="D7" s="1144"/>
      <c r="E7" s="1144"/>
      <c r="F7" s="1147"/>
    </row>
    <row r="8" spans="1:6" ht="13.5" thickBot="1">
      <c r="A8" s="397" t="s">
        <v>1109</v>
      </c>
      <c r="B8" s="398" t="s">
        <v>1111</v>
      </c>
      <c r="C8" s="397" t="s">
        <v>954</v>
      </c>
      <c r="D8" s="397" t="s">
        <v>955</v>
      </c>
      <c r="E8" s="397" t="s">
        <v>956</v>
      </c>
      <c r="F8" s="397" t="s">
        <v>777</v>
      </c>
    </row>
    <row r="9" spans="1:6" ht="15">
      <c r="A9" s="274">
        <v>2305</v>
      </c>
      <c r="B9" s="399" t="s">
        <v>1162</v>
      </c>
      <c r="C9" s="400"/>
      <c r="D9" s="400"/>
      <c r="E9" s="400"/>
      <c r="F9" s="401"/>
    </row>
    <row r="10" spans="1:6" ht="12.75" customHeight="1">
      <c r="A10" s="274"/>
      <c r="B10" s="402" t="s">
        <v>991</v>
      </c>
      <c r="C10" s="400"/>
      <c r="D10" s="400"/>
      <c r="E10" s="400"/>
      <c r="F10" s="401"/>
    </row>
    <row r="11" spans="1:6" ht="12.75" customHeight="1" thickBot="1">
      <c r="A11" s="274"/>
      <c r="B11" s="403" t="s">
        <v>992</v>
      </c>
      <c r="C11" s="723"/>
      <c r="D11" s="723"/>
      <c r="E11" s="723">
        <v>1677</v>
      </c>
      <c r="F11" s="404"/>
    </row>
    <row r="12" spans="1:6" ht="13.5" customHeight="1" thickBot="1">
      <c r="A12" s="274"/>
      <c r="B12" s="405" t="s">
        <v>993</v>
      </c>
      <c r="C12" s="722"/>
      <c r="D12" s="722"/>
      <c r="E12" s="722">
        <f>SUM(E11)</f>
        <v>1677</v>
      </c>
      <c r="F12" s="404"/>
    </row>
    <row r="13" spans="1:6" ht="12.75">
      <c r="A13" s="406"/>
      <c r="B13" s="402" t="s">
        <v>994</v>
      </c>
      <c r="C13" s="407">
        <v>360</v>
      </c>
      <c r="D13" s="407">
        <v>360</v>
      </c>
      <c r="E13" s="407">
        <v>360</v>
      </c>
      <c r="F13" s="408">
        <f>SUM(E13/D13)</f>
        <v>1</v>
      </c>
    </row>
    <row r="14" spans="1:6" ht="12.75">
      <c r="A14" s="406"/>
      <c r="B14" s="409" t="s">
        <v>995</v>
      </c>
      <c r="C14" s="410"/>
      <c r="D14" s="410"/>
      <c r="E14" s="410"/>
      <c r="F14" s="408"/>
    </row>
    <row r="15" spans="1:6" ht="12.75">
      <c r="A15" s="406"/>
      <c r="B15" s="409" t="s">
        <v>996</v>
      </c>
      <c r="C15" s="410">
        <v>360</v>
      </c>
      <c r="D15" s="410">
        <v>360</v>
      </c>
      <c r="E15" s="410">
        <v>360</v>
      </c>
      <c r="F15" s="408">
        <f aca="true" t="shared" si="0" ref="F15:F75">SUM(E15/D15)</f>
        <v>1</v>
      </c>
    </row>
    <row r="16" spans="1:6" ht="12.75">
      <c r="A16" s="406"/>
      <c r="B16" s="411" t="s">
        <v>997</v>
      </c>
      <c r="C16" s="407">
        <v>315</v>
      </c>
      <c r="D16" s="407">
        <v>126</v>
      </c>
      <c r="E16" s="407">
        <v>126</v>
      </c>
      <c r="F16" s="408">
        <f t="shared" si="0"/>
        <v>1</v>
      </c>
    </row>
    <row r="17" spans="1:6" ht="12.75">
      <c r="A17" s="406"/>
      <c r="B17" s="411" t="s">
        <v>998</v>
      </c>
      <c r="C17" s="407">
        <v>9178</v>
      </c>
      <c r="D17" s="407">
        <v>2417</v>
      </c>
      <c r="E17" s="407">
        <v>2734</v>
      </c>
      <c r="F17" s="408">
        <f t="shared" si="0"/>
        <v>1.1311543235415804</v>
      </c>
    </row>
    <row r="18" spans="1:6" ht="12.75">
      <c r="A18" s="406"/>
      <c r="B18" s="411" t="s">
        <v>999</v>
      </c>
      <c r="C18" s="407">
        <v>2479</v>
      </c>
      <c r="D18" s="407">
        <v>735</v>
      </c>
      <c r="E18" s="407">
        <v>735</v>
      </c>
      <c r="F18" s="408">
        <f t="shared" si="0"/>
        <v>1</v>
      </c>
    </row>
    <row r="19" spans="1:6" ht="12.75">
      <c r="A19" s="406"/>
      <c r="B19" s="412" t="s">
        <v>1000</v>
      </c>
      <c r="C19" s="407"/>
      <c r="D19" s="407"/>
      <c r="E19" s="407"/>
      <c r="F19" s="408"/>
    </row>
    <row r="20" spans="1:6" ht="13.5" thickBot="1">
      <c r="A20" s="406"/>
      <c r="B20" s="413" t="s">
        <v>1001</v>
      </c>
      <c r="C20" s="414"/>
      <c r="D20" s="414"/>
      <c r="E20" s="414"/>
      <c r="F20" s="1077"/>
    </row>
    <row r="21" spans="1:6" ht="13.5" thickBot="1">
      <c r="A21" s="406"/>
      <c r="B21" s="415" t="s">
        <v>1194</v>
      </c>
      <c r="C21" s="416">
        <f>SUM(C13+C16+C17+C18)</f>
        <v>12332</v>
      </c>
      <c r="D21" s="416">
        <f>SUM(D13+D16+D17+D18)</f>
        <v>3638</v>
      </c>
      <c r="E21" s="416">
        <f>SUM(E13+E16+E17+E18)</f>
        <v>3955</v>
      </c>
      <c r="F21" s="1078">
        <f t="shared" si="0"/>
        <v>1.0871357888949973</v>
      </c>
    </row>
    <row r="22" spans="1:6" ht="18.75" customHeight="1" thickBot="1">
      <c r="A22" s="417"/>
      <c r="B22" s="418" t="s">
        <v>812</v>
      </c>
      <c r="C22" s="419">
        <f>SUM(C21+C12)</f>
        <v>12332</v>
      </c>
      <c r="D22" s="419">
        <f>SUM(D21+D12)</f>
        <v>3638</v>
      </c>
      <c r="E22" s="419">
        <f>SUM(E21+E12)</f>
        <v>5632</v>
      </c>
      <c r="F22" s="1083">
        <f t="shared" si="0"/>
        <v>1.548103353490929</v>
      </c>
    </row>
    <row r="23" spans="1:6" ht="18.75" customHeight="1" thickBot="1">
      <c r="A23" s="406"/>
      <c r="B23" s="420" t="s">
        <v>813</v>
      </c>
      <c r="C23" s="421"/>
      <c r="D23" s="421"/>
      <c r="E23" s="421"/>
      <c r="F23" s="1077"/>
    </row>
    <row r="24" spans="1:6" ht="12.75" customHeight="1">
      <c r="A24" s="406"/>
      <c r="B24" s="422" t="s">
        <v>1002</v>
      </c>
      <c r="C24" s="423"/>
      <c r="D24" s="423">
        <v>2365</v>
      </c>
      <c r="E24" s="423">
        <v>2365</v>
      </c>
      <c r="F24" s="408">
        <f t="shared" si="0"/>
        <v>1</v>
      </c>
    </row>
    <row r="25" spans="1:7" ht="12.75">
      <c r="A25" s="406"/>
      <c r="B25" s="424" t="s">
        <v>1007</v>
      </c>
      <c r="C25" s="1050">
        <v>145808</v>
      </c>
      <c r="D25" s="1050">
        <v>126115</v>
      </c>
      <c r="E25" s="1050">
        <v>126418</v>
      </c>
      <c r="F25" s="408">
        <f t="shared" si="0"/>
        <v>1.0024025690837728</v>
      </c>
      <c r="G25" s="1040"/>
    </row>
    <row r="26" spans="1:6" ht="13.5" thickBot="1">
      <c r="A26" s="406"/>
      <c r="B26" s="425" t="s">
        <v>1008</v>
      </c>
      <c r="C26" s="1051">
        <v>12258</v>
      </c>
      <c r="D26" s="1051">
        <v>2171</v>
      </c>
      <c r="E26" s="1051">
        <v>2171</v>
      </c>
      <c r="F26" s="1077">
        <f t="shared" si="0"/>
        <v>1</v>
      </c>
    </row>
    <row r="27" spans="1:6" ht="18.75" customHeight="1" thickBot="1">
      <c r="A27" s="406"/>
      <c r="B27" s="426" t="s">
        <v>805</v>
      </c>
      <c r="C27" s="427">
        <f>SUM(C24:C26)</f>
        <v>158066</v>
      </c>
      <c r="D27" s="427">
        <f>SUM(D24:D26)</f>
        <v>130651</v>
      </c>
      <c r="E27" s="427">
        <f>SUM(E24:E26)</f>
        <v>130954</v>
      </c>
      <c r="F27" s="1083">
        <f t="shared" si="0"/>
        <v>1.0023191556130455</v>
      </c>
    </row>
    <row r="28" spans="1:6" ht="13.5" customHeight="1" thickBot="1">
      <c r="A28" s="406"/>
      <c r="B28" s="428" t="s">
        <v>32</v>
      </c>
      <c r="C28" s="427"/>
      <c r="D28" s="427"/>
      <c r="E28" s="427"/>
      <c r="F28" s="1077"/>
    </row>
    <row r="29" spans="1:6" ht="15.75" thickBot="1">
      <c r="A29" s="429"/>
      <c r="B29" s="430" t="s">
        <v>822</v>
      </c>
      <c r="C29" s="431">
        <f>SUM(C22+C23+C27)</f>
        <v>170398</v>
      </c>
      <c r="D29" s="431">
        <f>SUM(D22+D23+D27)</f>
        <v>134289</v>
      </c>
      <c r="E29" s="431">
        <f>SUM(E22+E23+E27)</f>
        <v>136586</v>
      </c>
      <c r="F29" s="1078">
        <f t="shared" si="0"/>
        <v>1.0171049006247719</v>
      </c>
    </row>
    <row r="30" spans="1:6" ht="12.75">
      <c r="A30" s="400"/>
      <c r="B30" s="432" t="s">
        <v>1167</v>
      </c>
      <c r="C30" s="407">
        <v>95546</v>
      </c>
      <c r="D30" s="407">
        <v>88968</v>
      </c>
      <c r="E30" s="407">
        <v>89207</v>
      </c>
      <c r="F30" s="408">
        <f t="shared" si="0"/>
        <v>1.002686359140365</v>
      </c>
    </row>
    <row r="31" spans="1:6" ht="12.75">
      <c r="A31" s="400"/>
      <c r="B31" s="432" t="s">
        <v>1168</v>
      </c>
      <c r="C31" s="407">
        <v>26195</v>
      </c>
      <c r="D31" s="407">
        <v>24467</v>
      </c>
      <c r="E31" s="407">
        <v>24531</v>
      </c>
      <c r="F31" s="408">
        <f t="shared" si="0"/>
        <v>1.0026157681775452</v>
      </c>
    </row>
    <row r="32" spans="1:6" ht="12.75">
      <c r="A32" s="400"/>
      <c r="B32" s="432" t="s">
        <v>1169</v>
      </c>
      <c r="C32" s="407">
        <v>47387</v>
      </c>
      <c r="D32" s="407">
        <v>19584</v>
      </c>
      <c r="E32" s="407">
        <v>21261</v>
      </c>
      <c r="F32" s="408">
        <f t="shared" si="0"/>
        <v>1.0856311274509804</v>
      </c>
    </row>
    <row r="33" spans="1:6" ht="12.75">
      <c r="A33" s="400"/>
      <c r="B33" s="433" t="s">
        <v>1171</v>
      </c>
      <c r="C33" s="407"/>
      <c r="D33" s="407"/>
      <c r="E33" s="407"/>
      <c r="F33" s="408"/>
    </row>
    <row r="34" spans="1:6" ht="13.5" thickBot="1">
      <c r="A34" s="400"/>
      <c r="B34" s="434" t="s">
        <v>1170</v>
      </c>
      <c r="C34" s="414"/>
      <c r="D34" s="414"/>
      <c r="E34" s="414">
        <v>317</v>
      </c>
      <c r="F34" s="1077"/>
    </row>
    <row r="35" spans="1:6" ht="13.5" thickBot="1">
      <c r="A35" s="400"/>
      <c r="B35" s="435" t="s">
        <v>804</v>
      </c>
      <c r="C35" s="416">
        <f>SUM(C30:C34)</f>
        <v>169128</v>
      </c>
      <c r="D35" s="416">
        <f>SUM(D30:D34)</f>
        <v>133019</v>
      </c>
      <c r="E35" s="416">
        <f>SUM(E30:E34)</f>
        <v>135316</v>
      </c>
      <c r="F35" s="1078">
        <f t="shared" si="0"/>
        <v>1.0172682098046144</v>
      </c>
    </row>
    <row r="36" spans="1:6" ht="12.75">
      <c r="A36" s="400"/>
      <c r="B36" s="432" t="s">
        <v>1069</v>
      </c>
      <c r="C36" s="407">
        <v>1270</v>
      </c>
      <c r="D36" s="407">
        <v>1270</v>
      </c>
      <c r="E36" s="407">
        <v>1270</v>
      </c>
      <c r="F36" s="408">
        <f t="shared" si="0"/>
        <v>1</v>
      </c>
    </row>
    <row r="37" spans="1:6" ht="12.75">
      <c r="A37" s="400"/>
      <c r="B37" s="432" t="s">
        <v>1070</v>
      </c>
      <c r="C37" s="407"/>
      <c r="D37" s="407"/>
      <c r="E37" s="407"/>
      <c r="F37" s="408"/>
    </row>
    <row r="38" spans="1:6" ht="13.5" thickBot="1">
      <c r="A38" s="400"/>
      <c r="B38" s="434" t="s">
        <v>1177</v>
      </c>
      <c r="C38" s="414"/>
      <c r="D38" s="414"/>
      <c r="E38" s="414"/>
      <c r="F38" s="1077"/>
    </row>
    <row r="39" spans="1:6" ht="13.5" thickBot="1">
      <c r="A39" s="400"/>
      <c r="B39" s="436" t="s">
        <v>811</v>
      </c>
      <c r="C39" s="416">
        <f>SUM(C36:C38)</f>
        <v>1270</v>
      </c>
      <c r="D39" s="416">
        <f>SUM(D36:D38)</f>
        <v>1270</v>
      </c>
      <c r="E39" s="416">
        <f>SUM(E36:E38)</f>
        <v>1270</v>
      </c>
      <c r="F39" s="1078">
        <f t="shared" si="0"/>
        <v>1</v>
      </c>
    </row>
    <row r="40" spans="1:6" ht="13.5" thickBot="1">
      <c r="A40" s="400"/>
      <c r="B40" s="438" t="s">
        <v>33</v>
      </c>
      <c r="C40" s="437"/>
      <c r="D40" s="437"/>
      <c r="E40" s="414"/>
      <c r="F40" s="1077"/>
    </row>
    <row r="41" spans="1:6" ht="15.75" thickBot="1">
      <c r="A41" s="397"/>
      <c r="B41" s="439" t="s">
        <v>877</v>
      </c>
      <c r="C41" s="431">
        <f>SUM(C35+C39+C40)</f>
        <v>170398</v>
      </c>
      <c r="D41" s="431">
        <f>SUM(D35+D39+D40)</f>
        <v>134289</v>
      </c>
      <c r="E41" s="431">
        <f>SUM(E35+E39+E40)</f>
        <v>136586</v>
      </c>
      <c r="F41" s="1078">
        <f t="shared" si="0"/>
        <v>1.0171049006247719</v>
      </c>
    </row>
    <row r="42" spans="1:6" ht="15">
      <c r="A42" s="274">
        <v>2309</v>
      </c>
      <c r="B42" s="440" t="s">
        <v>1178</v>
      </c>
      <c r="C42" s="400"/>
      <c r="D42" s="400"/>
      <c r="E42" s="400"/>
      <c r="F42" s="408"/>
    </row>
    <row r="43" spans="1:6" ht="12" customHeight="1">
      <c r="A43" s="400"/>
      <c r="B43" s="402" t="s">
        <v>991</v>
      </c>
      <c r="C43" s="400"/>
      <c r="D43" s="400"/>
      <c r="E43" s="400"/>
      <c r="F43" s="408"/>
    </row>
    <row r="44" spans="1:6" ht="13.5" thickBot="1">
      <c r="A44" s="400"/>
      <c r="B44" s="403" t="s">
        <v>992</v>
      </c>
      <c r="C44" s="720"/>
      <c r="D44" s="720"/>
      <c r="E44" s="720"/>
      <c r="F44" s="1077"/>
    </row>
    <row r="45" spans="1:6" ht="13.5" thickBot="1">
      <c r="A45" s="400"/>
      <c r="B45" s="405" t="s">
        <v>993</v>
      </c>
      <c r="C45" s="721"/>
      <c r="D45" s="721"/>
      <c r="E45" s="721"/>
      <c r="F45" s="1082"/>
    </row>
    <row r="46" spans="1:6" ht="12.75">
      <c r="A46" s="400"/>
      <c r="B46" s="402" t="s">
        <v>994</v>
      </c>
      <c r="C46" s="407"/>
      <c r="D46" s="407"/>
      <c r="E46" s="407"/>
      <c r="F46" s="408"/>
    </row>
    <row r="47" spans="1:6" ht="12.75">
      <c r="A47" s="400"/>
      <c r="B47" s="409" t="s">
        <v>995</v>
      </c>
      <c r="C47" s="410"/>
      <c r="D47" s="410"/>
      <c r="E47" s="410"/>
      <c r="F47" s="408"/>
    </row>
    <row r="48" spans="1:6" ht="12.75">
      <c r="A48" s="400"/>
      <c r="B48" s="409" t="s">
        <v>996</v>
      </c>
      <c r="C48" s="410"/>
      <c r="D48" s="410"/>
      <c r="E48" s="410"/>
      <c r="F48" s="408"/>
    </row>
    <row r="49" spans="1:6" ht="12.75">
      <c r="A49" s="400"/>
      <c r="B49" s="411" t="s">
        <v>997</v>
      </c>
      <c r="C49" s="407"/>
      <c r="D49" s="407"/>
      <c r="E49" s="407"/>
      <c r="F49" s="408"/>
    </row>
    <row r="50" spans="1:6" ht="12.75">
      <c r="A50" s="400"/>
      <c r="B50" s="411" t="s">
        <v>998</v>
      </c>
      <c r="C50" s="407">
        <v>7716</v>
      </c>
      <c r="D50" s="407">
        <v>2191</v>
      </c>
      <c r="E50" s="407">
        <v>2191</v>
      </c>
      <c r="F50" s="408">
        <f t="shared" si="0"/>
        <v>1</v>
      </c>
    </row>
    <row r="51" spans="1:6" ht="12.75">
      <c r="A51" s="400"/>
      <c r="B51" s="411" t="s">
        <v>999</v>
      </c>
      <c r="C51" s="407">
        <v>2083</v>
      </c>
      <c r="D51" s="407">
        <v>591</v>
      </c>
      <c r="E51" s="407">
        <v>591</v>
      </c>
      <c r="F51" s="408">
        <f t="shared" si="0"/>
        <v>1</v>
      </c>
    </row>
    <row r="52" spans="1:6" ht="12.75">
      <c r="A52" s="400"/>
      <c r="B52" s="411" t="s">
        <v>1199</v>
      </c>
      <c r="C52" s="407"/>
      <c r="D52" s="407"/>
      <c r="E52" s="407"/>
      <c r="F52" s="408"/>
    </row>
    <row r="53" spans="1:6" ht="12.75">
      <c r="A53" s="400"/>
      <c r="B53" s="412" t="s">
        <v>1000</v>
      </c>
      <c r="C53" s="407"/>
      <c r="D53" s="407"/>
      <c r="E53" s="407"/>
      <c r="F53" s="408"/>
    </row>
    <row r="54" spans="1:6" ht="13.5" thickBot="1">
      <c r="A54" s="400"/>
      <c r="B54" s="413" t="s">
        <v>1001</v>
      </c>
      <c r="C54" s="414"/>
      <c r="D54" s="414"/>
      <c r="E54" s="414"/>
      <c r="F54" s="1077"/>
    </row>
    <row r="55" spans="1:6" ht="13.5" thickBot="1">
      <c r="A55" s="400"/>
      <c r="B55" s="415" t="s">
        <v>1194</v>
      </c>
      <c r="C55" s="416">
        <f>SUM(C46+C49+C50+C51+C54+C52)</f>
        <v>9799</v>
      </c>
      <c r="D55" s="416">
        <f>SUM(D46+D49+D50+D51+D54+D52)</f>
        <v>2782</v>
      </c>
      <c r="E55" s="416">
        <f>SUM(E46+E49+E50+E51+E54+E52)</f>
        <v>2782</v>
      </c>
      <c r="F55" s="1078">
        <f t="shared" si="0"/>
        <v>1</v>
      </c>
    </row>
    <row r="56" spans="1:6" ht="13.5" thickBot="1">
      <c r="A56" s="400"/>
      <c r="B56" s="418" t="s">
        <v>812</v>
      </c>
      <c r="C56" s="419">
        <f>SUM(C55+C45)</f>
        <v>9799</v>
      </c>
      <c r="D56" s="419">
        <f>SUM(D55+D45)</f>
        <v>2782</v>
      </c>
      <c r="E56" s="419">
        <f>SUM(E55+E45)</f>
        <v>2782</v>
      </c>
      <c r="F56" s="1078">
        <f t="shared" si="0"/>
        <v>1</v>
      </c>
    </row>
    <row r="57" spans="1:6" ht="13.5" thickBot="1">
      <c r="A57" s="400"/>
      <c r="B57" s="420" t="s">
        <v>813</v>
      </c>
      <c r="C57" s="421"/>
      <c r="D57" s="421"/>
      <c r="E57" s="421"/>
      <c r="F57" s="1077"/>
    </row>
    <row r="58" spans="1:6" ht="12.75">
      <c r="A58" s="400"/>
      <c r="B58" s="422" t="s">
        <v>1002</v>
      </c>
      <c r="C58" s="423"/>
      <c r="D58" s="423">
        <v>3649</v>
      </c>
      <c r="E58" s="423">
        <v>3649</v>
      </c>
      <c r="F58" s="408">
        <f t="shared" si="0"/>
        <v>1</v>
      </c>
    </row>
    <row r="59" spans="1:7" ht="12.75">
      <c r="A59" s="400"/>
      <c r="B59" s="424" t="s">
        <v>1007</v>
      </c>
      <c r="C59" s="1050">
        <v>166699</v>
      </c>
      <c r="D59" s="1050">
        <v>155716</v>
      </c>
      <c r="E59" s="1050">
        <v>156327</v>
      </c>
      <c r="F59" s="408">
        <f t="shared" si="0"/>
        <v>1.0039238100131007</v>
      </c>
      <c r="G59" s="1040"/>
    </row>
    <row r="60" spans="1:7" ht="13.5" thickBot="1">
      <c r="A60" s="400"/>
      <c r="B60" s="425" t="s">
        <v>1008</v>
      </c>
      <c r="C60" s="1051">
        <v>14705</v>
      </c>
      <c r="D60" s="1051">
        <v>2355</v>
      </c>
      <c r="E60" s="1051">
        <v>2355</v>
      </c>
      <c r="F60" s="1077">
        <f t="shared" si="0"/>
        <v>1</v>
      </c>
      <c r="G60" s="1040"/>
    </row>
    <row r="61" spans="1:6" ht="13.5" thickBot="1">
      <c r="A61" s="400"/>
      <c r="B61" s="426" t="s">
        <v>805</v>
      </c>
      <c r="C61" s="427">
        <f>SUM(C58:C60)</f>
        <v>181404</v>
      </c>
      <c r="D61" s="427">
        <f>SUM(D58:D60)</f>
        <v>161720</v>
      </c>
      <c r="E61" s="427">
        <f>SUM(E58:E60)</f>
        <v>162331</v>
      </c>
      <c r="F61" s="1078">
        <f t="shared" si="0"/>
        <v>1.0037781350482315</v>
      </c>
    </row>
    <row r="62" spans="1:6" ht="13.5" thickBot="1">
      <c r="A62" s="400"/>
      <c r="B62" s="428" t="s">
        <v>32</v>
      </c>
      <c r="C62" s="427"/>
      <c r="D62" s="427"/>
      <c r="E62" s="427"/>
      <c r="F62" s="1077"/>
    </row>
    <row r="63" spans="1:6" ht="15.75" thickBot="1">
      <c r="A63" s="400"/>
      <c r="B63" s="430" t="s">
        <v>822</v>
      </c>
      <c r="C63" s="431">
        <f>SUM(C56+C57+C61)</f>
        <v>191203</v>
      </c>
      <c r="D63" s="431">
        <f>SUM(D56+D57+D61)</f>
        <v>164502</v>
      </c>
      <c r="E63" s="431">
        <f>SUM(E56+E57+E61)</f>
        <v>165113</v>
      </c>
      <c r="F63" s="1078">
        <f t="shared" si="0"/>
        <v>1.0037142405563457</v>
      </c>
    </row>
    <row r="64" spans="1:6" ht="12.75">
      <c r="A64" s="400"/>
      <c r="B64" s="432" t="s">
        <v>1167</v>
      </c>
      <c r="C64" s="407">
        <v>110235</v>
      </c>
      <c r="D64" s="407">
        <v>110134</v>
      </c>
      <c r="E64" s="407">
        <v>110615</v>
      </c>
      <c r="F64" s="408">
        <f t="shared" si="0"/>
        <v>1.0043674069769553</v>
      </c>
    </row>
    <row r="65" spans="1:6" ht="12.75">
      <c r="A65" s="400"/>
      <c r="B65" s="432" t="s">
        <v>1168</v>
      </c>
      <c r="C65" s="407">
        <v>31700</v>
      </c>
      <c r="D65" s="407">
        <v>31692</v>
      </c>
      <c r="E65" s="407">
        <v>31822</v>
      </c>
      <c r="F65" s="408">
        <f t="shared" si="0"/>
        <v>1.0041019815726366</v>
      </c>
    </row>
    <row r="66" spans="1:6" ht="12.75">
      <c r="A66" s="400"/>
      <c r="B66" s="432" t="s">
        <v>1169</v>
      </c>
      <c r="C66" s="407">
        <v>48633</v>
      </c>
      <c r="D66" s="407">
        <v>22041</v>
      </c>
      <c r="E66" s="407">
        <v>20571</v>
      </c>
      <c r="F66" s="408">
        <f t="shared" si="0"/>
        <v>0.933306111337961</v>
      </c>
    </row>
    <row r="67" spans="1:6" ht="12.75">
      <c r="A67" s="400"/>
      <c r="B67" s="433" t="s">
        <v>1171</v>
      </c>
      <c r="C67" s="407"/>
      <c r="D67" s="407"/>
      <c r="E67" s="407"/>
      <c r="F67" s="408"/>
    </row>
    <row r="68" spans="1:6" ht="13.5" thickBot="1">
      <c r="A68" s="400"/>
      <c r="B68" s="434" t="s">
        <v>1170</v>
      </c>
      <c r="C68" s="414"/>
      <c r="D68" s="414"/>
      <c r="E68" s="414">
        <v>1470</v>
      </c>
      <c r="F68" s="1077"/>
    </row>
    <row r="69" spans="1:6" ht="13.5" thickBot="1">
      <c r="A69" s="400"/>
      <c r="B69" s="435" t="s">
        <v>804</v>
      </c>
      <c r="C69" s="416">
        <f>SUM(C64:C68)</f>
        <v>190568</v>
      </c>
      <c r="D69" s="416">
        <f>SUM(D64:D68)</f>
        <v>163867</v>
      </c>
      <c r="E69" s="416">
        <f>SUM(E64:E68)</f>
        <v>164478</v>
      </c>
      <c r="F69" s="1078">
        <f t="shared" si="0"/>
        <v>1.0037286335869944</v>
      </c>
    </row>
    <row r="70" spans="1:6" ht="12.75">
      <c r="A70" s="400"/>
      <c r="B70" s="432" t="s">
        <v>1069</v>
      </c>
      <c r="C70" s="407">
        <v>635</v>
      </c>
      <c r="D70" s="407">
        <v>635</v>
      </c>
      <c r="E70" s="407">
        <v>635</v>
      </c>
      <c r="F70" s="408">
        <f t="shared" si="0"/>
        <v>1</v>
      </c>
    </row>
    <row r="71" spans="1:6" ht="12.75">
      <c r="A71" s="400"/>
      <c r="B71" s="432" t="s">
        <v>1070</v>
      </c>
      <c r="C71" s="407"/>
      <c r="D71" s="407"/>
      <c r="E71" s="407"/>
      <c r="F71" s="408"/>
    </row>
    <row r="72" spans="1:6" ht="13.5" thickBot="1">
      <c r="A72" s="400"/>
      <c r="B72" s="434" t="s">
        <v>1177</v>
      </c>
      <c r="C72" s="414"/>
      <c r="D72" s="414"/>
      <c r="E72" s="414"/>
      <c r="F72" s="1077"/>
    </row>
    <row r="73" spans="1:6" ht="13.5" thickBot="1">
      <c r="A73" s="400"/>
      <c r="B73" s="436" t="s">
        <v>811</v>
      </c>
      <c r="C73" s="416">
        <f>SUM(C70:C72)</f>
        <v>635</v>
      </c>
      <c r="D73" s="416">
        <f>SUM(D70:D72)</f>
        <v>635</v>
      </c>
      <c r="E73" s="416">
        <f>SUM(E70:E72)</f>
        <v>635</v>
      </c>
      <c r="F73" s="1078">
        <f t="shared" si="0"/>
        <v>1</v>
      </c>
    </row>
    <row r="74" spans="1:6" ht="13.5" thickBot="1">
      <c r="A74" s="400"/>
      <c r="B74" s="438" t="s">
        <v>33</v>
      </c>
      <c r="C74" s="437"/>
      <c r="D74" s="437"/>
      <c r="E74" s="437"/>
      <c r="F74" s="1077"/>
    </row>
    <row r="75" spans="1:6" ht="15.75" thickBot="1">
      <c r="A75" s="397"/>
      <c r="B75" s="439" t="s">
        <v>877</v>
      </c>
      <c r="C75" s="431">
        <f>SUM(C69+C73+C74)</f>
        <v>191203</v>
      </c>
      <c r="D75" s="431">
        <f>SUM(D69+D73+D74)</f>
        <v>164502</v>
      </c>
      <c r="E75" s="431">
        <f>SUM(E69+E73+E74)</f>
        <v>165113</v>
      </c>
      <c r="F75" s="1078">
        <f t="shared" si="0"/>
        <v>1.0037142405563457</v>
      </c>
    </row>
    <row r="76" spans="1:6" ht="15">
      <c r="A76" s="274">
        <v>2310</v>
      </c>
      <c r="B76" s="440" t="s">
        <v>1179</v>
      </c>
      <c r="C76" s="407"/>
      <c r="D76" s="407"/>
      <c r="E76" s="407"/>
      <c r="F76" s="408"/>
    </row>
    <row r="77" spans="1:6" ht="12" customHeight="1">
      <c r="A77" s="400"/>
      <c r="B77" s="402" t="s">
        <v>991</v>
      </c>
      <c r="C77" s="400"/>
      <c r="D77" s="400"/>
      <c r="E77" s="400"/>
      <c r="F77" s="408"/>
    </row>
    <row r="78" spans="1:6" ht="13.5" thickBot="1">
      <c r="A78" s="400"/>
      <c r="B78" s="403" t="s">
        <v>992</v>
      </c>
      <c r="C78" s="720"/>
      <c r="D78" s="720"/>
      <c r="E78" s="720">
        <v>565</v>
      </c>
      <c r="F78" s="1077"/>
    </row>
    <row r="79" spans="1:6" ht="13.5" thickBot="1">
      <c r="A79" s="400"/>
      <c r="B79" s="405" t="s">
        <v>993</v>
      </c>
      <c r="C79" s="721"/>
      <c r="D79" s="721"/>
      <c r="E79" s="721">
        <f>SUM(E78)</f>
        <v>565</v>
      </c>
      <c r="F79" s="1077"/>
    </row>
    <row r="80" spans="1:6" ht="12.75">
      <c r="A80" s="400"/>
      <c r="B80" s="402" t="s">
        <v>994</v>
      </c>
      <c r="C80" s="407"/>
      <c r="D80" s="407"/>
      <c r="E80" s="407"/>
      <c r="F80" s="408"/>
    </row>
    <row r="81" spans="1:6" ht="12.75">
      <c r="A81" s="400"/>
      <c r="B81" s="409" t="s">
        <v>995</v>
      </c>
      <c r="C81" s="410"/>
      <c r="D81" s="410"/>
      <c r="E81" s="410"/>
      <c r="F81" s="408"/>
    </row>
    <row r="82" spans="1:6" ht="12.75">
      <c r="A82" s="400"/>
      <c r="B82" s="409" t="s">
        <v>996</v>
      </c>
      <c r="C82" s="410"/>
      <c r="D82" s="410"/>
      <c r="E82" s="410"/>
      <c r="F82" s="408"/>
    </row>
    <row r="83" spans="1:6" ht="12.75">
      <c r="A83" s="400"/>
      <c r="B83" s="411" t="s">
        <v>997</v>
      </c>
      <c r="C83" s="407"/>
      <c r="D83" s="407"/>
      <c r="E83" s="407"/>
      <c r="F83" s="408"/>
    </row>
    <row r="84" spans="1:6" ht="12.75">
      <c r="A84" s="400"/>
      <c r="B84" s="411" t="s">
        <v>998</v>
      </c>
      <c r="C84" s="407">
        <v>4457</v>
      </c>
      <c r="D84" s="407">
        <v>1182</v>
      </c>
      <c r="E84" s="407">
        <v>1182</v>
      </c>
      <c r="F84" s="408">
        <f>SUM(E84/D84)</f>
        <v>1</v>
      </c>
    </row>
    <row r="85" spans="1:6" ht="12.75">
      <c r="A85" s="400"/>
      <c r="B85" s="411" t="s">
        <v>999</v>
      </c>
      <c r="C85" s="407">
        <v>1193</v>
      </c>
      <c r="D85" s="407">
        <v>319</v>
      </c>
      <c r="E85" s="407">
        <v>319</v>
      </c>
      <c r="F85" s="408">
        <f>SUM(E85/D85)</f>
        <v>1</v>
      </c>
    </row>
    <row r="86" spans="1:6" ht="12.75">
      <c r="A86" s="400"/>
      <c r="B86" s="412" t="s">
        <v>1000</v>
      </c>
      <c r="C86" s="407"/>
      <c r="D86" s="407"/>
      <c r="E86" s="407"/>
      <c r="F86" s="408"/>
    </row>
    <row r="87" spans="1:6" ht="13.5" thickBot="1">
      <c r="A87" s="400"/>
      <c r="B87" s="413" t="s">
        <v>1001</v>
      </c>
      <c r="C87" s="414"/>
      <c r="D87" s="414"/>
      <c r="E87" s="414"/>
      <c r="F87" s="1077"/>
    </row>
    <row r="88" spans="1:6" ht="13.5" thickBot="1">
      <c r="A88" s="400"/>
      <c r="B88" s="415" t="s">
        <v>1194</v>
      </c>
      <c r="C88" s="416">
        <f>SUM(C80+C83+C84+C85+C87)</f>
        <v>5650</v>
      </c>
      <c r="D88" s="416">
        <f>SUM(D80+D83+D84+D85+D87)</f>
        <v>1501</v>
      </c>
      <c r="E88" s="416">
        <f>SUM(E80+E83+E84+E85+E87)</f>
        <v>1501</v>
      </c>
      <c r="F88" s="1078">
        <f>SUM(E88/D88)</f>
        <v>1</v>
      </c>
    </row>
    <row r="89" spans="1:6" ht="13.5" thickBot="1">
      <c r="A89" s="400"/>
      <c r="B89" s="418" t="s">
        <v>812</v>
      </c>
      <c r="C89" s="419">
        <f>SUM(C88+C79)</f>
        <v>5650</v>
      </c>
      <c r="D89" s="419">
        <f>SUM(D88+D79)</f>
        <v>1501</v>
      </c>
      <c r="E89" s="419">
        <f>SUM(E88+E79)</f>
        <v>2066</v>
      </c>
      <c r="F89" s="1080">
        <f>SUM(E89/D89)</f>
        <v>1.3764157228514324</v>
      </c>
    </row>
    <row r="90" spans="1:6" ht="13.5" thickBot="1">
      <c r="A90" s="400"/>
      <c r="B90" s="420" t="s">
        <v>813</v>
      </c>
      <c r="C90" s="421"/>
      <c r="D90" s="421"/>
      <c r="E90" s="421"/>
      <c r="F90" s="1077"/>
    </row>
    <row r="91" spans="1:6" ht="12.75">
      <c r="A91" s="400"/>
      <c r="B91" s="422" t="s">
        <v>1002</v>
      </c>
      <c r="C91" s="423"/>
      <c r="D91" s="423">
        <v>986</v>
      </c>
      <c r="E91" s="423">
        <v>986</v>
      </c>
      <c r="F91" s="408">
        <f>SUM(E91/D91)</f>
        <v>1</v>
      </c>
    </row>
    <row r="92" spans="1:7" ht="12.75">
      <c r="A92" s="400"/>
      <c r="B92" s="424" t="s">
        <v>1007</v>
      </c>
      <c r="C92" s="1050">
        <v>82223</v>
      </c>
      <c r="D92" s="1050">
        <v>69987</v>
      </c>
      <c r="E92" s="1050">
        <v>70513</v>
      </c>
      <c r="F92" s="408">
        <f>SUM(E92/D92)</f>
        <v>1.007515681483704</v>
      </c>
      <c r="G92" s="1040"/>
    </row>
    <row r="93" spans="1:7" ht="13.5" thickBot="1">
      <c r="A93" s="400"/>
      <c r="B93" s="425" t="s">
        <v>1008</v>
      </c>
      <c r="C93" s="1051">
        <v>6597</v>
      </c>
      <c r="D93" s="1051">
        <v>1048</v>
      </c>
      <c r="E93" s="1051">
        <v>1048</v>
      </c>
      <c r="F93" s="1077">
        <f>SUM(E93/D93)</f>
        <v>1</v>
      </c>
      <c r="G93" s="1040"/>
    </row>
    <row r="94" spans="1:6" ht="13.5" thickBot="1">
      <c r="A94" s="400"/>
      <c r="B94" s="426" t="s">
        <v>805</v>
      </c>
      <c r="C94" s="427">
        <f>SUM(C91:C93)</f>
        <v>88820</v>
      </c>
      <c r="D94" s="427">
        <f>SUM(D91:D93)</f>
        <v>72021</v>
      </c>
      <c r="E94" s="427">
        <f>SUM(E91:E93)</f>
        <v>72547</v>
      </c>
      <c r="F94" s="1078">
        <f>SUM(E94/D94)</f>
        <v>1.0073034253898168</v>
      </c>
    </row>
    <row r="95" spans="1:6" ht="13.5" thickBot="1">
      <c r="A95" s="400"/>
      <c r="B95" s="428" t="s">
        <v>32</v>
      </c>
      <c r="C95" s="427"/>
      <c r="D95" s="427"/>
      <c r="E95" s="427"/>
      <c r="F95" s="1077"/>
    </row>
    <row r="96" spans="1:6" ht="15.75" thickBot="1">
      <c r="A96" s="400"/>
      <c r="B96" s="430" t="s">
        <v>822</v>
      </c>
      <c r="C96" s="431">
        <f>SUM(C89+C90+C94)</f>
        <v>94470</v>
      </c>
      <c r="D96" s="431">
        <f>SUM(D89+D90+D94)</f>
        <v>73522</v>
      </c>
      <c r="E96" s="431">
        <f>SUM(E89+E90+E94)</f>
        <v>74613</v>
      </c>
      <c r="F96" s="1081">
        <f>SUM(E96/D96)</f>
        <v>1.0148390957808546</v>
      </c>
    </row>
    <row r="97" spans="1:6" ht="12.75">
      <c r="A97" s="400"/>
      <c r="B97" s="432" t="s">
        <v>1167</v>
      </c>
      <c r="C97" s="407">
        <v>54364</v>
      </c>
      <c r="D97" s="407">
        <v>49676</v>
      </c>
      <c r="E97" s="407">
        <v>50090</v>
      </c>
      <c r="F97" s="408">
        <f>SUM(E97/D97)</f>
        <v>1.008334004348176</v>
      </c>
    </row>
    <row r="98" spans="1:6" ht="12.75">
      <c r="A98" s="400"/>
      <c r="B98" s="432" t="s">
        <v>1168</v>
      </c>
      <c r="C98" s="407">
        <v>15497</v>
      </c>
      <c r="D98" s="407">
        <v>14190</v>
      </c>
      <c r="E98" s="407">
        <v>14302</v>
      </c>
      <c r="F98" s="408">
        <f>SUM(E98/D98)</f>
        <v>1.007892882311487</v>
      </c>
    </row>
    <row r="99" spans="1:6" ht="12.75">
      <c r="A99" s="400"/>
      <c r="B99" s="432" t="s">
        <v>1169</v>
      </c>
      <c r="C99" s="407">
        <v>24609</v>
      </c>
      <c r="D99" s="407">
        <v>9656</v>
      </c>
      <c r="E99" s="407">
        <v>10121</v>
      </c>
      <c r="F99" s="408">
        <f>SUM(E99/D99)</f>
        <v>1.0481565865782934</v>
      </c>
    </row>
    <row r="100" spans="1:6" ht="12.75">
      <c r="A100" s="400"/>
      <c r="B100" s="433" t="s">
        <v>1171</v>
      </c>
      <c r="C100" s="407"/>
      <c r="D100" s="407"/>
      <c r="E100" s="407"/>
      <c r="F100" s="408"/>
    </row>
    <row r="101" spans="1:6" ht="13.5" thickBot="1">
      <c r="A101" s="400"/>
      <c r="B101" s="434" t="s">
        <v>1170</v>
      </c>
      <c r="C101" s="414"/>
      <c r="D101" s="414"/>
      <c r="E101" s="414">
        <v>100</v>
      </c>
      <c r="F101" s="1077"/>
    </row>
    <row r="102" spans="1:6" ht="13.5" thickBot="1">
      <c r="A102" s="400"/>
      <c r="B102" s="435" t="s">
        <v>804</v>
      </c>
      <c r="C102" s="416">
        <f>SUM(C97:C101)</f>
        <v>94470</v>
      </c>
      <c r="D102" s="416">
        <f>SUM(D97:D101)</f>
        <v>73522</v>
      </c>
      <c r="E102" s="416">
        <f>SUM(E97:E101)</f>
        <v>74613</v>
      </c>
      <c r="F102" s="1078">
        <f>SUM(E102/D102)</f>
        <v>1.0148390957808546</v>
      </c>
    </row>
    <row r="103" spans="1:6" ht="12.75">
      <c r="A103" s="400"/>
      <c r="B103" s="432" t="s">
        <v>1069</v>
      </c>
      <c r="C103" s="407"/>
      <c r="D103" s="407"/>
      <c r="E103" s="407"/>
      <c r="F103" s="408"/>
    </row>
    <row r="104" spans="1:6" ht="12.75">
      <c r="A104" s="400"/>
      <c r="B104" s="432" t="s">
        <v>1070</v>
      </c>
      <c r="C104" s="407"/>
      <c r="D104" s="407"/>
      <c r="E104" s="407"/>
      <c r="F104" s="408"/>
    </row>
    <row r="105" spans="1:6" ht="13.5" thickBot="1">
      <c r="A105" s="400"/>
      <c r="B105" s="434" t="s">
        <v>1177</v>
      </c>
      <c r="C105" s="414"/>
      <c r="D105" s="414"/>
      <c r="E105" s="414"/>
      <c r="F105" s="1077"/>
    </row>
    <row r="106" spans="1:6" ht="13.5" thickBot="1">
      <c r="A106" s="400"/>
      <c r="B106" s="436" t="s">
        <v>811</v>
      </c>
      <c r="C106" s="416">
        <f>SUM(C103:C105)</f>
        <v>0</v>
      </c>
      <c r="D106" s="416">
        <f>SUM(D103:D105)</f>
        <v>0</v>
      </c>
      <c r="E106" s="416">
        <f>SUM(E103:E105)</f>
        <v>0</v>
      </c>
      <c r="F106" s="1077"/>
    </row>
    <row r="107" spans="1:6" ht="13.5" thickBot="1">
      <c r="A107" s="400"/>
      <c r="B107" s="438" t="s">
        <v>33</v>
      </c>
      <c r="C107" s="437"/>
      <c r="D107" s="437"/>
      <c r="E107" s="437"/>
      <c r="F107" s="1077"/>
    </row>
    <row r="108" spans="1:6" ht="15.75" thickBot="1">
      <c r="A108" s="397"/>
      <c r="B108" s="439" t="s">
        <v>877</v>
      </c>
      <c r="C108" s="431">
        <f>SUM(C102+C106+C107)</f>
        <v>94470</v>
      </c>
      <c r="D108" s="431">
        <f>SUM(D102+D106+D107)</f>
        <v>73522</v>
      </c>
      <c r="E108" s="431">
        <f>SUM(E102+E106+E107)</f>
        <v>74613</v>
      </c>
      <c r="F108" s="1081">
        <f>SUM(E108/D108)</f>
        <v>1.0148390957808546</v>
      </c>
    </row>
    <row r="109" spans="1:6" ht="15">
      <c r="A109" s="275">
        <v>2315</v>
      </c>
      <c r="B109" s="278" t="s">
        <v>1009</v>
      </c>
      <c r="C109" s="407"/>
      <c r="D109" s="407"/>
      <c r="E109" s="407"/>
      <c r="F109" s="408"/>
    </row>
    <row r="110" spans="1:6" ht="12" customHeight="1">
      <c r="A110" s="400"/>
      <c r="B110" s="402" t="s">
        <v>991</v>
      </c>
      <c r="C110" s="400"/>
      <c r="D110" s="400"/>
      <c r="E110" s="400"/>
      <c r="F110" s="408"/>
    </row>
    <row r="111" spans="1:6" ht="13.5" thickBot="1">
      <c r="A111" s="400"/>
      <c r="B111" s="403" t="s">
        <v>992</v>
      </c>
      <c r="C111" s="720"/>
      <c r="D111" s="720"/>
      <c r="E111" s="720">
        <v>240</v>
      </c>
      <c r="F111" s="1077"/>
    </row>
    <row r="112" spans="1:6" ht="13.5" thickBot="1">
      <c r="A112" s="400"/>
      <c r="B112" s="405" t="s">
        <v>993</v>
      </c>
      <c r="C112" s="721"/>
      <c r="D112" s="721"/>
      <c r="E112" s="721">
        <f>SUM(E111)</f>
        <v>240</v>
      </c>
      <c r="F112" s="1077"/>
    </row>
    <row r="113" spans="1:6" ht="12.75">
      <c r="A113" s="400"/>
      <c r="B113" s="402" t="s">
        <v>994</v>
      </c>
      <c r="C113" s="407"/>
      <c r="D113" s="407"/>
      <c r="E113" s="407"/>
      <c r="F113" s="408"/>
    </row>
    <row r="114" spans="1:6" ht="12.75">
      <c r="A114" s="400"/>
      <c r="B114" s="409" t="s">
        <v>995</v>
      </c>
      <c r="C114" s="410"/>
      <c r="D114" s="410"/>
      <c r="E114" s="410"/>
      <c r="F114" s="408"/>
    </row>
    <row r="115" spans="1:6" ht="12.75">
      <c r="A115" s="400"/>
      <c r="B115" s="409" t="s">
        <v>996</v>
      </c>
      <c r="C115" s="410"/>
      <c r="D115" s="410"/>
      <c r="E115" s="410"/>
      <c r="F115" s="408"/>
    </row>
    <row r="116" spans="1:6" ht="12.75">
      <c r="A116" s="400"/>
      <c r="B116" s="411" t="s">
        <v>997</v>
      </c>
      <c r="C116" s="407"/>
      <c r="D116" s="407"/>
      <c r="E116" s="407"/>
      <c r="F116" s="408"/>
    </row>
    <row r="117" spans="1:6" ht="12.75">
      <c r="A117" s="400"/>
      <c r="B117" s="411" t="s">
        <v>998</v>
      </c>
      <c r="C117" s="407">
        <v>11652</v>
      </c>
      <c r="D117" s="407">
        <v>3548</v>
      </c>
      <c r="E117" s="407">
        <v>3548</v>
      </c>
      <c r="F117" s="408">
        <f>SUM(E117/D117)</f>
        <v>1</v>
      </c>
    </row>
    <row r="118" spans="1:6" ht="12.75">
      <c r="A118" s="400"/>
      <c r="B118" s="411" t="s">
        <v>999</v>
      </c>
      <c r="C118" s="407">
        <v>3146</v>
      </c>
      <c r="D118" s="407">
        <v>958</v>
      </c>
      <c r="E118" s="407">
        <v>958</v>
      </c>
      <c r="F118" s="408">
        <f>SUM(E118/D118)</f>
        <v>1</v>
      </c>
    </row>
    <row r="119" spans="1:6" ht="12.75">
      <c r="A119" s="400"/>
      <c r="B119" s="411" t="s">
        <v>1199</v>
      </c>
      <c r="C119" s="407"/>
      <c r="D119" s="407"/>
      <c r="E119" s="407"/>
      <c r="F119" s="408"/>
    </row>
    <row r="120" spans="1:6" ht="12.75">
      <c r="A120" s="400"/>
      <c r="B120" s="412" t="s">
        <v>1000</v>
      </c>
      <c r="C120" s="407"/>
      <c r="D120" s="407"/>
      <c r="E120" s="407"/>
      <c r="F120" s="408"/>
    </row>
    <row r="121" spans="1:6" ht="13.5" thickBot="1">
      <c r="A121" s="400"/>
      <c r="B121" s="413" t="s">
        <v>1001</v>
      </c>
      <c r="C121" s="414">
        <v>1000</v>
      </c>
      <c r="D121" s="414">
        <v>528</v>
      </c>
      <c r="E121" s="414">
        <v>528</v>
      </c>
      <c r="F121" s="1077">
        <f>SUM(E121/D121)</f>
        <v>1</v>
      </c>
    </row>
    <row r="122" spans="1:6" ht="13.5" thickBot="1">
      <c r="A122" s="400"/>
      <c r="B122" s="415" t="s">
        <v>1194</v>
      </c>
      <c r="C122" s="416">
        <f>SUM(C113+C116+C117+C118+C121+C119)</f>
        <v>15798</v>
      </c>
      <c r="D122" s="416">
        <f>SUM(D113+D116+D117+D118+D121+D119)</f>
        <v>5034</v>
      </c>
      <c r="E122" s="416">
        <f>SUM(E113+E116+E117+E118+E121+E119)</f>
        <v>5034</v>
      </c>
      <c r="F122" s="1078">
        <f>SUM(E122/D122)</f>
        <v>1</v>
      </c>
    </row>
    <row r="123" spans="1:6" ht="13.5" thickBot="1">
      <c r="A123" s="400"/>
      <c r="B123" s="418" t="s">
        <v>812</v>
      </c>
      <c r="C123" s="419">
        <f>SUM(C122+C112)</f>
        <v>15798</v>
      </c>
      <c r="D123" s="419">
        <f>SUM(D122+D112)</f>
        <v>5034</v>
      </c>
      <c r="E123" s="419">
        <f>SUM(E122+E112)</f>
        <v>5274</v>
      </c>
      <c r="F123" s="1078">
        <f>SUM(E123/D123)</f>
        <v>1.0476758045292014</v>
      </c>
    </row>
    <row r="124" spans="1:6" ht="13.5" thickBot="1">
      <c r="A124" s="400"/>
      <c r="B124" s="420" t="s">
        <v>813</v>
      </c>
      <c r="C124" s="421"/>
      <c r="D124" s="421"/>
      <c r="E124" s="421"/>
      <c r="F124" s="1077"/>
    </row>
    <row r="125" spans="1:6" ht="12.75">
      <c r="A125" s="400"/>
      <c r="B125" s="422" t="s">
        <v>1002</v>
      </c>
      <c r="C125" s="423"/>
      <c r="D125" s="423">
        <v>13358</v>
      </c>
      <c r="E125" s="423">
        <v>13358</v>
      </c>
      <c r="F125" s="408">
        <f>SUM(E125/D125)</f>
        <v>1</v>
      </c>
    </row>
    <row r="126" spans="1:7" ht="12.75">
      <c r="A126" s="400"/>
      <c r="B126" s="424" t="s">
        <v>1007</v>
      </c>
      <c r="C126" s="1050">
        <v>273620</v>
      </c>
      <c r="D126" s="1050">
        <v>241189</v>
      </c>
      <c r="E126" s="1050">
        <v>242569</v>
      </c>
      <c r="F126" s="408">
        <f>SUM(E126/D126)</f>
        <v>1.0057216539726106</v>
      </c>
      <c r="G126" s="1040"/>
    </row>
    <row r="127" spans="1:7" ht="13.5" thickBot="1">
      <c r="A127" s="400"/>
      <c r="B127" s="425" t="s">
        <v>1008</v>
      </c>
      <c r="C127" s="1051">
        <v>24186</v>
      </c>
      <c r="D127" s="1051">
        <v>1995</v>
      </c>
      <c r="E127" s="1051">
        <v>1995</v>
      </c>
      <c r="F127" s="1077">
        <f>SUM(E127/D127)</f>
        <v>1</v>
      </c>
      <c r="G127" s="1040"/>
    </row>
    <row r="128" spans="1:6" ht="13.5" thickBot="1">
      <c r="A128" s="400"/>
      <c r="B128" s="426" t="s">
        <v>805</v>
      </c>
      <c r="C128" s="427">
        <f>SUM(C125:C127)</f>
        <v>297806</v>
      </c>
      <c r="D128" s="427">
        <f>SUM(D125:D127)</f>
        <v>256542</v>
      </c>
      <c r="E128" s="427">
        <f>SUM(E125:E127)</f>
        <v>257922</v>
      </c>
      <c r="F128" s="1078">
        <f>SUM(E128/D128)</f>
        <v>1.005379236148467</v>
      </c>
    </row>
    <row r="129" spans="1:6" ht="13.5" thickBot="1">
      <c r="A129" s="400"/>
      <c r="B129" s="428" t="s">
        <v>32</v>
      </c>
      <c r="C129" s="427"/>
      <c r="D129" s="427"/>
      <c r="E129" s="427"/>
      <c r="F129" s="1077"/>
    </row>
    <row r="130" spans="1:6" ht="15.75" thickBot="1">
      <c r="A130" s="400"/>
      <c r="B130" s="430" t="s">
        <v>822</v>
      </c>
      <c r="C130" s="431">
        <f>SUM(C123+C124+C128)</f>
        <v>313604</v>
      </c>
      <c r="D130" s="431">
        <f>SUM(D123+D124+D128)</f>
        <v>261576</v>
      </c>
      <c r="E130" s="431">
        <f>SUM(E123+E124+E128)</f>
        <v>263196</v>
      </c>
      <c r="F130" s="1078">
        <f>SUM(E130/D130)</f>
        <v>1.0061932287365813</v>
      </c>
    </row>
    <row r="131" spans="1:6" ht="12.75">
      <c r="A131" s="400"/>
      <c r="B131" s="432" t="s">
        <v>1167</v>
      </c>
      <c r="C131" s="407">
        <v>170153</v>
      </c>
      <c r="D131" s="407">
        <v>165068</v>
      </c>
      <c r="E131" s="407">
        <v>165998</v>
      </c>
      <c r="F131" s="408">
        <f>SUM(E131/D131)</f>
        <v>1.0056340417282574</v>
      </c>
    </row>
    <row r="132" spans="1:6" ht="12.75">
      <c r="A132" s="400"/>
      <c r="B132" s="432" t="s">
        <v>1168</v>
      </c>
      <c r="C132" s="407">
        <v>49412</v>
      </c>
      <c r="D132" s="407">
        <v>48088</v>
      </c>
      <c r="E132" s="407">
        <v>48338</v>
      </c>
      <c r="F132" s="408">
        <f>SUM(E132/D132)</f>
        <v>1.0051988021959741</v>
      </c>
    </row>
    <row r="133" spans="1:6" ht="12.75">
      <c r="A133" s="400"/>
      <c r="B133" s="432" t="s">
        <v>1169</v>
      </c>
      <c r="C133" s="407">
        <v>91118</v>
      </c>
      <c r="D133" s="407">
        <v>45499</v>
      </c>
      <c r="E133" s="407">
        <v>42490</v>
      </c>
      <c r="F133" s="408">
        <f>SUM(E133/D133)</f>
        <v>0.933866678388536</v>
      </c>
    </row>
    <row r="134" spans="1:6" ht="12.75">
      <c r="A134" s="400"/>
      <c r="B134" s="433" t="s">
        <v>1171</v>
      </c>
      <c r="C134" s="407"/>
      <c r="D134" s="407"/>
      <c r="E134" s="407"/>
      <c r="F134" s="408"/>
    </row>
    <row r="135" spans="1:6" ht="13.5" thickBot="1">
      <c r="A135" s="400"/>
      <c r="B135" s="434" t="s">
        <v>1170</v>
      </c>
      <c r="C135" s="414"/>
      <c r="D135" s="414"/>
      <c r="E135" s="414">
        <v>3449</v>
      </c>
      <c r="F135" s="1077"/>
    </row>
    <row r="136" spans="1:6" ht="13.5" thickBot="1">
      <c r="A136" s="400"/>
      <c r="B136" s="435" t="s">
        <v>804</v>
      </c>
      <c r="C136" s="416">
        <f>SUM(C131:C135)</f>
        <v>310683</v>
      </c>
      <c r="D136" s="416">
        <f>SUM(D131:D135)</f>
        <v>258655</v>
      </c>
      <c r="E136" s="416">
        <f>SUM(E131:E135)</f>
        <v>260275</v>
      </c>
      <c r="F136" s="1078">
        <f>SUM(E136/D136)</f>
        <v>1.0062631690862345</v>
      </c>
    </row>
    <row r="137" spans="1:6" ht="12.75">
      <c r="A137" s="400"/>
      <c r="B137" s="432" t="s">
        <v>1069</v>
      </c>
      <c r="C137" s="407">
        <v>2921</v>
      </c>
      <c r="D137" s="407">
        <v>2921</v>
      </c>
      <c r="E137" s="407">
        <v>2921</v>
      </c>
      <c r="F137" s="408">
        <f>SUM(E137/D137)</f>
        <v>1</v>
      </c>
    </row>
    <row r="138" spans="1:6" ht="12.75">
      <c r="A138" s="400"/>
      <c r="B138" s="432" t="s">
        <v>1070</v>
      </c>
      <c r="C138" s="407"/>
      <c r="D138" s="407"/>
      <c r="E138" s="407"/>
      <c r="F138" s="408"/>
    </row>
    <row r="139" spans="1:6" ht="13.5" thickBot="1">
      <c r="A139" s="400"/>
      <c r="B139" s="434" t="s">
        <v>1177</v>
      </c>
      <c r="C139" s="414"/>
      <c r="D139" s="414"/>
      <c r="E139" s="414"/>
      <c r="F139" s="1077"/>
    </row>
    <row r="140" spans="1:6" ht="13.5" thickBot="1">
      <c r="A140" s="400"/>
      <c r="B140" s="436" t="s">
        <v>811</v>
      </c>
      <c r="C140" s="416">
        <f>SUM(C137:C139)</f>
        <v>2921</v>
      </c>
      <c r="D140" s="416">
        <f>SUM(D137:D139)</f>
        <v>2921</v>
      </c>
      <c r="E140" s="416">
        <f>SUM(E137:E139)</f>
        <v>2921</v>
      </c>
      <c r="F140" s="1078">
        <f>SUM(E140/D140)</f>
        <v>1</v>
      </c>
    </row>
    <row r="141" spans="1:6" ht="13.5" thickBot="1">
      <c r="A141" s="400"/>
      <c r="B141" s="438" t="s">
        <v>33</v>
      </c>
      <c r="C141" s="437"/>
      <c r="D141" s="437"/>
      <c r="E141" s="437"/>
      <c r="F141" s="1077"/>
    </row>
    <row r="142" spans="1:6" ht="15.75" thickBot="1">
      <c r="A142" s="397"/>
      <c r="B142" s="439" t="s">
        <v>877</v>
      </c>
      <c r="C142" s="431">
        <f>SUM(C136+C140+C141)</f>
        <v>313604</v>
      </c>
      <c r="D142" s="431">
        <f>SUM(D136+D140+D141)</f>
        <v>261576</v>
      </c>
      <c r="E142" s="431">
        <f>SUM(E136+E140+E141)</f>
        <v>263196</v>
      </c>
      <c r="F142" s="1078">
        <f>SUM(E142/D142)</f>
        <v>1.0061932287365813</v>
      </c>
    </row>
    <row r="143" spans="1:6" ht="15">
      <c r="A143" s="275">
        <v>2325</v>
      </c>
      <c r="B143" s="441" t="s">
        <v>1180</v>
      </c>
      <c r="C143" s="407"/>
      <c r="D143" s="407"/>
      <c r="E143" s="407"/>
      <c r="F143" s="408"/>
    </row>
    <row r="144" spans="1:6" ht="12" customHeight="1">
      <c r="A144" s="400"/>
      <c r="B144" s="402" t="s">
        <v>991</v>
      </c>
      <c r="C144" s="400"/>
      <c r="D144" s="400"/>
      <c r="E144" s="400"/>
      <c r="F144" s="408"/>
    </row>
    <row r="145" spans="1:6" ht="13.5" thickBot="1">
      <c r="A145" s="400"/>
      <c r="B145" s="403" t="s">
        <v>992</v>
      </c>
      <c r="C145" s="720"/>
      <c r="D145" s="720"/>
      <c r="E145" s="720">
        <v>120</v>
      </c>
      <c r="F145" s="1077"/>
    </row>
    <row r="146" spans="1:6" ht="13.5" thickBot="1">
      <c r="A146" s="400"/>
      <c r="B146" s="405" t="s">
        <v>993</v>
      </c>
      <c r="C146" s="721"/>
      <c r="D146" s="721"/>
      <c r="E146" s="721">
        <f>SUM(E145)</f>
        <v>120</v>
      </c>
      <c r="F146" s="1077"/>
    </row>
    <row r="147" spans="1:6" ht="12.75">
      <c r="A147" s="400"/>
      <c r="B147" s="402" t="s">
        <v>994</v>
      </c>
      <c r="C147" s="704"/>
      <c r="D147" s="704"/>
      <c r="E147" s="704"/>
      <c r="F147" s="408"/>
    </row>
    <row r="148" spans="1:6" ht="12.75">
      <c r="A148" s="400"/>
      <c r="B148" s="409" t="s">
        <v>995</v>
      </c>
      <c r="C148" s="410"/>
      <c r="D148" s="410"/>
      <c r="E148" s="410"/>
      <c r="F148" s="408"/>
    </row>
    <row r="149" spans="1:6" ht="12.75">
      <c r="A149" s="400"/>
      <c r="B149" s="409" t="s">
        <v>996</v>
      </c>
      <c r="C149" s="410"/>
      <c r="D149" s="410"/>
      <c r="E149" s="410"/>
      <c r="F149" s="408"/>
    </row>
    <row r="150" spans="1:6" ht="12.75">
      <c r="A150" s="400"/>
      <c r="B150" s="411" t="s">
        <v>997</v>
      </c>
      <c r="C150" s="407"/>
      <c r="D150" s="407"/>
      <c r="E150" s="407"/>
      <c r="F150" s="408"/>
    </row>
    <row r="151" spans="1:6" ht="12.75">
      <c r="A151" s="400"/>
      <c r="B151" s="411" t="s">
        <v>998</v>
      </c>
      <c r="C151" s="407">
        <v>6146</v>
      </c>
      <c r="D151" s="407">
        <v>1790</v>
      </c>
      <c r="E151" s="407">
        <v>1888</v>
      </c>
      <c r="F151" s="408">
        <f>SUM(E151/D151)</f>
        <v>1.0547486033519553</v>
      </c>
    </row>
    <row r="152" spans="1:6" ht="12.75">
      <c r="A152" s="400"/>
      <c r="B152" s="411" t="s">
        <v>999</v>
      </c>
      <c r="C152" s="407">
        <v>1660</v>
      </c>
      <c r="D152" s="407">
        <v>510</v>
      </c>
      <c r="E152" s="407">
        <v>510</v>
      </c>
      <c r="F152" s="408">
        <f>SUM(E152/D152)</f>
        <v>1</v>
      </c>
    </row>
    <row r="153" spans="1:6" ht="12.75">
      <c r="A153" s="400"/>
      <c r="B153" s="412" t="s">
        <v>1000</v>
      </c>
      <c r="C153" s="407"/>
      <c r="D153" s="407"/>
      <c r="E153" s="407"/>
      <c r="F153" s="408"/>
    </row>
    <row r="154" spans="1:6" ht="13.5" thickBot="1">
      <c r="A154" s="400"/>
      <c r="B154" s="413" t="s">
        <v>1001</v>
      </c>
      <c r="C154" s="414"/>
      <c r="D154" s="414"/>
      <c r="E154" s="414"/>
      <c r="F154" s="1077"/>
    </row>
    <row r="155" spans="1:6" ht="13.5" thickBot="1">
      <c r="A155" s="400"/>
      <c r="B155" s="415" t="s">
        <v>1194</v>
      </c>
      <c r="C155" s="416">
        <f>SUM(C147+C150+C151+C152+C154)</f>
        <v>7806</v>
      </c>
      <c r="D155" s="416">
        <f>SUM(D147+D150+D151+D152+D154)</f>
        <v>2300</v>
      </c>
      <c r="E155" s="416">
        <f>SUM(E147+E150+E151+E152+E154)</f>
        <v>2398</v>
      </c>
      <c r="F155" s="1078">
        <f>SUM(E155/D155)</f>
        <v>1.0426086956521738</v>
      </c>
    </row>
    <row r="156" spans="1:6" ht="13.5" thickBot="1">
      <c r="A156" s="400"/>
      <c r="B156" s="418" t="s">
        <v>812</v>
      </c>
      <c r="C156" s="419">
        <f>SUM(C155+C146)</f>
        <v>7806</v>
      </c>
      <c r="D156" s="419">
        <f>SUM(D155+D146)</f>
        <v>2300</v>
      </c>
      <c r="E156" s="419">
        <f>SUM(E155+E146)</f>
        <v>2518</v>
      </c>
      <c r="F156" s="1078">
        <f>SUM(E156/D156)</f>
        <v>1.0947826086956522</v>
      </c>
    </row>
    <row r="157" spans="1:6" ht="13.5" thickBot="1">
      <c r="A157" s="400"/>
      <c r="B157" s="420" t="s">
        <v>813</v>
      </c>
      <c r="C157" s="421"/>
      <c r="D157" s="421"/>
      <c r="E157" s="421"/>
      <c r="F157" s="1077"/>
    </row>
    <row r="158" spans="1:6" ht="12.75">
      <c r="A158" s="400"/>
      <c r="B158" s="422" t="s">
        <v>1002</v>
      </c>
      <c r="C158" s="423"/>
      <c r="D158" s="423">
        <v>2268</v>
      </c>
      <c r="E158" s="423">
        <v>2268</v>
      </c>
      <c r="F158" s="408">
        <f>SUM(E158/D158)</f>
        <v>1</v>
      </c>
    </row>
    <row r="159" spans="1:7" ht="12.75">
      <c r="A159" s="400"/>
      <c r="B159" s="424" t="s">
        <v>1007</v>
      </c>
      <c r="C159" s="1050">
        <v>121750</v>
      </c>
      <c r="D159" s="1050">
        <v>107603</v>
      </c>
      <c r="E159" s="1050">
        <v>109108</v>
      </c>
      <c r="F159" s="408">
        <f>SUM(E159/D159)</f>
        <v>1.013986598886648</v>
      </c>
      <c r="G159" s="1040"/>
    </row>
    <row r="160" spans="1:7" ht="13.5" thickBot="1">
      <c r="A160" s="400"/>
      <c r="B160" s="425" t="s">
        <v>1008</v>
      </c>
      <c r="C160" s="1051">
        <v>9333</v>
      </c>
      <c r="D160" s="1051">
        <v>2505</v>
      </c>
      <c r="E160" s="1051">
        <v>2505</v>
      </c>
      <c r="F160" s="1077">
        <f>SUM(E160/D160)</f>
        <v>1</v>
      </c>
      <c r="G160" s="1040"/>
    </row>
    <row r="161" spans="1:6" ht="13.5" thickBot="1">
      <c r="A161" s="400"/>
      <c r="B161" s="426" t="s">
        <v>805</v>
      </c>
      <c r="C161" s="427">
        <f>SUM(C158:C160)</f>
        <v>131083</v>
      </c>
      <c r="D161" s="427">
        <f>SUM(D158:D160)</f>
        <v>112376</v>
      </c>
      <c r="E161" s="427">
        <f>SUM(E158:E160)</f>
        <v>113881</v>
      </c>
      <c r="F161" s="1078">
        <f>SUM(E161/D161)</f>
        <v>1.0133925393322418</v>
      </c>
    </row>
    <row r="162" spans="1:6" ht="13.5" thickBot="1">
      <c r="A162" s="400"/>
      <c r="B162" s="428" t="s">
        <v>32</v>
      </c>
      <c r="C162" s="427"/>
      <c r="D162" s="427"/>
      <c r="E162" s="427"/>
      <c r="F162" s="1077"/>
    </row>
    <row r="163" spans="1:6" ht="15.75" thickBot="1">
      <c r="A163" s="400"/>
      <c r="B163" s="430" t="s">
        <v>822</v>
      </c>
      <c r="C163" s="431">
        <f>SUM(C156+C157+C161)</f>
        <v>138889</v>
      </c>
      <c r="D163" s="431">
        <f>SUM(D156+D157+D161)</f>
        <v>114676</v>
      </c>
      <c r="E163" s="431">
        <f>SUM(E156+E157+E161)</f>
        <v>116399</v>
      </c>
      <c r="F163" s="1078">
        <f>SUM(E163/D163)</f>
        <v>1.015024939830479</v>
      </c>
    </row>
    <row r="164" spans="1:6" ht="12.75">
      <c r="A164" s="400"/>
      <c r="B164" s="432" t="s">
        <v>1167</v>
      </c>
      <c r="C164" s="407">
        <v>78081</v>
      </c>
      <c r="D164" s="407">
        <v>77264</v>
      </c>
      <c r="E164" s="407">
        <v>78450</v>
      </c>
      <c r="F164" s="408">
        <f>SUM(E164/D164)</f>
        <v>1.0153499689376682</v>
      </c>
    </row>
    <row r="165" spans="1:6" ht="12.75">
      <c r="A165" s="400"/>
      <c r="B165" s="432" t="s">
        <v>1168</v>
      </c>
      <c r="C165" s="407">
        <v>21532</v>
      </c>
      <c r="D165" s="407">
        <v>21338</v>
      </c>
      <c r="E165" s="407">
        <v>21657</v>
      </c>
      <c r="F165" s="408">
        <f>SUM(E165/D165)</f>
        <v>1.0149498547192801</v>
      </c>
    </row>
    <row r="166" spans="1:6" ht="12.75">
      <c r="A166" s="400"/>
      <c r="B166" s="432" t="s">
        <v>1169</v>
      </c>
      <c r="C166" s="407">
        <v>38768</v>
      </c>
      <c r="D166" s="407">
        <v>15566</v>
      </c>
      <c r="E166" s="407">
        <v>15686</v>
      </c>
      <c r="F166" s="408">
        <f>SUM(E166/D166)</f>
        <v>1.0077091095978414</v>
      </c>
    </row>
    <row r="167" spans="1:6" ht="12.75">
      <c r="A167" s="400"/>
      <c r="B167" s="433" t="s">
        <v>1171</v>
      </c>
      <c r="C167" s="407"/>
      <c r="D167" s="407"/>
      <c r="E167" s="407"/>
      <c r="F167" s="408"/>
    </row>
    <row r="168" spans="1:6" ht="13.5" thickBot="1">
      <c r="A168" s="400"/>
      <c r="B168" s="434" t="s">
        <v>1170</v>
      </c>
      <c r="C168" s="414"/>
      <c r="D168" s="414"/>
      <c r="E168" s="414">
        <v>98</v>
      </c>
      <c r="F168" s="1077"/>
    </row>
    <row r="169" spans="1:6" ht="13.5" thickBot="1">
      <c r="A169" s="400"/>
      <c r="B169" s="435" t="s">
        <v>804</v>
      </c>
      <c r="C169" s="416">
        <f>SUM(C164:C168)</f>
        <v>138381</v>
      </c>
      <c r="D169" s="416">
        <f>SUM(D164:D168)</f>
        <v>114168</v>
      </c>
      <c r="E169" s="416">
        <f>SUM(E164:E168)</f>
        <v>115891</v>
      </c>
      <c r="F169" s="1078">
        <f>SUM(E169/D169)</f>
        <v>1.0150917945483848</v>
      </c>
    </row>
    <row r="170" spans="1:6" ht="12.75">
      <c r="A170" s="400"/>
      <c r="B170" s="432" t="s">
        <v>1069</v>
      </c>
      <c r="C170" s="407">
        <v>508</v>
      </c>
      <c r="D170" s="407">
        <v>508</v>
      </c>
      <c r="E170" s="407">
        <v>508</v>
      </c>
      <c r="F170" s="408">
        <f>SUM(E170/D170)</f>
        <v>1</v>
      </c>
    </row>
    <row r="171" spans="1:6" ht="12.75">
      <c r="A171" s="400"/>
      <c r="B171" s="432" t="s">
        <v>1070</v>
      </c>
      <c r="C171" s="407"/>
      <c r="D171" s="407"/>
      <c r="E171" s="407"/>
      <c r="F171" s="408"/>
    </row>
    <row r="172" spans="1:6" ht="13.5" thickBot="1">
      <c r="A172" s="400"/>
      <c r="B172" s="434" t="s">
        <v>1177</v>
      </c>
      <c r="C172" s="414"/>
      <c r="D172" s="414"/>
      <c r="E172" s="414"/>
      <c r="F172" s="1077"/>
    </row>
    <row r="173" spans="1:6" ht="13.5" thickBot="1">
      <c r="A173" s="400"/>
      <c r="B173" s="436" t="s">
        <v>811</v>
      </c>
      <c r="C173" s="416">
        <f>SUM(C170:C172)</f>
        <v>508</v>
      </c>
      <c r="D173" s="416">
        <f>SUM(D170:D172)</f>
        <v>508</v>
      </c>
      <c r="E173" s="416">
        <f>SUM(E170:E172)</f>
        <v>508</v>
      </c>
      <c r="F173" s="1078">
        <f>SUM(E173/D173)</f>
        <v>1</v>
      </c>
    </row>
    <row r="174" spans="1:6" ht="13.5" thickBot="1">
      <c r="A174" s="400"/>
      <c r="B174" s="438" t="s">
        <v>33</v>
      </c>
      <c r="C174" s="437"/>
      <c r="D174" s="437"/>
      <c r="E174" s="437"/>
      <c r="F174" s="1077"/>
    </row>
    <row r="175" spans="1:6" ht="15.75" thickBot="1">
      <c r="A175" s="397"/>
      <c r="B175" s="439" t="s">
        <v>877</v>
      </c>
      <c r="C175" s="431">
        <f>SUM(C169+C173+C174)</f>
        <v>138889</v>
      </c>
      <c r="D175" s="431">
        <f>SUM(D169+D173+D174)</f>
        <v>114676</v>
      </c>
      <c r="E175" s="431">
        <f>SUM(E169+E173+E174)</f>
        <v>116399</v>
      </c>
      <c r="F175" s="1078">
        <f>SUM(E175/D175)</f>
        <v>1.015024939830479</v>
      </c>
    </row>
    <row r="176" spans="1:6" ht="15">
      <c r="A176" s="275">
        <v>2330</v>
      </c>
      <c r="B176" s="278" t="s">
        <v>1181</v>
      </c>
      <c r="C176" s="407"/>
      <c r="D176" s="407"/>
      <c r="E176" s="407"/>
      <c r="F176" s="408"/>
    </row>
    <row r="177" spans="1:6" ht="12" customHeight="1">
      <c r="A177" s="400"/>
      <c r="B177" s="402" t="s">
        <v>991</v>
      </c>
      <c r="C177" s="400"/>
      <c r="D177" s="400"/>
      <c r="E177" s="400"/>
      <c r="F177" s="408"/>
    </row>
    <row r="178" spans="1:6" ht="13.5" thickBot="1">
      <c r="A178" s="400"/>
      <c r="B178" s="403" t="s">
        <v>992</v>
      </c>
      <c r="C178" s="720"/>
      <c r="D178" s="720"/>
      <c r="E178" s="720">
        <v>700</v>
      </c>
      <c r="F178" s="1077"/>
    </row>
    <row r="179" spans="1:6" ht="13.5" thickBot="1">
      <c r="A179" s="400"/>
      <c r="B179" s="405" t="s">
        <v>1010</v>
      </c>
      <c r="C179" s="721"/>
      <c r="D179" s="721"/>
      <c r="E179" s="721">
        <f>SUM(E178)</f>
        <v>700</v>
      </c>
      <c r="F179" s="1077"/>
    </row>
    <row r="180" spans="1:6" ht="12.75">
      <c r="A180" s="400"/>
      <c r="B180" s="402" t="s">
        <v>994</v>
      </c>
      <c r="C180" s="407"/>
      <c r="D180" s="407"/>
      <c r="E180" s="407"/>
      <c r="F180" s="408"/>
    </row>
    <row r="181" spans="1:6" ht="12.75">
      <c r="A181" s="400"/>
      <c r="B181" s="409" t="s">
        <v>995</v>
      </c>
      <c r="C181" s="410"/>
      <c r="D181" s="410"/>
      <c r="E181" s="410"/>
      <c r="F181" s="408"/>
    </row>
    <row r="182" spans="1:6" ht="12.75">
      <c r="A182" s="400"/>
      <c r="B182" s="409" t="s">
        <v>996</v>
      </c>
      <c r="C182" s="410"/>
      <c r="D182" s="410"/>
      <c r="E182" s="410"/>
      <c r="F182" s="408"/>
    </row>
    <row r="183" spans="1:6" ht="12.75">
      <c r="A183" s="400"/>
      <c r="B183" s="411" t="s">
        <v>997</v>
      </c>
      <c r="C183" s="407"/>
      <c r="D183" s="407"/>
      <c r="E183" s="407"/>
      <c r="F183" s="408"/>
    </row>
    <row r="184" spans="1:6" ht="12.75">
      <c r="A184" s="400"/>
      <c r="B184" s="411" t="s">
        <v>998</v>
      </c>
      <c r="C184" s="407">
        <v>7335</v>
      </c>
      <c r="D184" s="407">
        <v>1002</v>
      </c>
      <c r="E184" s="407">
        <v>2049</v>
      </c>
      <c r="F184" s="408">
        <f>SUM(E184/D184)</f>
        <v>2.0449101796407185</v>
      </c>
    </row>
    <row r="185" spans="1:6" ht="12.75">
      <c r="A185" s="400"/>
      <c r="B185" s="411" t="s">
        <v>999</v>
      </c>
      <c r="C185" s="407">
        <v>1980</v>
      </c>
      <c r="D185" s="407">
        <v>553</v>
      </c>
      <c r="E185" s="407">
        <v>553</v>
      </c>
      <c r="F185" s="408">
        <f>SUM(E185/D185)</f>
        <v>1</v>
      </c>
    </row>
    <row r="186" spans="1:6" ht="12.75">
      <c r="A186" s="400"/>
      <c r="B186" s="412" t="s">
        <v>1000</v>
      </c>
      <c r="C186" s="407"/>
      <c r="D186" s="407"/>
      <c r="E186" s="407"/>
      <c r="F186" s="408"/>
    </row>
    <row r="187" spans="1:6" ht="13.5" thickBot="1">
      <c r="A187" s="400"/>
      <c r="B187" s="413" t="s">
        <v>1001</v>
      </c>
      <c r="C187" s="414"/>
      <c r="D187" s="414"/>
      <c r="E187" s="414"/>
      <c r="F187" s="1077"/>
    </row>
    <row r="188" spans="1:6" ht="13.5" thickBot="1">
      <c r="A188" s="400"/>
      <c r="B188" s="415" t="s">
        <v>1194</v>
      </c>
      <c r="C188" s="416">
        <f>SUM(C180+C183+C184+C185+C187)</f>
        <v>9315</v>
      </c>
      <c r="D188" s="416">
        <f>SUM(D180+D183+D184+D185+D187)</f>
        <v>1555</v>
      </c>
      <c r="E188" s="416">
        <f>SUM(E180+E183+E184+E185+E187)</f>
        <v>2602</v>
      </c>
      <c r="F188" s="1078">
        <f>SUM(E188/D188)</f>
        <v>1.6733118971061094</v>
      </c>
    </row>
    <row r="189" spans="1:6" ht="13.5" thickBot="1">
      <c r="A189" s="400"/>
      <c r="B189" s="418" t="s">
        <v>812</v>
      </c>
      <c r="C189" s="419">
        <f>SUM(C188+C179)</f>
        <v>9315</v>
      </c>
      <c r="D189" s="419">
        <f>SUM(D188+D179)</f>
        <v>1555</v>
      </c>
      <c r="E189" s="419">
        <f>SUM(E188+E179)</f>
        <v>3302</v>
      </c>
      <c r="F189" s="1078">
        <f>SUM(E189/D189)</f>
        <v>2.1234726688102894</v>
      </c>
    </row>
    <row r="190" spans="1:6" ht="13.5" thickBot="1">
      <c r="A190" s="400"/>
      <c r="B190" s="420" t="s">
        <v>813</v>
      </c>
      <c r="C190" s="421"/>
      <c r="D190" s="421"/>
      <c r="E190" s="421"/>
      <c r="F190" s="1077"/>
    </row>
    <row r="191" spans="1:6" ht="12.75">
      <c r="A191" s="400"/>
      <c r="B191" s="422" t="s">
        <v>1002</v>
      </c>
      <c r="C191" s="423"/>
      <c r="D191" s="423">
        <v>2018</v>
      </c>
      <c r="E191" s="423">
        <v>2018</v>
      </c>
      <c r="F191" s="408">
        <f>SUM(E191/D191)</f>
        <v>1</v>
      </c>
    </row>
    <row r="192" spans="1:7" ht="12.75">
      <c r="A192" s="400"/>
      <c r="B192" s="424" t="s">
        <v>1007</v>
      </c>
      <c r="C192" s="1050">
        <v>112702</v>
      </c>
      <c r="D192" s="1050">
        <v>96429</v>
      </c>
      <c r="E192" s="1050">
        <v>97027</v>
      </c>
      <c r="F192" s="408">
        <f>SUM(E192/D192)</f>
        <v>1.0062014539194641</v>
      </c>
      <c r="G192" s="1040"/>
    </row>
    <row r="193" spans="1:7" ht="13.5" thickBot="1">
      <c r="A193" s="400"/>
      <c r="B193" s="425" t="s">
        <v>1008</v>
      </c>
      <c r="C193" s="1051">
        <v>8636</v>
      </c>
      <c r="D193" s="1051">
        <v>1432</v>
      </c>
      <c r="E193" s="1051">
        <v>1432</v>
      </c>
      <c r="F193" s="1077">
        <f>SUM(E193/D193)</f>
        <v>1</v>
      </c>
      <c r="G193" s="1040"/>
    </row>
    <row r="194" spans="1:6" ht="13.5" thickBot="1">
      <c r="A194" s="400"/>
      <c r="B194" s="426" t="s">
        <v>805</v>
      </c>
      <c r="C194" s="427">
        <f>SUM(C191:C193)</f>
        <v>121338</v>
      </c>
      <c r="D194" s="427">
        <f>SUM(D191:D193)</f>
        <v>99879</v>
      </c>
      <c r="E194" s="427">
        <f>SUM(E191:E193)</f>
        <v>100477</v>
      </c>
      <c r="F194" s="1078">
        <f>SUM(E194/D194)</f>
        <v>1.0059872445659248</v>
      </c>
    </row>
    <row r="195" spans="1:6" ht="13.5" thickBot="1">
      <c r="A195" s="400"/>
      <c r="B195" s="428" t="s">
        <v>32</v>
      </c>
      <c r="C195" s="427"/>
      <c r="D195" s="427"/>
      <c r="E195" s="427"/>
      <c r="F195" s="1077"/>
    </row>
    <row r="196" spans="1:6" ht="15.75" thickBot="1">
      <c r="A196" s="400"/>
      <c r="B196" s="430" t="s">
        <v>822</v>
      </c>
      <c r="C196" s="431">
        <f>SUM(C189+C190+C194)</f>
        <v>130653</v>
      </c>
      <c r="D196" s="431">
        <f>SUM(D189+D190+D194)</f>
        <v>101434</v>
      </c>
      <c r="E196" s="431">
        <f>SUM(E189+E190+E194)</f>
        <v>103779</v>
      </c>
      <c r="F196" s="1078">
        <f>SUM(E196/D196)</f>
        <v>1.023118480982708</v>
      </c>
    </row>
    <row r="197" spans="1:6" ht="12.75">
      <c r="A197" s="400"/>
      <c r="B197" s="432" t="s">
        <v>1167</v>
      </c>
      <c r="C197" s="407">
        <v>69072</v>
      </c>
      <c r="D197" s="407">
        <v>67515</v>
      </c>
      <c r="E197" s="407">
        <v>67986</v>
      </c>
      <c r="F197" s="408">
        <f>SUM(E197/D197)</f>
        <v>1.006976227504999</v>
      </c>
    </row>
    <row r="198" spans="1:6" ht="12.75">
      <c r="A198" s="400"/>
      <c r="B198" s="432" t="s">
        <v>1168</v>
      </c>
      <c r="C198" s="407">
        <v>19075</v>
      </c>
      <c r="D198" s="407">
        <v>18672</v>
      </c>
      <c r="E198" s="407">
        <v>18799</v>
      </c>
      <c r="F198" s="408">
        <f>SUM(E198/D198)</f>
        <v>1.0068016281062553</v>
      </c>
    </row>
    <row r="199" spans="1:6" ht="12.75">
      <c r="A199" s="400"/>
      <c r="B199" s="432" t="s">
        <v>1169</v>
      </c>
      <c r="C199" s="407">
        <v>41871</v>
      </c>
      <c r="D199" s="407">
        <v>14612</v>
      </c>
      <c r="E199" s="407">
        <v>15312</v>
      </c>
      <c r="F199" s="408">
        <f>SUM(E199/D199)</f>
        <v>1.0479058308239804</v>
      </c>
    </row>
    <row r="200" spans="1:6" ht="12.75">
      <c r="A200" s="400"/>
      <c r="B200" s="433" t="s">
        <v>1171</v>
      </c>
      <c r="C200" s="407"/>
      <c r="D200" s="407"/>
      <c r="E200" s="407"/>
      <c r="F200" s="408"/>
    </row>
    <row r="201" spans="1:6" ht="13.5" thickBot="1">
      <c r="A201" s="400"/>
      <c r="B201" s="434" t="s">
        <v>1170</v>
      </c>
      <c r="C201" s="414"/>
      <c r="D201" s="414"/>
      <c r="E201" s="414">
        <v>1047</v>
      </c>
      <c r="F201" s="1077"/>
    </row>
    <row r="202" spans="1:6" ht="13.5" thickBot="1">
      <c r="A202" s="400"/>
      <c r="B202" s="435" t="s">
        <v>804</v>
      </c>
      <c r="C202" s="416">
        <f>SUM(C197:C201)</f>
        <v>130018</v>
      </c>
      <c r="D202" s="416">
        <f>SUM(D197:D201)</f>
        <v>100799</v>
      </c>
      <c r="E202" s="416">
        <f>SUM(E197:E201)</f>
        <v>103144</v>
      </c>
      <c r="F202" s="1078">
        <f>SUM(E202/D202)</f>
        <v>1.023264119683727</v>
      </c>
    </row>
    <row r="203" spans="1:6" ht="12.75">
      <c r="A203" s="400"/>
      <c r="B203" s="432" t="s">
        <v>1069</v>
      </c>
      <c r="C203" s="407">
        <v>635</v>
      </c>
      <c r="D203" s="407">
        <v>635</v>
      </c>
      <c r="E203" s="407">
        <v>635</v>
      </c>
      <c r="F203" s="408">
        <f>SUM(E203/D203)</f>
        <v>1</v>
      </c>
    </row>
    <row r="204" spans="1:6" ht="12.75">
      <c r="A204" s="400"/>
      <c r="B204" s="432" t="s">
        <v>1070</v>
      </c>
      <c r="C204" s="407"/>
      <c r="D204" s="407"/>
      <c r="E204" s="407"/>
      <c r="F204" s="408"/>
    </row>
    <row r="205" spans="1:6" ht="13.5" thickBot="1">
      <c r="A205" s="400"/>
      <c r="B205" s="434" t="s">
        <v>1177</v>
      </c>
      <c r="C205" s="414"/>
      <c r="D205" s="414"/>
      <c r="E205" s="414"/>
      <c r="F205" s="1077"/>
    </row>
    <row r="206" spans="1:6" ht="13.5" thickBot="1">
      <c r="A206" s="400"/>
      <c r="B206" s="436" t="s">
        <v>811</v>
      </c>
      <c r="C206" s="416">
        <f>SUM(C203:C205)</f>
        <v>635</v>
      </c>
      <c r="D206" s="416">
        <f>SUM(D203:D205)</f>
        <v>635</v>
      </c>
      <c r="E206" s="416">
        <f>SUM(E203:E205)</f>
        <v>635</v>
      </c>
      <c r="F206" s="1078">
        <f aca="true" t="shared" si="1" ref="F206:F269">SUM(E206/D206)</f>
        <v>1</v>
      </c>
    </row>
    <row r="207" spans="1:6" ht="13.5" thickBot="1">
      <c r="A207" s="400"/>
      <c r="B207" s="438" t="s">
        <v>33</v>
      </c>
      <c r="C207" s="437"/>
      <c r="D207" s="437"/>
      <c r="E207" s="437"/>
      <c r="F207" s="1077"/>
    </row>
    <row r="208" spans="1:6" ht="15.75" thickBot="1">
      <c r="A208" s="397"/>
      <c r="B208" s="439" t="s">
        <v>877</v>
      </c>
      <c r="C208" s="431">
        <f>SUM(C202+C206+C207)</f>
        <v>130653</v>
      </c>
      <c r="D208" s="431">
        <f>SUM(D202+D206+D207)</f>
        <v>101434</v>
      </c>
      <c r="E208" s="431">
        <f>SUM(E202+E206+E207)</f>
        <v>103779</v>
      </c>
      <c r="F208" s="1078">
        <f t="shared" si="1"/>
        <v>1.023118480982708</v>
      </c>
    </row>
    <row r="209" spans="1:6" ht="15">
      <c r="A209" s="276">
        <v>2335</v>
      </c>
      <c r="B209" s="278" t="s">
        <v>1182</v>
      </c>
      <c r="C209" s="407"/>
      <c r="D209" s="407"/>
      <c r="E209" s="407"/>
      <c r="F209" s="408"/>
    </row>
    <row r="210" spans="1:6" ht="12" customHeight="1">
      <c r="A210" s="400"/>
      <c r="B210" s="402" t="s">
        <v>991</v>
      </c>
      <c r="C210" s="400"/>
      <c r="D210" s="400"/>
      <c r="E210" s="400"/>
      <c r="F210" s="408"/>
    </row>
    <row r="211" spans="1:6" ht="13.5" thickBot="1">
      <c r="A211" s="400"/>
      <c r="B211" s="403" t="s">
        <v>992</v>
      </c>
      <c r="C211" s="720"/>
      <c r="D211" s="720"/>
      <c r="E211" s="720">
        <v>340</v>
      </c>
      <c r="F211" s="1077"/>
    </row>
    <row r="212" spans="1:6" ht="13.5" thickBot="1">
      <c r="A212" s="400"/>
      <c r="B212" s="405" t="s">
        <v>1010</v>
      </c>
      <c r="C212" s="721"/>
      <c r="D212" s="721"/>
      <c r="E212" s="721">
        <f>SUM(E211)</f>
        <v>340</v>
      </c>
      <c r="F212" s="1077"/>
    </row>
    <row r="213" spans="1:6" ht="12.75">
      <c r="A213" s="400"/>
      <c r="B213" s="402" t="s">
        <v>994</v>
      </c>
      <c r="C213" s="407"/>
      <c r="D213" s="407"/>
      <c r="E213" s="407"/>
      <c r="F213" s="408"/>
    </row>
    <row r="214" spans="1:6" ht="12.75">
      <c r="A214" s="400"/>
      <c r="B214" s="409" t="s">
        <v>995</v>
      </c>
      <c r="C214" s="410"/>
      <c r="D214" s="410"/>
      <c r="E214" s="410"/>
      <c r="F214" s="408"/>
    </row>
    <row r="215" spans="1:6" ht="12.75">
      <c r="A215" s="400"/>
      <c r="B215" s="409" t="s">
        <v>996</v>
      </c>
      <c r="C215" s="410"/>
      <c r="D215" s="410"/>
      <c r="E215" s="410"/>
      <c r="F215" s="408"/>
    </row>
    <row r="216" spans="1:6" ht="12.75">
      <c r="A216" s="400"/>
      <c r="B216" s="411" t="s">
        <v>997</v>
      </c>
      <c r="C216" s="407"/>
      <c r="D216" s="407"/>
      <c r="E216" s="407"/>
      <c r="F216" s="408"/>
    </row>
    <row r="217" spans="1:6" ht="12.75">
      <c r="A217" s="400"/>
      <c r="B217" s="411" t="s">
        <v>998</v>
      </c>
      <c r="C217" s="407">
        <v>5148</v>
      </c>
      <c r="D217" s="407">
        <v>1335</v>
      </c>
      <c r="E217" s="407">
        <v>1335</v>
      </c>
      <c r="F217" s="408">
        <f t="shared" si="1"/>
        <v>1</v>
      </c>
    </row>
    <row r="218" spans="1:6" ht="12.75">
      <c r="A218" s="400"/>
      <c r="B218" s="411" t="s">
        <v>999</v>
      </c>
      <c r="C218" s="407">
        <v>1377</v>
      </c>
      <c r="D218" s="407">
        <v>360</v>
      </c>
      <c r="E218" s="407">
        <v>360</v>
      </c>
      <c r="F218" s="408">
        <f t="shared" si="1"/>
        <v>1</v>
      </c>
    </row>
    <row r="219" spans="1:6" ht="12.75">
      <c r="A219" s="400"/>
      <c r="B219" s="412" t="s">
        <v>1000</v>
      </c>
      <c r="C219" s="407"/>
      <c r="D219" s="407"/>
      <c r="E219" s="407"/>
      <c r="F219" s="408"/>
    </row>
    <row r="220" spans="1:6" ht="13.5" thickBot="1">
      <c r="A220" s="400"/>
      <c r="B220" s="413" t="s">
        <v>1001</v>
      </c>
      <c r="C220" s="414"/>
      <c r="D220" s="414"/>
      <c r="E220" s="414"/>
      <c r="F220" s="1077"/>
    </row>
    <row r="221" spans="1:6" ht="13.5" thickBot="1">
      <c r="A221" s="400"/>
      <c r="B221" s="415" t="s">
        <v>1194</v>
      </c>
      <c r="C221" s="416">
        <f>SUM(C213+C216+C217+C218+C220)</f>
        <v>6525</v>
      </c>
      <c r="D221" s="416">
        <f>SUM(D213+D216+D217+D218+D220)</f>
        <v>1695</v>
      </c>
      <c r="E221" s="416">
        <f>SUM(E213+E216+E217+E218+E220)</f>
        <v>1695</v>
      </c>
      <c r="F221" s="1078">
        <f t="shared" si="1"/>
        <v>1</v>
      </c>
    </row>
    <row r="222" spans="1:6" ht="13.5" thickBot="1">
      <c r="A222" s="400"/>
      <c r="B222" s="418" t="s">
        <v>812</v>
      </c>
      <c r="C222" s="419">
        <f>SUM(C221+C212)</f>
        <v>6525</v>
      </c>
      <c r="D222" s="419">
        <f>SUM(D221+D212)</f>
        <v>1695</v>
      </c>
      <c r="E222" s="419">
        <f>SUM(E221+E212)</f>
        <v>2035</v>
      </c>
      <c r="F222" s="1078">
        <f t="shared" si="1"/>
        <v>1.2005899705014749</v>
      </c>
    </row>
    <row r="223" spans="1:6" ht="13.5" thickBot="1">
      <c r="A223" s="400"/>
      <c r="B223" s="420" t="s">
        <v>813</v>
      </c>
      <c r="C223" s="421"/>
      <c r="D223" s="421"/>
      <c r="E223" s="421"/>
      <c r="F223" s="1077"/>
    </row>
    <row r="224" spans="1:6" ht="12.75">
      <c r="A224" s="400"/>
      <c r="B224" s="422" t="s">
        <v>1002</v>
      </c>
      <c r="C224" s="423"/>
      <c r="D224" s="423">
        <v>1684</v>
      </c>
      <c r="E224" s="423">
        <v>1684</v>
      </c>
      <c r="F224" s="408">
        <f t="shared" si="1"/>
        <v>1</v>
      </c>
    </row>
    <row r="225" spans="1:7" ht="12.75">
      <c r="A225" s="400"/>
      <c r="B225" s="424" t="s">
        <v>1007</v>
      </c>
      <c r="C225" s="1050">
        <v>65195</v>
      </c>
      <c r="D225" s="1050">
        <v>62123</v>
      </c>
      <c r="E225" s="1050">
        <v>62699</v>
      </c>
      <c r="F225" s="408">
        <f t="shared" si="1"/>
        <v>1.0092719282713327</v>
      </c>
      <c r="G225" s="1040"/>
    </row>
    <row r="226" spans="1:7" ht="13.5" thickBot="1">
      <c r="A226" s="400"/>
      <c r="B226" s="425" t="s">
        <v>1008</v>
      </c>
      <c r="C226" s="414">
        <v>6335</v>
      </c>
      <c r="D226" s="414">
        <v>886</v>
      </c>
      <c r="E226" s="414">
        <v>886</v>
      </c>
      <c r="F226" s="1077">
        <f t="shared" si="1"/>
        <v>1</v>
      </c>
      <c r="G226" s="1040"/>
    </row>
    <row r="227" spans="1:6" ht="13.5" thickBot="1">
      <c r="A227" s="400"/>
      <c r="B227" s="426" t="s">
        <v>805</v>
      </c>
      <c r="C227" s="427">
        <f>SUM(C224:C226)</f>
        <v>71530</v>
      </c>
      <c r="D227" s="427">
        <f>SUM(D224:D226)</f>
        <v>64693</v>
      </c>
      <c r="E227" s="427">
        <f>SUM(E224:E226)</f>
        <v>65269</v>
      </c>
      <c r="F227" s="1078">
        <f t="shared" si="1"/>
        <v>1.008903590805806</v>
      </c>
    </row>
    <row r="228" spans="1:6" ht="15.75" thickBot="1">
      <c r="A228" s="400"/>
      <c r="B228" s="430" t="s">
        <v>822</v>
      </c>
      <c r="C228" s="431">
        <f>SUM(C222+C223+C227)</f>
        <v>78055</v>
      </c>
      <c r="D228" s="431">
        <f>SUM(D222+D223+D227)</f>
        <v>66388</v>
      </c>
      <c r="E228" s="431">
        <f>SUM(E222+E223+E227)</f>
        <v>67304</v>
      </c>
      <c r="F228" s="1078">
        <f t="shared" si="1"/>
        <v>1.013797674278484</v>
      </c>
    </row>
    <row r="229" spans="1:6" ht="12.75">
      <c r="A229" s="400"/>
      <c r="B229" s="432" t="s">
        <v>1167</v>
      </c>
      <c r="C229" s="407">
        <v>42444</v>
      </c>
      <c r="D229" s="407">
        <v>43522</v>
      </c>
      <c r="E229" s="407">
        <v>43975</v>
      </c>
      <c r="F229" s="408">
        <f t="shared" si="1"/>
        <v>1.0104085290198062</v>
      </c>
    </row>
    <row r="230" spans="1:6" ht="12.75">
      <c r="A230" s="400"/>
      <c r="B230" s="432" t="s">
        <v>1168</v>
      </c>
      <c r="C230" s="407">
        <v>12315</v>
      </c>
      <c r="D230" s="407">
        <v>12607</v>
      </c>
      <c r="E230" s="407">
        <v>12730</v>
      </c>
      <c r="F230" s="408">
        <f t="shared" si="1"/>
        <v>1.009756484492742</v>
      </c>
    </row>
    <row r="231" spans="1:6" ht="12.75">
      <c r="A231" s="400"/>
      <c r="B231" s="432" t="s">
        <v>1169</v>
      </c>
      <c r="C231" s="407">
        <v>23296</v>
      </c>
      <c r="D231" s="407">
        <v>10259</v>
      </c>
      <c r="E231" s="407">
        <v>9588</v>
      </c>
      <c r="F231" s="408">
        <f t="shared" si="1"/>
        <v>0.9345940150112096</v>
      </c>
    </row>
    <row r="232" spans="1:6" ht="12.75">
      <c r="A232" s="400"/>
      <c r="B232" s="433" t="s">
        <v>1171</v>
      </c>
      <c r="C232" s="407"/>
      <c r="D232" s="407"/>
      <c r="E232" s="407"/>
      <c r="F232" s="408"/>
    </row>
    <row r="233" spans="1:6" ht="13.5" thickBot="1">
      <c r="A233" s="400"/>
      <c r="B233" s="434" t="s">
        <v>1170</v>
      </c>
      <c r="C233" s="407"/>
      <c r="D233" s="407"/>
      <c r="E233" s="407">
        <v>811</v>
      </c>
      <c r="F233" s="1077"/>
    </row>
    <row r="234" spans="1:6" ht="13.5" thickBot="1">
      <c r="A234" s="400"/>
      <c r="B234" s="435" t="s">
        <v>804</v>
      </c>
      <c r="C234" s="416">
        <f>SUM(C229:C233)</f>
        <v>78055</v>
      </c>
      <c r="D234" s="416">
        <f>SUM(D229:D233)</f>
        <v>66388</v>
      </c>
      <c r="E234" s="416">
        <f>SUM(E229:E233)</f>
        <v>67104</v>
      </c>
      <c r="F234" s="1078">
        <f t="shared" si="1"/>
        <v>1.0107850816412605</v>
      </c>
    </row>
    <row r="235" spans="1:6" ht="12.75">
      <c r="A235" s="400"/>
      <c r="B235" s="432" t="s">
        <v>1069</v>
      </c>
      <c r="C235" s="407"/>
      <c r="D235" s="407"/>
      <c r="E235" s="407">
        <v>200</v>
      </c>
      <c r="F235" s="408"/>
    </row>
    <row r="236" spans="1:6" ht="12.75">
      <c r="A236" s="400"/>
      <c r="B236" s="432" t="s">
        <v>1070</v>
      </c>
      <c r="C236" s="407"/>
      <c r="D236" s="407"/>
      <c r="E236" s="407"/>
      <c r="F236" s="408"/>
    </row>
    <row r="237" spans="1:6" ht="13.5" thickBot="1">
      <c r="A237" s="400"/>
      <c r="B237" s="434" t="s">
        <v>1177</v>
      </c>
      <c r="C237" s="407"/>
      <c r="D237" s="407"/>
      <c r="E237" s="407"/>
      <c r="F237" s="1077"/>
    </row>
    <row r="238" spans="1:6" ht="13.5" thickBot="1">
      <c r="A238" s="400"/>
      <c r="B238" s="436" t="s">
        <v>811</v>
      </c>
      <c r="C238" s="416">
        <f>SUM(C235:C237)</f>
        <v>0</v>
      </c>
      <c r="D238" s="416">
        <f>SUM(D235:D237)</f>
        <v>0</v>
      </c>
      <c r="E238" s="416">
        <f>SUM(E235:E237)</f>
        <v>200</v>
      </c>
      <c r="F238" s="1077"/>
    </row>
    <row r="239" spans="1:6" ht="15.75" thickBot="1">
      <c r="A239" s="397"/>
      <c r="B239" s="439" t="s">
        <v>877</v>
      </c>
      <c r="C239" s="431">
        <f>SUM(C234+C238)</f>
        <v>78055</v>
      </c>
      <c r="D239" s="431">
        <f>SUM(D234+D238)</f>
        <v>66388</v>
      </c>
      <c r="E239" s="431">
        <f>SUM(E234+E238)</f>
        <v>67304</v>
      </c>
      <c r="F239" s="1078">
        <f t="shared" si="1"/>
        <v>1.013797674278484</v>
      </c>
    </row>
    <row r="240" spans="1:6" ht="15">
      <c r="A240" s="275">
        <v>2345</v>
      </c>
      <c r="B240" s="442" t="s">
        <v>1183</v>
      </c>
      <c r="C240" s="407"/>
      <c r="D240" s="407"/>
      <c r="E240" s="407"/>
      <c r="F240" s="408"/>
    </row>
    <row r="241" spans="1:6" ht="12" customHeight="1">
      <c r="A241" s="400"/>
      <c r="B241" s="402" t="s">
        <v>991</v>
      </c>
      <c r="C241" s="400"/>
      <c r="D241" s="400"/>
      <c r="E241" s="400"/>
      <c r="F241" s="408"/>
    </row>
    <row r="242" spans="1:6" ht="13.5" thickBot="1">
      <c r="A242" s="400"/>
      <c r="B242" s="403" t="s">
        <v>992</v>
      </c>
      <c r="C242" s="720"/>
      <c r="D242" s="720"/>
      <c r="E242" s="720">
        <v>770</v>
      </c>
      <c r="F242" s="1077"/>
    </row>
    <row r="243" spans="1:6" ht="13.5" thickBot="1">
      <c r="A243" s="400"/>
      <c r="B243" s="405" t="s">
        <v>1010</v>
      </c>
      <c r="C243" s="721"/>
      <c r="D243" s="721"/>
      <c r="E243" s="721">
        <f>SUM(E242)</f>
        <v>770</v>
      </c>
      <c r="F243" s="1077"/>
    </row>
    <row r="244" spans="1:6" ht="12.75">
      <c r="A244" s="400"/>
      <c r="B244" s="402" t="s">
        <v>994</v>
      </c>
      <c r="C244" s="407"/>
      <c r="D244" s="407"/>
      <c r="E244" s="407"/>
      <c r="F244" s="408"/>
    </row>
    <row r="245" spans="1:6" ht="12.75">
      <c r="A245" s="400"/>
      <c r="B245" s="409" t="s">
        <v>995</v>
      </c>
      <c r="C245" s="410"/>
      <c r="D245" s="410"/>
      <c r="E245" s="410"/>
      <c r="F245" s="408"/>
    </row>
    <row r="246" spans="1:6" ht="12.75">
      <c r="A246" s="400"/>
      <c r="B246" s="409" t="s">
        <v>996</v>
      </c>
      <c r="C246" s="410"/>
      <c r="D246" s="410"/>
      <c r="E246" s="410"/>
      <c r="F246" s="408"/>
    </row>
    <row r="247" spans="1:6" ht="12.75">
      <c r="A247" s="400"/>
      <c r="B247" s="411" t="s">
        <v>997</v>
      </c>
      <c r="C247" s="407"/>
      <c r="D247" s="407"/>
      <c r="E247" s="407"/>
      <c r="F247" s="408"/>
    </row>
    <row r="248" spans="1:6" ht="12.75">
      <c r="A248" s="400"/>
      <c r="B248" s="411" t="s">
        <v>998</v>
      </c>
      <c r="C248" s="407">
        <v>6961</v>
      </c>
      <c r="D248" s="407">
        <v>1258</v>
      </c>
      <c r="E248" s="407">
        <v>1258</v>
      </c>
      <c r="F248" s="408">
        <f t="shared" si="1"/>
        <v>1</v>
      </c>
    </row>
    <row r="249" spans="1:6" ht="12.75">
      <c r="A249" s="400"/>
      <c r="B249" s="411" t="s">
        <v>999</v>
      </c>
      <c r="C249" s="407">
        <v>1876</v>
      </c>
      <c r="D249" s="407">
        <v>340</v>
      </c>
      <c r="E249" s="407">
        <v>340</v>
      </c>
      <c r="F249" s="408">
        <f t="shared" si="1"/>
        <v>1</v>
      </c>
    </row>
    <row r="250" spans="1:6" ht="12.75">
      <c r="A250" s="400"/>
      <c r="B250" s="412" t="s">
        <v>1000</v>
      </c>
      <c r="C250" s="407"/>
      <c r="D250" s="407"/>
      <c r="E250" s="407"/>
      <c r="F250" s="408"/>
    </row>
    <row r="251" spans="1:6" ht="13.5" thickBot="1">
      <c r="A251" s="400"/>
      <c r="B251" s="413" t="s">
        <v>1001</v>
      </c>
      <c r="C251" s="407">
        <v>200</v>
      </c>
      <c r="D251" s="407">
        <v>200</v>
      </c>
      <c r="E251" s="407">
        <v>200</v>
      </c>
      <c r="F251" s="1077">
        <f t="shared" si="1"/>
        <v>1</v>
      </c>
    </row>
    <row r="252" spans="1:6" ht="13.5" thickBot="1">
      <c r="A252" s="400"/>
      <c r="B252" s="415" t="s">
        <v>1194</v>
      </c>
      <c r="C252" s="416">
        <f>SUM(C244+C247+C248+C249+C251)</f>
        <v>9037</v>
      </c>
      <c r="D252" s="416">
        <f>SUM(D244+D247+D248+D249+D251)</f>
        <v>1798</v>
      </c>
      <c r="E252" s="416">
        <f>SUM(E244+E247+E248+E249+E251)</f>
        <v>1798</v>
      </c>
      <c r="F252" s="1080">
        <f t="shared" si="1"/>
        <v>1</v>
      </c>
    </row>
    <row r="253" spans="1:6" ht="13.5" thickBot="1">
      <c r="A253" s="400"/>
      <c r="B253" s="418" t="s">
        <v>812</v>
      </c>
      <c r="C253" s="419">
        <f>SUM(C252+C243)</f>
        <v>9037</v>
      </c>
      <c r="D253" s="419">
        <f>SUM(D252+D243)</f>
        <v>1798</v>
      </c>
      <c r="E253" s="419">
        <f>SUM(E252+E243)</f>
        <v>2568</v>
      </c>
      <c r="F253" s="1078">
        <f t="shared" si="1"/>
        <v>1.42825361512792</v>
      </c>
    </row>
    <row r="254" spans="1:6" ht="13.5" thickBot="1">
      <c r="A254" s="400"/>
      <c r="B254" s="420" t="s">
        <v>813</v>
      </c>
      <c r="C254" s="421"/>
      <c r="D254" s="421"/>
      <c r="E254" s="421"/>
      <c r="F254" s="1077"/>
    </row>
    <row r="255" spans="1:6" ht="12.75">
      <c r="A255" s="400"/>
      <c r="B255" s="422" t="s">
        <v>1002</v>
      </c>
      <c r="C255" s="423"/>
      <c r="D255" s="423">
        <v>1516</v>
      </c>
      <c r="E255" s="423">
        <v>1516</v>
      </c>
      <c r="F255" s="408">
        <f t="shared" si="1"/>
        <v>1</v>
      </c>
    </row>
    <row r="256" spans="1:7" ht="12.75">
      <c r="A256" s="400"/>
      <c r="B256" s="424" t="s">
        <v>1007</v>
      </c>
      <c r="C256" s="1050">
        <v>61020</v>
      </c>
      <c r="D256" s="1050">
        <v>57993</v>
      </c>
      <c r="E256" s="1050">
        <v>58589</v>
      </c>
      <c r="F256" s="408">
        <f t="shared" si="1"/>
        <v>1.0102771024089114</v>
      </c>
      <c r="G256" s="1040"/>
    </row>
    <row r="257" spans="1:7" ht="13.5" thickBot="1">
      <c r="A257" s="400"/>
      <c r="B257" s="425" t="s">
        <v>1008</v>
      </c>
      <c r="C257" s="414">
        <v>3023</v>
      </c>
      <c r="D257" s="414">
        <v>730</v>
      </c>
      <c r="E257" s="414">
        <v>730</v>
      </c>
      <c r="F257" s="1077">
        <f t="shared" si="1"/>
        <v>1</v>
      </c>
      <c r="G257" s="1040"/>
    </row>
    <row r="258" spans="1:6" ht="13.5" thickBot="1">
      <c r="A258" s="400"/>
      <c r="B258" s="426" t="s">
        <v>805</v>
      </c>
      <c r="C258" s="427">
        <f>SUM(C255:C257)</f>
        <v>64043</v>
      </c>
      <c r="D258" s="427">
        <f>SUM(D255:D257)</f>
        <v>60239</v>
      </c>
      <c r="E258" s="427">
        <f>SUM(E255:E257)</f>
        <v>60835</v>
      </c>
      <c r="F258" s="1078">
        <f t="shared" si="1"/>
        <v>1.0098939225418748</v>
      </c>
    </row>
    <row r="259" spans="1:6" ht="15.75" thickBot="1">
      <c r="A259" s="400"/>
      <c r="B259" s="430" t="s">
        <v>822</v>
      </c>
      <c r="C259" s="431">
        <f>SUM(C253+C254+C258)</f>
        <v>73080</v>
      </c>
      <c r="D259" s="431">
        <f>SUM(D253+D254+D258)</f>
        <v>62037</v>
      </c>
      <c r="E259" s="431">
        <f>SUM(E253+E254+E258)</f>
        <v>63403</v>
      </c>
      <c r="F259" s="1078">
        <f t="shared" si="1"/>
        <v>1.0220191176233537</v>
      </c>
    </row>
    <row r="260" spans="1:6" ht="12.75">
      <c r="A260" s="400"/>
      <c r="B260" s="432" t="s">
        <v>1167</v>
      </c>
      <c r="C260" s="407">
        <v>40543</v>
      </c>
      <c r="D260" s="407">
        <v>41235</v>
      </c>
      <c r="E260" s="407">
        <v>41705</v>
      </c>
      <c r="F260" s="408">
        <f t="shared" si="1"/>
        <v>1.0113980841518129</v>
      </c>
    </row>
    <row r="261" spans="1:6" ht="12.75">
      <c r="A261" s="400"/>
      <c r="B261" s="432" t="s">
        <v>1168</v>
      </c>
      <c r="C261" s="407">
        <v>11096</v>
      </c>
      <c r="D261" s="407">
        <v>11282</v>
      </c>
      <c r="E261" s="407">
        <v>11408</v>
      </c>
      <c r="F261" s="408">
        <f t="shared" si="1"/>
        <v>1.0111682325828755</v>
      </c>
    </row>
    <row r="262" spans="1:6" ht="12.75">
      <c r="A262" s="400"/>
      <c r="B262" s="432" t="s">
        <v>1169</v>
      </c>
      <c r="C262" s="407">
        <v>20806</v>
      </c>
      <c r="D262" s="407">
        <v>8885</v>
      </c>
      <c r="E262" s="407">
        <v>9297</v>
      </c>
      <c r="F262" s="408">
        <f t="shared" si="1"/>
        <v>1.0463702870005627</v>
      </c>
    </row>
    <row r="263" spans="1:6" ht="12.75">
      <c r="A263" s="400"/>
      <c r="B263" s="433" t="s">
        <v>1171</v>
      </c>
      <c r="C263" s="407"/>
      <c r="D263" s="407"/>
      <c r="E263" s="407"/>
      <c r="F263" s="408"/>
    </row>
    <row r="264" spans="1:6" ht="13.5" thickBot="1">
      <c r="A264" s="400"/>
      <c r="B264" s="434" t="s">
        <v>1170</v>
      </c>
      <c r="C264" s="407"/>
      <c r="D264" s="407"/>
      <c r="E264" s="407">
        <v>358</v>
      </c>
      <c r="F264" s="1077"/>
    </row>
    <row r="265" spans="1:6" ht="13.5" thickBot="1">
      <c r="A265" s="400"/>
      <c r="B265" s="435" t="s">
        <v>804</v>
      </c>
      <c r="C265" s="416">
        <f>SUM(C260:C264)</f>
        <v>72445</v>
      </c>
      <c r="D265" s="416">
        <f>SUM(D260:D264)</f>
        <v>61402</v>
      </c>
      <c r="E265" s="416">
        <f>SUM(E260:E264)</f>
        <v>62768</v>
      </c>
      <c r="F265" s="1078">
        <f t="shared" si="1"/>
        <v>1.0222468323507377</v>
      </c>
    </row>
    <row r="266" spans="1:6" ht="12.75">
      <c r="A266" s="400"/>
      <c r="B266" s="432" t="s">
        <v>1069</v>
      </c>
      <c r="C266" s="407">
        <v>635</v>
      </c>
      <c r="D266" s="407">
        <v>635</v>
      </c>
      <c r="E266" s="407">
        <v>635</v>
      </c>
      <c r="F266" s="408">
        <f t="shared" si="1"/>
        <v>1</v>
      </c>
    </row>
    <row r="267" spans="1:6" ht="12.75">
      <c r="A267" s="400"/>
      <c r="B267" s="432" t="s">
        <v>1070</v>
      </c>
      <c r="C267" s="407"/>
      <c r="D267" s="407"/>
      <c r="E267" s="407"/>
      <c r="F267" s="408"/>
    </row>
    <row r="268" spans="1:6" ht="13.5" thickBot="1">
      <c r="A268" s="400"/>
      <c r="B268" s="434" t="s">
        <v>1177</v>
      </c>
      <c r="C268" s="407"/>
      <c r="D268" s="407"/>
      <c r="E268" s="407"/>
      <c r="F268" s="1077"/>
    </row>
    <row r="269" spans="1:6" ht="13.5" thickBot="1">
      <c r="A269" s="400"/>
      <c r="B269" s="436" t="s">
        <v>811</v>
      </c>
      <c r="C269" s="416">
        <f>SUM(C266:C268)</f>
        <v>635</v>
      </c>
      <c r="D269" s="416">
        <f>SUM(D266:D268)</f>
        <v>635</v>
      </c>
      <c r="E269" s="416">
        <f>SUM(E266:E268)</f>
        <v>635</v>
      </c>
      <c r="F269" s="1078">
        <f t="shared" si="1"/>
        <v>1</v>
      </c>
    </row>
    <row r="270" spans="1:6" ht="15.75" thickBot="1">
      <c r="A270" s="397"/>
      <c r="B270" s="439" t="s">
        <v>877</v>
      </c>
      <c r="C270" s="431">
        <f>SUM(C265+C269)</f>
        <v>73080</v>
      </c>
      <c r="D270" s="431">
        <f>SUM(D265+D269)</f>
        <v>62037</v>
      </c>
      <c r="E270" s="431">
        <f>SUM(E265+E269)</f>
        <v>63403</v>
      </c>
      <c r="F270" s="1078">
        <f aca="true" t="shared" si="2" ref="F270:F333">SUM(E270/D270)</f>
        <v>1.0220191176233537</v>
      </c>
    </row>
    <row r="271" spans="1:6" ht="15">
      <c r="A271" s="275">
        <v>2360</v>
      </c>
      <c r="B271" s="441" t="s">
        <v>1184</v>
      </c>
      <c r="C271" s="407"/>
      <c r="D271" s="407"/>
      <c r="E271" s="407"/>
      <c r="F271" s="408"/>
    </row>
    <row r="272" spans="1:6" ht="12.75" customHeight="1">
      <c r="A272" s="400"/>
      <c r="B272" s="402" t="s">
        <v>991</v>
      </c>
      <c r="C272" s="400"/>
      <c r="D272" s="400"/>
      <c r="E272" s="400"/>
      <c r="F272" s="408"/>
    </row>
    <row r="273" spans="1:6" ht="13.5" thickBot="1">
      <c r="A273" s="400"/>
      <c r="B273" s="403" t="s">
        <v>992</v>
      </c>
      <c r="C273" s="720"/>
      <c r="D273" s="720"/>
      <c r="E273" s="720">
        <v>230</v>
      </c>
      <c r="F273" s="1077"/>
    </row>
    <row r="274" spans="1:6" ht="13.5" thickBot="1">
      <c r="A274" s="400"/>
      <c r="B274" s="405" t="s">
        <v>1010</v>
      </c>
      <c r="C274" s="721"/>
      <c r="D274" s="721"/>
      <c r="E274" s="721">
        <f>SUM(E273)</f>
        <v>230</v>
      </c>
      <c r="F274" s="1077"/>
    </row>
    <row r="275" spans="1:6" ht="12.75">
      <c r="A275" s="400"/>
      <c r="B275" s="402" t="s">
        <v>994</v>
      </c>
      <c r="C275" s="407"/>
      <c r="D275" s="407"/>
      <c r="E275" s="407"/>
      <c r="F275" s="408"/>
    </row>
    <row r="276" spans="1:6" ht="12.75">
      <c r="A276" s="400"/>
      <c r="B276" s="409" t="s">
        <v>995</v>
      </c>
      <c r="C276" s="410"/>
      <c r="D276" s="410"/>
      <c r="E276" s="410"/>
      <c r="F276" s="408"/>
    </row>
    <row r="277" spans="1:6" ht="12.75">
      <c r="A277" s="400"/>
      <c r="B277" s="409" t="s">
        <v>996</v>
      </c>
      <c r="C277" s="410"/>
      <c r="D277" s="410"/>
      <c r="E277" s="410"/>
      <c r="F277" s="408"/>
    </row>
    <row r="278" spans="1:6" ht="12.75">
      <c r="A278" s="400"/>
      <c r="B278" s="411" t="s">
        <v>997</v>
      </c>
      <c r="C278" s="407"/>
      <c r="D278" s="407"/>
      <c r="E278" s="407"/>
      <c r="F278" s="408"/>
    </row>
    <row r="279" spans="1:6" ht="12.75">
      <c r="A279" s="400"/>
      <c r="B279" s="411" t="s">
        <v>998</v>
      </c>
      <c r="C279" s="407">
        <v>4923</v>
      </c>
      <c r="D279" s="407">
        <v>1307</v>
      </c>
      <c r="E279" s="407">
        <v>1307</v>
      </c>
      <c r="F279" s="408">
        <f t="shared" si="2"/>
        <v>1</v>
      </c>
    </row>
    <row r="280" spans="1:6" ht="12.75">
      <c r="A280" s="400"/>
      <c r="B280" s="411" t="s">
        <v>999</v>
      </c>
      <c r="C280" s="407">
        <v>1318</v>
      </c>
      <c r="D280" s="407">
        <v>353</v>
      </c>
      <c r="E280" s="407">
        <v>353</v>
      </c>
      <c r="F280" s="408">
        <f t="shared" si="2"/>
        <v>1</v>
      </c>
    </row>
    <row r="281" spans="1:6" ht="12.75">
      <c r="A281" s="400"/>
      <c r="B281" s="412" t="s">
        <v>1000</v>
      </c>
      <c r="C281" s="407"/>
      <c r="D281" s="407"/>
      <c r="E281" s="407"/>
      <c r="F281" s="408"/>
    </row>
    <row r="282" spans="1:6" ht="13.5" thickBot="1">
      <c r="A282" s="400"/>
      <c r="B282" s="413" t="s">
        <v>1001</v>
      </c>
      <c r="C282" s="407"/>
      <c r="D282" s="407"/>
      <c r="E282" s="407"/>
      <c r="F282" s="1077"/>
    </row>
    <row r="283" spans="1:6" ht="13.5" thickBot="1">
      <c r="A283" s="400"/>
      <c r="B283" s="415" t="s">
        <v>1194</v>
      </c>
      <c r="C283" s="416">
        <f>SUM(C275+C278+C279+C280+C282)</f>
        <v>6241</v>
      </c>
      <c r="D283" s="416">
        <f>SUM(D275+D278+D279+D280+D282)</f>
        <v>1660</v>
      </c>
      <c r="E283" s="416">
        <f>SUM(E275+E278+E279+E280+E282)</f>
        <v>1660</v>
      </c>
      <c r="F283" s="1078">
        <f t="shared" si="2"/>
        <v>1</v>
      </c>
    </row>
    <row r="284" spans="1:6" ht="13.5" thickBot="1">
      <c r="A284" s="400"/>
      <c r="B284" s="418" t="s">
        <v>812</v>
      </c>
      <c r="C284" s="419">
        <f>SUM(C283+C274)</f>
        <v>6241</v>
      </c>
      <c r="D284" s="419">
        <f>SUM(D283+D274)</f>
        <v>1660</v>
      </c>
      <c r="E284" s="419">
        <f>SUM(E283+E274)</f>
        <v>1890</v>
      </c>
      <c r="F284" s="1078">
        <f t="shared" si="2"/>
        <v>1.1385542168674698</v>
      </c>
    </row>
    <row r="285" spans="1:6" ht="13.5" thickBot="1">
      <c r="A285" s="400"/>
      <c r="B285" s="420" t="s">
        <v>813</v>
      </c>
      <c r="C285" s="421"/>
      <c r="D285" s="421"/>
      <c r="E285" s="421"/>
      <c r="F285" s="1077"/>
    </row>
    <row r="286" spans="1:6" ht="12.75">
      <c r="A286" s="400"/>
      <c r="B286" s="422" t="s">
        <v>1002</v>
      </c>
      <c r="C286" s="705"/>
      <c r="D286" s="705">
        <v>870</v>
      </c>
      <c r="E286" s="705">
        <v>870</v>
      </c>
      <c r="F286" s="408">
        <f t="shared" si="2"/>
        <v>1</v>
      </c>
    </row>
    <row r="287" spans="1:7" ht="12.75">
      <c r="A287" s="400"/>
      <c r="B287" s="424" t="s">
        <v>1007</v>
      </c>
      <c r="C287" s="1050">
        <v>64516</v>
      </c>
      <c r="D287" s="1050">
        <v>60296</v>
      </c>
      <c r="E287" s="1050">
        <v>60958</v>
      </c>
      <c r="F287" s="408">
        <f t="shared" si="2"/>
        <v>1.0109791694308081</v>
      </c>
      <c r="G287" s="1040"/>
    </row>
    <row r="288" spans="1:7" ht="13.5" thickBot="1">
      <c r="A288" s="400"/>
      <c r="B288" s="425" t="s">
        <v>1008</v>
      </c>
      <c r="C288" s="1051">
        <v>5905</v>
      </c>
      <c r="D288" s="1051">
        <v>976</v>
      </c>
      <c r="E288" s="1051">
        <v>976</v>
      </c>
      <c r="F288" s="1077">
        <f t="shared" si="2"/>
        <v>1</v>
      </c>
      <c r="G288" s="1040"/>
    </row>
    <row r="289" spans="1:6" ht="13.5" thickBot="1">
      <c r="A289" s="400"/>
      <c r="B289" s="426" t="s">
        <v>805</v>
      </c>
      <c r="C289" s="427">
        <f>SUM(C286:C288)</f>
        <v>70421</v>
      </c>
      <c r="D289" s="427">
        <f>SUM(D286:D288)</f>
        <v>62142</v>
      </c>
      <c r="E289" s="427">
        <f>SUM(E286:E288)</f>
        <v>62804</v>
      </c>
      <c r="F289" s="1078">
        <f t="shared" si="2"/>
        <v>1.0106530205014321</v>
      </c>
    </row>
    <row r="290" spans="1:6" ht="15.75" thickBot="1">
      <c r="A290" s="400"/>
      <c r="B290" s="430" t="s">
        <v>822</v>
      </c>
      <c r="C290" s="431">
        <f>SUM(C284+C285+C289)</f>
        <v>76662</v>
      </c>
      <c r="D290" s="431">
        <f>SUM(D284+D285+D289)</f>
        <v>63802</v>
      </c>
      <c r="E290" s="431">
        <f>SUM(E284+E285+E289)</f>
        <v>64694</v>
      </c>
      <c r="F290" s="1078">
        <f t="shared" si="2"/>
        <v>1.013980752954453</v>
      </c>
    </row>
    <row r="291" spans="1:6" ht="12.75">
      <c r="A291" s="400"/>
      <c r="B291" s="432" t="s">
        <v>1167</v>
      </c>
      <c r="C291" s="407">
        <v>42204</v>
      </c>
      <c r="D291" s="407">
        <v>43060</v>
      </c>
      <c r="E291" s="407">
        <v>43582</v>
      </c>
      <c r="F291" s="408">
        <f t="shared" si="2"/>
        <v>1.0121226196005573</v>
      </c>
    </row>
    <row r="292" spans="1:6" ht="12.75">
      <c r="A292" s="400"/>
      <c r="B292" s="432" t="s">
        <v>1168</v>
      </c>
      <c r="C292" s="407">
        <v>12046</v>
      </c>
      <c r="D292" s="407">
        <v>12277</v>
      </c>
      <c r="E292" s="407">
        <v>12417</v>
      </c>
      <c r="F292" s="408">
        <f t="shared" si="2"/>
        <v>1.0114034373218213</v>
      </c>
    </row>
    <row r="293" spans="1:6" ht="12.75">
      <c r="A293" s="400"/>
      <c r="B293" s="432" t="s">
        <v>1169</v>
      </c>
      <c r="C293" s="407">
        <v>22412</v>
      </c>
      <c r="D293" s="407">
        <v>8465</v>
      </c>
      <c r="E293" s="407">
        <v>8560</v>
      </c>
      <c r="F293" s="408">
        <f t="shared" si="2"/>
        <v>1.011222681630242</v>
      </c>
    </row>
    <row r="294" spans="1:6" ht="12.75">
      <c r="A294" s="400"/>
      <c r="B294" s="433" t="s">
        <v>1171</v>
      </c>
      <c r="C294" s="407"/>
      <c r="D294" s="407"/>
      <c r="E294" s="407"/>
      <c r="F294" s="408"/>
    </row>
    <row r="295" spans="1:6" ht="13.5" thickBot="1">
      <c r="A295" s="400"/>
      <c r="B295" s="434" t="s">
        <v>1170</v>
      </c>
      <c r="C295" s="407"/>
      <c r="D295" s="407"/>
      <c r="E295" s="407">
        <v>135</v>
      </c>
      <c r="F295" s="1077"/>
    </row>
    <row r="296" spans="1:6" ht="13.5" thickBot="1">
      <c r="A296" s="400"/>
      <c r="B296" s="435" t="s">
        <v>804</v>
      </c>
      <c r="C296" s="416">
        <f>SUM(C291:C295)</f>
        <v>76662</v>
      </c>
      <c r="D296" s="416">
        <f>SUM(D291:D295)</f>
        <v>63802</v>
      </c>
      <c r="E296" s="416">
        <f>SUM(E291:E295)</f>
        <v>64694</v>
      </c>
      <c r="F296" s="1078">
        <f t="shared" si="2"/>
        <v>1.013980752954453</v>
      </c>
    </row>
    <row r="297" spans="1:6" ht="12.75">
      <c r="A297" s="400"/>
      <c r="B297" s="432" t="s">
        <v>1069</v>
      </c>
      <c r="C297" s="407"/>
      <c r="D297" s="407"/>
      <c r="E297" s="407"/>
      <c r="F297" s="408"/>
    </row>
    <row r="298" spans="1:6" ht="12.75">
      <c r="A298" s="400"/>
      <c r="B298" s="432" t="s">
        <v>1070</v>
      </c>
      <c r="C298" s="407"/>
      <c r="D298" s="407"/>
      <c r="E298" s="407"/>
      <c r="F298" s="408"/>
    </row>
    <row r="299" spans="1:6" ht="13.5" thickBot="1">
      <c r="A299" s="400"/>
      <c r="B299" s="434" t="s">
        <v>1177</v>
      </c>
      <c r="C299" s="407"/>
      <c r="D299" s="407"/>
      <c r="E299" s="407"/>
      <c r="F299" s="1077"/>
    </row>
    <row r="300" spans="1:6" ht="13.5" thickBot="1">
      <c r="A300" s="400"/>
      <c r="B300" s="436" t="s">
        <v>811</v>
      </c>
      <c r="C300" s="416">
        <f>SUM(C297:C299)</f>
        <v>0</v>
      </c>
      <c r="D300" s="416">
        <f>SUM(D297:D299)</f>
        <v>0</v>
      </c>
      <c r="E300" s="416">
        <f>SUM(E297:E299)</f>
        <v>0</v>
      </c>
      <c r="F300" s="1082"/>
    </row>
    <row r="301" spans="1:6" ht="15.75" thickBot="1">
      <c r="A301" s="397"/>
      <c r="B301" s="439" t="s">
        <v>877</v>
      </c>
      <c r="C301" s="431">
        <f>SUM(C296+C300)</f>
        <v>76662</v>
      </c>
      <c r="D301" s="431">
        <f>SUM(D296+D300)</f>
        <v>63802</v>
      </c>
      <c r="E301" s="431">
        <f>SUM(E296+E300)</f>
        <v>64694</v>
      </c>
      <c r="F301" s="1078">
        <f t="shared" si="2"/>
        <v>1.013980752954453</v>
      </c>
    </row>
    <row r="302" spans="1:6" ht="15">
      <c r="A302" s="441">
        <v>2499</v>
      </c>
      <c r="B302" s="278" t="s">
        <v>1185</v>
      </c>
      <c r="C302" s="443"/>
      <c r="D302" s="443"/>
      <c r="E302" s="443"/>
      <c r="F302" s="408"/>
    </row>
    <row r="303" spans="1:6" ht="12.75" customHeight="1">
      <c r="A303" s="441"/>
      <c r="B303" s="402" t="s">
        <v>991</v>
      </c>
      <c r="C303" s="400"/>
      <c r="D303" s="400"/>
      <c r="E303" s="400"/>
      <c r="F303" s="408"/>
    </row>
    <row r="304" spans="1:6" ht="12.75" customHeight="1" thickBot="1">
      <c r="A304" s="441"/>
      <c r="B304" s="403" t="s">
        <v>992</v>
      </c>
      <c r="C304" s="449">
        <f>C44+C78+C111+C145+C178+C211+C242+C273+C11</f>
        <v>0</v>
      </c>
      <c r="D304" s="449">
        <f>D44+D78+D111+D145+D178+D211+D242+D273+D11</f>
        <v>0</v>
      </c>
      <c r="E304" s="449">
        <f>E44+E78+E111+E145+E178+E211+E242+E273+E11</f>
        <v>4642</v>
      </c>
      <c r="F304" s="1077"/>
    </row>
    <row r="305" spans="1:6" ht="12.75" customHeight="1" thickBot="1">
      <c r="A305" s="441"/>
      <c r="B305" s="405" t="s">
        <v>1010</v>
      </c>
      <c r="C305" s="450">
        <f>SUM(C304)</f>
        <v>0</v>
      </c>
      <c r="D305" s="450">
        <f>SUM(D304)</f>
        <v>0</v>
      </c>
      <c r="E305" s="450">
        <f>SUM(E304)</f>
        <v>4642</v>
      </c>
      <c r="F305" s="1077"/>
    </row>
    <row r="306" spans="1:6" ht="12.75" customHeight="1">
      <c r="A306" s="441"/>
      <c r="B306" s="402" t="s">
        <v>994</v>
      </c>
      <c r="C306" s="407">
        <f aca="true" t="shared" si="3" ref="C306:C311">SUM(C13+C46+C80+C113+C147+C180+C213+C244+C275)</f>
        <v>360</v>
      </c>
      <c r="D306" s="407">
        <f aca="true" t="shared" si="4" ref="D306:D311">SUM(D13+D46+D80+D113+D147+D180+D213+D244+D275)</f>
        <v>360</v>
      </c>
      <c r="E306" s="407">
        <f aca="true" t="shared" si="5" ref="E306:E311">SUM(E13+E46+E80+E113+E147+E180+E213+E244+E275)</f>
        <v>360</v>
      </c>
      <c r="F306" s="408">
        <f t="shared" si="2"/>
        <v>1</v>
      </c>
    </row>
    <row r="307" spans="1:6" ht="12.75" customHeight="1">
      <c r="A307" s="441"/>
      <c r="B307" s="409" t="s">
        <v>995</v>
      </c>
      <c r="C307" s="410">
        <f t="shared" si="3"/>
        <v>0</v>
      </c>
      <c r="D307" s="410">
        <f t="shared" si="4"/>
        <v>0</v>
      </c>
      <c r="E307" s="410">
        <f t="shared" si="5"/>
        <v>0</v>
      </c>
      <c r="F307" s="408"/>
    </row>
    <row r="308" spans="1:6" ht="12.75" customHeight="1">
      <c r="A308" s="441"/>
      <c r="B308" s="409" t="s">
        <v>996</v>
      </c>
      <c r="C308" s="410">
        <f t="shared" si="3"/>
        <v>360</v>
      </c>
      <c r="D308" s="410">
        <f t="shared" si="4"/>
        <v>360</v>
      </c>
      <c r="E308" s="410">
        <f t="shared" si="5"/>
        <v>360</v>
      </c>
      <c r="F308" s="408">
        <f t="shared" si="2"/>
        <v>1</v>
      </c>
    </row>
    <row r="309" spans="1:6" ht="12.75" customHeight="1">
      <c r="A309" s="441"/>
      <c r="B309" s="411" t="s">
        <v>997</v>
      </c>
      <c r="C309" s="407">
        <f t="shared" si="3"/>
        <v>315</v>
      </c>
      <c r="D309" s="407">
        <f t="shared" si="4"/>
        <v>126</v>
      </c>
      <c r="E309" s="407">
        <f t="shared" si="5"/>
        <v>126</v>
      </c>
      <c r="F309" s="408">
        <f t="shared" si="2"/>
        <v>1</v>
      </c>
    </row>
    <row r="310" spans="1:6" ht="12.75" customHeight="1">
      <c r="A310" s="441"/>
      <c r="B310" s="411" t="s">
        <v>998</v>
      </c>
      <c r="C310" s="407">
        <f t="shared" si="3"/>
        <v>63516</v>
      </c>
      <c r="D310" s="407">
        <f t="shared" si="4"/>
        <v>16030</v>
      </c>
      <c r="E310" s="407">
        <f t="shared" si="5"/>
        <v>17492</v>
      </c>
      <c r="F310" s="408">
        <f t="shared" si="2"/>
        <v>1.0912039925140362</v>
      </c>
    </row>
    <row r="311" spans="1:6" ht="13.5" customHeight="1">
      <c r="A311" s="441"/>
      <c r="B311" s="411" t="s">
        <v>999</v>
      </c>
      <c r="C311" s="407">
        <f t="shared" si="3"/>
        <v>17112</v>
      </c>
      <c r="D311" s="407">
        <f t="shared" si="4"/>
        <v>4719</v>
      </c>
      <c r="E311" s="407">
        <f t="shared" si="5"/>
        <v>4719</v>
      </c>
      <c r="F311" s="408">
        <f t="shared" si="2"/>
        <v>1</v>
      </c>
    </row>
    <row r="312" spans="1:6" ht="12.75" customHeight="1">
      <c r="A312" s="441"/>
      <c r="B312" s="411" t="s">
        <v>1199</v>
      </c>
      <c r="C312" s="407">
        <f>C119+C52</f>
        <v>0</v>
      </c>
      <c r="D312" s="407">
        <f>D119+D52</f>
        <v>0</v>
      </c>
      <c r="E312" s="407">
        <f>E119+E52</f>
        <v>0</v>
      </c>
      <c r="F312" s="408"/>
    </row>
    <row r="313" spans="1:6" ht="12.75" customHeight="1">
      <c r="A313" s="441"/>
      <c r="B313" s="412" t="s">
        <v>1000</v>
      </c>
      <c r="C313" s="407">
        <f aca="true" t="shared" si="6" ref="C313:E314">SUM(C19+C53+C86+C120+C153+C186+C219+C250+C281)</f>
        <v>0</v>
      </c>
      <c r="D313" s="407">
        <f t="shared" si="6"/>
        <v>0</v>
      </c>
      <c r="E313" s="407">
        <f t="shared" si="6"/>
        <v>0</v>
      </c>
      <c r="F313" s="408"/>
    </row>
    <row r="314" spans="1:6" ht="12.75" customHeight="1" thickBot="1">
      <c r="A314" s="441"/>
      <c r="B314" s="413" t="s">
        <v>1001</v>
      </c>
      <c r="C314" s="407">
        <f t="shared" si="6"/>
        <v>1200</v>
      </c>
      <c r="D314" s="407">
        <f t="shared" si="6"/>
        <v>728</v>
      </c>
      <c r="E314" s="407">
        <f t="shared" si="6"/>
        <v>728</v>
      </c>
      <c r="F314" s="1077">
        <f t="shared" si="2"/>
        <v>1</v>
      </c>
    </row>
    <row r="315" spans="1:6" ht="12.75" customHeight="1" thickBot="1">
      <c r="A315" s="441"/>
      <c r="B315" s="415" t="s">
        <v>1194</v>
      </c>
      <c r="C315" s="416">
        <f>SUM(C306+C309+C310+C311+C314+C312)</f>
        <v>82503</v>
      </c>
      <c r="D315" s="416">
        <f>SUM(D306+D309+D310+D311+D314+D312)</f>
        <v>21963</v>
      </c>
      <c r="E315" s="416">
        <f>SUM(E306+E309+E310+E311+E314+E312)</f>
        <v>23425</v>
      </c>
      <c r="F315" s="1078">
        <f t="shared" si="2"/>
        <v>1.0665664982015208</v>
      </c>
    </row>
    <row r="316" spans="1:6" ht="12.75" customHeight="1" thickBot="1">
      <c r="A316" s="441"/>
      <c r="B316" s="418" t="s">
        <v>812</v>
      </c>
      <c r="C316" s="419">
        <f>SUM(C315+C305)</f>
        <v>82503</v>
      </c>
      <c r="D316" s="419">
        <f>SUM(D315+D305)</f>
        <v>21963</v>
      </c>
      <c r="E316" s="419">
        <f>SUM(E315+E305)</f>
        <v>28067</v>
      </c>
      <c r="F316" s="1078">
        <f t="shared" si="2"/>
        <v>1.2779219596594271</v>
      </c>
    </row>
    <row r="317" spans="1:6" ht="12.75" customHeight="1" thickBot="1">
      <c r="A317" s="441"/>
      <c r="B317" s="420" t="s">
        <v>813</v>
      </c>
      <c r="C317" s="421"/>
      <c r="D317" s="421"/>
      <c r="E317" s="421"/>
      <c r="F317" s="1077"/>
    </row>
    <row r="318" spans="1:6" ht="12.75" customHeight="1">
      <c r="A318" s="441"/>
      <c r="B318" s="422" t="s">
        <v>1002</v>
      </c>
      <c r="C318" s="423">
        <f aca="true" t="shared" si="7" ref="C318:D320">SUM(C24+C58+C91+C125+C158+C191+C224+C255+C286)</f>
        <v>0</v>
      </c>
      <c r="D318" s="423">
        <f t="shared" si="7"/>
        <v>28714</v>
      </c>
      <c r="E318" s="423">
        <f>SUM(E24+E58+E91+E125+E158+E191+E224+E255+E286)</f>
        <v>28714</v>
      </c>
      <c r="F318" s="408">
        <f t="shared" si="2"/>
        <v>1</v>
      </c>
    </row>
    <row r="319" spans="1:6" ht="12.75" customHeight="1">
      <c r="A319" s="441"/>
      <c r="B319" s="424" t="s">
        <v>1007</v>
      </c>
      <c r="C319" s="407">
        <f t="shared" si="7"/>
        <v>1093533</v>
      </c>
      <c r="D319" s="407">
        <f t="shared" si="7"/>
        <v>977451</v>
      </c>
      <c r="E319" s="407">
        <f>SUM(E25+E59+E92+E126+E159+E192+E225+E256+E287)</f>
        <v>984208</v>
      </c>
      <c r="F319" s="408">
        <f t="shared" si="2"/>
        <v>1.006912878497234</v>
      </c>
    </row>
    <row r="320" spans="1:6" ht="12.75" customHeight="1" thickBot="1">
      <c r="A320" s="441"/>
      <c r="B320" s="425" t="s">
        <v>1008</v>
      </c>
      <c r="C320" s="414">
        <f t="shared" si="7"/>
        <v>90978</v>
      </c>
      <c r="D320" s="414">
        <f t="shared" si="7"/>
        <v>14098</v>
      </c>
      <c r="E320" s="414">
        <f>SUM(E26+E60+E93+E127+E160+E193+E226+E257+E288)</f>
        <v>14098</v>
      </c>
      <c r="F320" s="1077">
        <f t="shared" si="2"/>
        <v>1</v>
      </c>
    </row>
    <row r="321" spans="1:6" ht="12.75" customHeight="1" thickBot="1">
      <c r="A321" s="441"/>
      <c r="B321" s="426" t="s">
        <v>805</v>
      </c>
      <c r="C321" s="427">
        <f>SUM(C318:C320)</f>
        <v>1184511</v>
      </c>
      <c r="D321" s="427">
        <f>SUM(D318:D320)</f>
        <v>1020263</v>
      </c>
      <c r="E321" s="427">
        <f>SUM(E318:E320)</f>
        <v>1027020</v>
      </c>
      <c r="F321" s="1078">
        <f t="shared" si="2"/>
        <v>1.0066228021598354</v>
      </c>
    </row>
    <row r="322" spans="1:6" ht="12.75" customHeight="1" thickBot="1">
      <c r="A322" s="441"/>
      <c r="B322" s="444" t="s">
        <v>822</v>
      </c>
      <c r="C322" s="445">
        <f>SUM(C316+C317+C321)</f>
        <v>1267014</v>
      </c>
      <c r="D322" s="445">
        <f>SUM(D316+D317+D321)</f>
        <v>1042226</v>
      </c>
      <c r="E322" s="445">
        <f>SUM(E316+E317+E321)</f>
        <v>1055087</v>
      </c>
      <c r="F322" s="1081">
        <f t="shared" si="2"/>
        <v>1.0123399339490666</v>
      </c>
    </row>
    <row r="323" spans="1:6" ht="15">
      <c r="A323" s="441"/>
      <c r="B323" s="432" t="s">
        <v>1167</v>
      </c>
      <c r="C323" s="407">
        <f aca="true" t="shared" si="8" ref="C323:D327">SUM(C30+C64+C97+C131+C164+C197+C229+C260+C291)</f>
        <v>702642</v>
      </c>
      <c r="D323" s="407">
        <f t="shared" si="8"/>
        <v>686442</v>
      </c>
      <c r="E323" s="407">
        <f>SUM(E30+E64+E97+E131+E164+E197+E229+E260+E291)</f>
        <v>691608</v>
      </c>
      <c r="F323" s="408">
        <f t="shared" si="2"/>
        <v>1.0075257632837151</v>
      </c>
    </row>
    <row r="324" spans="1:6" ht="12.75">
      <c r="A324" s="400"/>
      <c r="B324" s="432" t="s">
        <v>1168</v>
      </c>
      <c r="C324" s="407">
        <f t="shared" si="8"/>
        <v>198868</v>
      </c>
      <c r="D324" s="407">
        <f t="shared" si="8"/>
        <v>194613</v>
      </c>
      <c r="E324" s="407">
        <f>SUM(E31+E65+E98+E132+E165+E198+E230+E261+E292)</f>
        <v>196004</v>
      </c>
      <c r="F324" s="408">
        <f t="shared" si="2"/>
        <v>1.0071475184083283</v>
      </c>
    </row>
    <row r="325" spans="1:6" ht="12.75">
      <c r="A325" s="400"/>
      <c r="B325" s="432" t="s">
        <v>1169</v>
      </c>
      <c r="C325" s="407">
        <f t="shared" si="8"/>
        <v>358900</v>
      </c>
      <c r="D325" s="407">
        <f t="shared" si="8"/>
        <v>154567</v>
      </c>
      <c r="E325" s="407">
        <f>SUM(E32+E66+E99+E133+E166+E199+E231+E262+E293)</f>
        <v>152886</v>
      </c>
      <c r="F325" s="408">
        <f t="shared" si="2"/>
        <v>0.9891244573550628</v>
      </c>
    </row>
    <row r="326" spans="1:6" ht="12.75">
      <c r="A326" s="400"/>
      <c r="B326" s="433" t="s">
        <v>1171</v>
      </c>
      <c r="C326" s="407">
        <f t="shared" si="8"/>
        <v>0</v>
      </c>
      <c r="D326" s="407">
        <f t="shared" si="8"/>
        <v>0</v>
      </c>
      <c r="E326" s="407">
        <f>SUM(E33+E67+E100+E134+E167+E200+E232+E263+E294)</f>
        <v>0</v>
      </c>
      <c r="F326" s="408"/>
    </row>
    <row r="327" spans="1:6" ht="13.5" thickBot="1">
      <c r="A327" s="400"/>
      <c r="B327" s="434" t="s">
        <v>1170</v>
      </c>
      <c r="C327" s="407">
        <f t="shared" si="8"/>
        <v>0</v>
      </c>
      <c r="D327" s="407">
        <f t="shared" si="8"/>
        <v>0</v>
      </c>
      <c r="E327" s="407">
        <f>SUM(E34+E68+E101+E135+E168+E201+E233+E264+E295)</f>
        <v>7785</v>
      </c>
      <c r="F327" s="1077"/>
    </row>
    <row r="328" spans="1:6" ht="13.5" thickBot="1">
      <c r="A328" s="400"/>
      <c r="B328" s="435" t="s">
        <v>804</v>
      </c>
      <c r="C328" s="416">
        <f>SUM(C323:C327)</f>
        <v>1260410</v>
      </c>
      <c r="D328" s="416">
        <f>SUM(D323:D327)</f>
        <v>1035622</v>
      </c>
      <c r="E328" s="416">
        <f>SUM(E323:E327)</f>
        <v>1048283</v>
      </c>
      <c r="F328" s="1078">
        <f t="shared" si="2"/>
        <v>1.012225503127589</v>
      </c>
    </row>
    <row r="329" spans="1:6" ht="12.75">
      <c r="A329" s="400"/>
      <c r="B329" s="432" t="s">
        <v>1069</v>
      </c>
      <c r="C329" s="407">
        <f>SUM(C297+C266+C235+C203+C170+C137+C103+C70+C36)</f>
        <v>6604</v>
      </c>
      <c r="D329" s="407">
        <f>SUM(D297+D266+D235+D203+D170+D137+D103+D70+D36)</f>
        <v>6604</v>
      </c>
      <c r="E329" s="407">
        <f>SUM(E297+E266+E235+E203+E170+E137+E103+E70+E36)</f>
        <v>6804</v>
      </c>
      <c r="F329" s="408">
        <f t="shared" si="2"/>
        <v>1.0302846759539672</v>
      </c>
    </row>
    <row r="330" spans="1:6" ht="12.75">
      <c r="A330" s="400"/>
      <c r="B330" s="432" t="s">
        <v>1070</v>
      </c>
      <c r="C330" s="407">
        <f>C37+C71+C104+C138+C171+C204+C236+C267</f>
        <v>0</v>
      </c>
      <c r="D330" s="407">
        <f>D37+D71+D104+D138+D171+D204+D236+D267</f>
        <v>0</v>
      </c>
      <c r="E330" s="407">
        <f>E37+E71+E104+E138+E171+E204+E236+E267</f>
        <v>0</v>
      </c>
      <c r="F330" s="408"/>
    </row>
    <row r="331" spans="1:6" ht="13.5" thickBot="1">
      <c r="A331" s="400"/>
      <c r="B331" s="434" t="s">
        <v>1177</v>
      </c>
      <c r="C331" s="414"/>
      <c r="D331" s="414"/>
      <c r="E331" s="414"/>
      <c r="F331" s="1077"/>
    </row>
    <row r="332" spans="1:6" ht="13.5" thickBot="1">
      <c r="A332" s="400"/>
      <c r="B332" s="436" t="s">
        <v>811</v>
      </c>
      <c r="C332" s="416">
        <f>SUM(C329:C331)</f>
        <v>6604</v>
      </c>
      <c r="D332" s="416">
        <f>SUM(D329:D331)</f>
        <v>6604</v>
      </c>
      <c r="E332" s="416">
        <f>SUM(E329:E331)</f>
        <v>6804</v>
      </c>
      <c r="F332" s="1078">
        <f t="shared" si="2"/>
        <v>1.0302846759539672</v>
      </c>
    </row>
    <row r="333" spans="1:6" ht="15.75" thickBot="1">
      <c r="A333" s="397"/>
      <c r="B333" s="439" t="s">
        <v>877</v>
      </c>
      <c r="C333" s="431">
        <f>SUM(C328+C332)</f>
        <v>1267014</v>
      </c>
      <c r="D333" s="431">
        <f>SUM(D328+D332)</f>
        <v>1042226</v>
      </c>
      <c r="E333" s="431">
        <f>SUM(E328+E332)</f>
        <v>1055087</v>
      </c>
      <c r="F333" s="1081">
        <f t="shared" si="2"/>
        <v>1.0123399339490666</v>
      </c>
    </row>
    <row r="334" spans="1:6" ht="15">
      <c r="A334" s="277">
        <v>2795</v>
      </c>
      <c r="B334" s="446" t="s">
        <v>750</v>
      </c>
      <c r="C334" s="447"/>
      <c r="D334" s="447"/>
      <c r="E334" s="447"/>
      <c r="F334" s="408"/>
    </row>
    <row r="335" spans="1:6" ht="12" customHeight="1">
      <c r="A335" s="400"/>
      <c r="B335" s="402" t="s">
        <v>991</v>
      </c>
      <c r="C335" s="400"/>
      <c r="D335" s="400"/>
      <c r="E335" s="400"/>
      <c r="F335" s="408"/>
    </row>
    <row r="336" spans="1:6" ht="13.5" thickBot="1">
      <c r="A336" s="400"/>
      <c r="B336" s="403" t="s">
        <v>992</v>
      </c>
      <c r="C336" s="397"/>
      <c r="D336" s="397"/>
      <c r="E336" s="414">
        <v>10065</v>
      </c>
      <c r="F336" s="1077"/>
    </row>
    <row r="337" spans="1:6" ht="13.5" thickBot="1">
      <c r="A337" s="400"/>
      <c r="B337" s="405" t="s">
        <v>1010</v>
      </c>
      <c r="C337" s="397"/>
      <c r="D337" s="397"/>
      <c r="E337" s="448">
        <f>SUM(E336)</f>
        <v>10065</v>
      </c>
      <c r="F337" s="1077"/>
    </row>
    <row r="338" spans="1:6" ht="12.75">
      <c r="A338" s="400"/>
      <c r="B338" s="402" t="s">
        <v>994</v>
      </c>
      <c r="C338" s="407">
        <v>38000</v>
      </c>
      <c r="D338" s="407">
        <f>SUM(D339:D340)</f>
        <v>64591</v>
      </c>
      <c r="E338" s="407">
        <f>SUM(E339:E340)</f>
        <v>64591</v>
      </c>
      <c r="F338" s="408">
        <f aca="true" t="shared" si="9" ref="F338:F396">SUM(E338/D338)</f>
        <v>1</v>
      </c>
    </row>
    <row r="339" spans="1:6" ht="12.75">
      <c r="A339" s="400"/>
      <c r="B339" s="409" t="s">
        <v>995</v>
      </c>
      <c r="C339" s="410"/>
      <c r="D339" s="410">
        <v>10500</v>
      </c>
      <c r="E339" s="410">
        <v>10500</v>
      </c>
      <c r="F339" s="408">
        <f t="shared" si="9"/>
        <v>1</v>
      </c>
    </row>
    <row r="340" spans="1:6" ht="12.75">
      <c r="A340" s="400"/>
      <c r="B340" s="409" t="s">
        <v>996</v>
      </c>
      <c r="C340" s="410">
        <v>38000</v>
      </c>
      <c r="D340" s="410">
        <v>54091</v>
      </c>
      <c r="E340" s="410">
        <v>54091</v>
      </c>
      <c r="F340" s="408">
        <f t="shared" si="9"/>
        <v>1</v>
      </c>
    </row>
    <row r="341" spans="1:6" ht="12.75">
      <c r="A341" s="400"/>
      <c r="B341" s="411" t="s">
        <v>997</v>
      </c>
      <c r="C341" s="407">
        <v>25000</v>
      </c>
      <c r="D341" s="407">
        <v>27589</v>
      </c>
      <c r="E341" s="407">
        <v>27589</v>
      </c>
      <c r="F341" s="408">
        <f t="shared" si="9"/>
        <v>1</v>
      </c>
    </row>
    <row r="342" spans="1:6" ht="12.75">
      <c r="A342" s="400"/>
      <c r="B342" s="411" t="s">
        <v>998</v>
      </c>
      <c r="C342" s="407">
        <v>95500</v>
      </c>
      <c r="D342" s="407">
        <v>142986</v>
      </c>
      <c r="E342" s="407">
        <v>136043</v>
      </c>
      <c r="F342" s="408">
        <f t="shared" si="9"/>
        <v>0.9514427985956667</v>
      </c>
    </row>
    <row r="343" spans="1:6" ht="12.75">
      <c r="A343" s="400"/>
      <c r="B343" s="411" t="s">
        <v>999</v>
      </c>
      <c r="C343" s="407">
        <v>38000</v>
      </c>
      <c r="D343" s="407">
        <v>52952</v>
      </c>
      <c r="E343" s="407">
        <v>51077</v>
      </c>
      <c r="F343" s="408">
        <f t="shared" si="9"/>
        <v>0.9645905725940475</v>
      </c>
    </row>
    <row r="344" spans="1:6" ht="12.75">
      <c r="A344" s="400"/>
      <c r="B344" s="412" t="s">
        <v>1000</v>
      </c>
      <c r="C344" s="407"/>
      <c r="D344" s="407"/>
      <c r="E344" s="407"/>
      <c r="F344" s="408"/>
    </row>
    <row r="345" spans="1:6" ht="13.5" thickBot="1">
      <c r="A345" s="400"/>
      <c r="B345" s="413" t="s">
        <v>1001</v>
      </c>
      <c r="C345" s="407">
        <v>6000</v>
      </c>
      <c r="D345" s="407">
        <v>6472</v>
      </c>
      <c r="E345" s="407">
        <v>6472</v>
      </c>
      <c r="F345" s="1077">
        <f t="shared" si="9"/>
        <v>1</v>
      </c>
    </row>
    <row r="346" spans="1:6" ht="13.5" thickBot="1">
      <c r="A346" s="400"/>
      <c r="B346" s="415" t="s">
        <v>1194</v>
      </c>
      <c r="C346" s="416">
        <f>SUM(C338+C341+C342+C343+C345)</f>
        <v>202500</v>
      </c>
      <c r="D346" s="416">
        <f>SUM(D338+D341+D342+D343+D345)</f>
        <v>294590</v>
      </c>
      <c r="E346" s="416">
        <f>SUM(E338+E341+E342+E343+E345)</f>
        <v>285772</v>
      </c>
      <c r="F346" s="1078">
        <f t="shared" si="9"/>
        <v>0.9700668726026003</v>
      </c>
    </row>
    <row r="347" spans="1:6" ht="13.5" thickBot="1">
      <c r="A347" s="400"/>
      <c r="B347" s="418" t="s">
        <v>812</v>
      </c>
      <c r="C347" s="419">
        <f>SUM(C346+C337)</f>
        <v>202500</v>
      </c>
      <c r="D347" s="419">
        <f>SUM(D346+D337)</f>
        <v>294590</v>
      </c>
      <c r="E347" s="419">
        <f>SUM(E346+E337)</f>
        <v>295837</v>
      </c>
      <c r="F347" s="1078">
        <f t="shared" si="9"/>
        <v>1.0042330017991106</v>
      </c>
    </row>
    <row r="348" spans="1:6" ht="13.5" thickBot="1">
      <c r="A348" s="400"/>
      <c r="B348" s="420" t="s">
        <v>813</v>
      </c>
      <c r="C348" s="421"/>
      <c r="D348" s="421"/>
      <c r="E348" s="421"/>
      <c r="F348" s="1077"/>
    </row>
    <row r="349" spans="1:6" ht="12.75">
      <c r="A349" s="400"/>
      <c r="B349" s="422" t="s">
        <v>1002</v>
      </c>
      <c r="C349" s="423"/>
      <c r="D349" s="423">
        <v>3383</v>
      </c>
      <c r="E349" s="423">
        <v>3383</v>
      </c>
      <c r="F349" s="408">
        <f t="shared" si="9"/>
        <v>1</v>
      </c>
    </row>
    <row r="350" spans="1:7" ht="12.75">
      <c r="A350" s="400"/>
      <c r="B350" s="424" t="s">
        <v>1007</v>
      </c>
      <c r="C350" s="1050">
        <v>950295</v>
      </c>
      <c r="D350" s="1050">
        <v>1173938</v>
      </c>
      <c r="E350" s="1050">
        <v>1182810</v>
      </c>
      <c r="F350" s="408">
        <f t="shared" si="9"/>
        <v>1.0075574689634377</v>
      </c>
      <c r="G350" s="1040"/>
    </row>
    <row r="351" spans="1:7" ht="13.5" thickBot="1">
      <c r="A351" s="400"/>
      <c r="B351" s="425" t="s">
        <v>1008</v>
      </c>
      <c r="C351" s="414">
        <v>183989</v>
      </c>
      <c r="D351" s="414">
        <v>260869</v>
      </c>
      <c r="E351" s="414">
        <v>271652</v>
      </c>
      <c r="F351" s="1077">
        <f t="shared" si="9"/>
        <v>1.041334922892333</v>
      </c>
      <c r="G351" s="1040"/>
    </row>
    <row r="352" spans="1:6" ht="13.5" thickBot="1">
      <c r="A352" s="400"/>
      <c r="B352" s="426" t="s">
        <v>805</v>
      </c>
      <c r="C352" s="427">
        <f>SUM(C349:C351)</f>
        <v>1134284</v>
      </c>
      <c r="D352" s="427">
        <f>SUM(D349:D351)</f>
        <v>1438190</v>
      </c>
      <c r="E352" s="427">
        <f>SUM(E349:E351)</f>
        <v>1457845</v>
      </c>
      <c r="F352" s="1078">
        <f t="shared" si="9"/>
        <v>1.013666483566149</v>
      </c>
    </row>
    <row r="353" spans="1:6" ht="15.75" thickBot="1">
      <c r="A353" s="400"/>
      <c r="B353" s="430" t="s">
        <v>822</v>
      </c>
      <c r="C353" s="431">
        <f>SUM(C347+C348+C352)</f>
        <v>1336784</v>
      </c>
      <c r="D353" s="431">
        <f>SUM(D347+D348+D352)</f>
        <v>1732780</v>
      </c>
      <c r="E353" s="431">
        <f>SUM(E347+E348+E352)</f>
        <v>1753682</v>
      </c>
      <c r="F353" s="1081">
        <f t="shared" si="9"/>
        <v>1.0120626969378685</v>
      </c>
    </row>
    <row r="354" spans="1:6" ht="12.75">
      <c r="A354" s="400"/>
      <c r="B354" s="432" t="s">
        <v>1167</v>
      </c>
      <c r="C354" s="407">
        <v>395948</v>
      </c>
      <c r="D354" s="407">
        <v>465576</v>
      </c>
      <c r="E354" s="407">
        <v>468625</v>
      </c>
      <c r="F354" s="408">
        <f t="shared" si="9"/>
        <v>1.0065488770898843</v>
      </c>
    </row>
    <row r="355" spans="1:6" ht="12.75">
      <c r="A355" s="400"/>
      <c r="B355" s="432" t="s">
        <v>1168</v>
      </c>
      <c r="C355" s="407">
        <v>109164</v>
      </c>
      <c r="D355" s="407">
        <v>127991</v>
      </c>
      <c r="E355" s="407">
        <v>128814</v>
      </c>
      <c r="F355" s="408">
        <f t="shared" si="9"/>
        <v>1.006430139619192</v>
      </c>
    </row>
    <row r="356" spans="1:6" ht="12.75">
      <c r="A356" s="400"/>
      <c r="B356" s="432" t="s">
        <v>1169</v>
      </c>
      <c r="C356" s="407">
        <v>811672</v>
      </c>
      <c r="D356" s="407">
        <v>1119213</v>
      </c>
      <c r="E356" s="407">
        <v>1131243</v>
      </c>
      <c r="F356" s="408">
        <f t="shared" si="9"/>
        <v>1.010748624256509</v>
      </c>
    </row>
    <row r="357" spans="1:6" ht="12.75">
      <c r="A357" s="400"/>
      <c r="B357" s="433" t="s">
        <v>1171</v>
      </c>
      <c r="C357" s="407"/>
      <c r="D357" s="407"/>
      <c r="E357" s="407"/>
      <c r="F357" s="408"/>
    </row>
    <row r="358" spans="1:6" ht="13.5" thickBot="1">
      <c r="A358" s="400"/>
      <c r="B358" s="434" t="s">
        <v>1170</v>
      </c>
      <c r="C358" s="407"/>
      <c r="D358" s="407"/>
      <c r="E358" s="407"/>
      <c r="F358" s="1077"/>
    </row>
    <row r="359" spans="1:6" ht="13.5" thickBot="1">
      <c r="A359" s="400"/>
      <c r="B359" s="435" t="s">
        <v>804</v>
      </c>
      <c r="C359" s="416">
        <f>SUM(C354:C358)</f>
        <v>1316784</v>
      </c>
      <c r="D359" s="416">
        <f>SUM(D354:D358)</f>
        <v>1712780</v>
      </c>
      <c r="E359" s="416">
        <f>SUM(E354:E358)</f>
        <v>1728682</v>
      </c>
      <c r="F359" s="1078">
        <f t="shared" si="9"/>
        <v>1.0092843213956257</v>
      </c>
    </row>
    <row r="360" spans="1:6" ht="12.75">
      <c r="A360" s="400"/>
      <c r="B360" s="432" t="s">
        <v>1069</v>
      </c>
      <c r="C360" s="407">
        <v>20000</v>
      </c>
      <c r="D360" s="407">
        <v>20000</v>
      </c>
      <c r="E360" s="407">
        <v>25000</v>
      </c>
      <c r="F360" s="408">
        <f t="shared" si="9"/>
        <v>1.25</v>
      </c>
    </row>
    <row r="361" spans="1:6" ht="12.75">
      <c r="A361" s="400"/>
      <c r="B361" s="432" t="s">
        <v>1070</v>
      </c>
      <c r="C361" s="407"/>
      <c r="D361" s="407"/>
      <c r="E361" s="407"/>
      <c r="F361" s="408"/>
    </row>
    <row r="362" spans="1:6" ht="13.5" thickBot="1">
      <c r="A362" s="400"/>
      <c r="B362" s="434" t="s">
        <v>1177</v>
      </c>
      <c r="C362" s="407"/>
      <c r="D362" s="407"/>
      <c r="E362" s="407"/>
      <c r="F362" s="1077"/>
    </row>
    <row r="363" spans="1:6" ht="13.5" thickBot="1">
      <c r="A363" s="400"/>
      <c r="B363" s="436" t="s">
        <v>811</v>
      </c>
      <c r="C363" s="416">
        <f>SUM(C360:C362)</f>
        <v>20000</v>
      </c>
      <c r="D363" s="416">
        <f>SUM(D360:D362)</f>
        <v>20000</v>
      </c>
      <c r="E363" s="416">
        <f>SUM(E360:E362)</f>
        <v>25000</v>
      </c>
      <c r="F363" s="1078">
        <f t="shared" si="9"/>
        <v>1.25</v>
      </c>
    </row>
    <row r="364" spans="1:6" ht="15.75" thickBot="1">
      <c r="A364" s="397"/>
      <c r="B364" s="439" t="s">
        <v>877</v>
      </c>
      <c r="C364" s="431">
        <f>SUM(C359+C363)</f>
        <v>1336784</v>
      </c>
      <c r="D364" s="431">
        <f>SUM(D359+D363)</f>
        <v>1732780</v>
      </c>
      <c r="E364" s="431">
        <f>SUM(E359+E363)</f>
        <v>1753682</v>
      </c>
      <c r="F364" s="1078">
        <f t="shared" si="9"/>
        <v>1.0120626969378685</v>
      </c>
    </row>
    <row r="365" spans="1:6" ht="15">
      <c r="A365" s="275">
        <v>2799</v>
      </c>
      <c r="B365" s="278" t="s">
        <v>836</v>
      </c>
      <c r="C365" s="443"/>
      <c r="D365" s="443"/>
      <c r="E365" s="443"/>
      <c r="F365" s="408"/>
    </row>
    <row r="366" spans="1:6" ht="12.75">
      <c r="A366" s="400"/>
      <c r="B366" s="402" t="s">
        <v>991</v>
      </c>
      <c r="C366" s="400"/>
      <c r="D366" s="400"/>
      <c r="E366" s="400"/>
      <c r="F366" s="408"/>
    </row>
    <row r="367" spans="1:6" ht="13.5" thickBot="1">
      <c r="A367" s="400"/>
      <c r="B367" s="403" t="s">
        <v>992</v>
      </c>
      <c r="C367" s="449">
        <f>C304</f>
        <v>0</v>
      </c>
      <c r="D367" s="449">
        <f>D304</f>
        <v>0</v>
      </c>
      <c r="E367" s="449">
        <f>E304+E336</f>
        <v>14707</v>
      </c>
      <c r="F367" s="1077"/>
    </row>
    <row r="368" spans="1:6" ht="13.5" thickBot="1">
      <c r="A368" s="400"/>
      <c r="B368" s="405" t="s">
        <v>1010</v>
      </c>
      <c r="C368" s="450">
        <f>SUM(C367)</f>
        <v>0</v>
      </c>
      <c r="D368" s="450">
        <f>SUM(D367)</f>
        <v>0</v>
      </c>
      <c r="E368" s="450">
        <f>SUM(E367)</f>
        <v>14707</v>
      </c>
      <c r="F368" s="1077"/>
    </row>
    <row r="369" spans="1:6" ht="12.75">
      <c r="A369" s="400"/>
      <c r="B369" s="402" t="s">
        <v>994</v>
      </c>
      <c r="C369" s="407">
        <f aca="true" t="shared" si="10" ref="C369:C374">SUM(C338+C306)</f>
        <v>38360</v>
      </c>
      <c r="D369" s="407">
        <f>SUM(D370:D371)</f>
        <v>64951</v>
      </c>
      <c r="E369" s="407">
        <f>SUM(E370:E371)</f>
        <v>64951</v>
      </c>
      <c r="F369" s="408">
        <f t="shared" si="9"/>
        <v>1</v>
      </c>
    </row>
    <row r="370" spans="1:6" ht="12.75">
      <c r="A370" s="400"/>
      <c r="B370" s="409" t="s">
        <v>995</v>
      </c>
      <c r="C370" s="410">
        <f t="shared" si="10"/>
        <v>0</v>
      </c>
      <c r="D370" s="410">
        <f aca="true" t="shared" si="11" ref="D370:E374">SUM(D339+D307)</f>
        <v>10500</v>
      </c>
      <c r="E370" s="410">
        <f t="shared" si="11"/>
        <v>10500</v>
      </c>
      <c r="F370" s="408">
        <f t="shared" si="9"/>
        <v>1</v>
      </c>
    </row>
    <row r="371" spans="1:6" ht="12.75">
      <c r="A371" s="400"/>
      <c r="B371" s="409" t="s">
        <v>996</v>
      </c>
      <c r="C371" s="410">
        <f t="shared" si="10"/>
        <v>38360</v>
      </c>
      <c r="D371" s="410">
        <f t="shared" si="11"/>
        <v>54451</v>
      </c>
      <c r="E371" s="410">
        <f t="shared" si="11"/>
        <v>54451</v>
      </c>
      <c r="F371" s="408">
        <f t="shared" si="9"/>
        <v>1</v>
      </c>
    </row>
    <row r="372" spans="1:6" ht="12.75">
      <c r="A372" s="400"/>
      <c r="B372" s="411" t="s">
        <v>997</v>
      </c>
      <c r="C372" s="407">
        <f t="shared" si="10"/>
        <v>25315</v>
      </c>
      <c r="D372" s="407">
        <f t="shared" si="11"/>
        <v>27715</v>
      </c>
      <c r="E372" s="407">
        <f t="shared" si="11"/>
        <v>27715</v>
      </c>
      <c r="F372" s="408">
        <f t="shared" si="9"/>
        <v>1</v>
      </c>
    </row>
    <row r="373" spans="1:6" ht="12.75">
      <c r="A373" s="400"/>
      <c r="B373" s="411" t="s">
        <v>998</v>
      </c>
      <c r="C373" s="407">
        <f t="shared" si="10"/>
        <v>159016</v>
      </c>
      <c r="D373" s="407">
        <f t="shared" si="11"/>
        <v>159016</v>
      </c>
      <c r="E373" s="407">
        <f t="shared" si="11"/>
        <v>153535</v>
      </c>
      <c r="F373" s="408">
        <f t="shared" si="9"/>
        <v>0.9655317703878855</v>
      </c>
    </row>
    <row r="374" spans="1:6" ht="12.75">
      <c r="A374" s="400"/>
      <c r="B374" s="411" t="s">
        <v>999</v>
      </c>
      <c r="C374" s="407">
        <f t="shared" si="10"/>
        <v>55112</v>
      </c>
      <c r="D374" s="407">
        <f t="shared" si="11"/>
        <v>57671</v>
      </c>
      <c r="E374" s="407">
        <f t="shared" si="11"/>
        <v>55796</v>
      </c>
      <c r="F374" s="408">
        <f t="shared" si="9"/>
        <v>0.9674879922317976</v>
      </c>
    </row>
    <row r="375" spans="1:6" ht="12.75">
      <c r="A375" s="400"/>
      <c r="B375" s="411" t="s">
        <v>1199</v>
      </c>
      <c r="C375" s="407">
        <f>C312</f>
        <v>0</v>
      </c>
      <c r="D375" s="407">
        <f>D312</f>
        <v>0</v>
      </c>
      <c r="E375" s="407">
        <f>E312</f>
        <v>0</v>
      </c>
      <c r="F375" s="408"/>
    </row>
    <row r="376" spans="1:6" ht="12.75">
      <c r="A376" s="400"/>
      <c r="B376" s="412" t="s">
        <v>1000</v>
      </c>
      <c r="C376" s="407">
        <f aca="true" t="shared" si="12" ref="C376:E377">SUM(C344+C313)</f>
        <v>0</v>
      </c>
      <c r="D376" s="407">
        <f t="shared" si="12"/>
        <v>0</v>
      </c>
      <c r="E376" s="407">
        <f t="shared" si="12"/>
        <v>0</v>
      </c>
      <c r="F376" s="408"/>
    </row>
    <row r="377" spans="1:6" ht="13.5" thickBot="1">
      <c r="A377" s="400"/>
      <c r="B377" s="413" t="s">
        <v>1001</v>
      </c>
      <c r="C377" s="407">
        <f t="shared" si="12"/>
        <v>7200</v>
      </c>
      <c r="D377" s="407">
        <f t="shared" si="12"/>
        <v>7200</v>
      </c>
      <c r="E377" s="407">
        <f t="shared" si="12"/>
        <v>7200</v>
      </c>
      <c r="F377" s="1077">
        <f t="shared" si="9"/>
        <v>1</v>
      </c>
    </row>
    <row r="378" spans="1:6" ht="13.5" thickBot="1">
      <c r="A378" s="400"/>
      <c r="B378" s="415" t="s">
        <v>1194</v>
      </c>
      <c r="C378" s="416">
        <f>SUM(C369+C372+C373+C374+C377+C375)</f>
        <v>285003</v>
      </c>
      <c r="D378" s="416">
        <f>SUM(D369+D372+D373+D374+D377+D375)</f>
        <v>316553</v>
      </c>
      <c r="E378" s="416">
        <f>SUM(E369+E372+E373+E374+E377+E375)</f>
        <v>309197</v>
      </c>
      <c r="F378" s="1078">
        <f t="shared" si="9"/>
        <v>0.976762185163306</v>
      </c>
    </row>
    <row r="379" spans="1:6" ht="13.5" thickBot="1">
      <c r="A379" s="400"/>
      <c r="B379" s="418" t="s">
        <v>812</v>
      </c>
      <c r="C379" s="419">
        <f>SUM(C378+C368)</f>
        <v>285003</v>
      </c>
      <c r="D379" s="419">
        <f>SUM(D378+D368)</f>
        <v>316553</v>
      </c>
      <c r="E379" s="419">
        <f>SUM(E378+E368)</f>
        <v>323904</v>
      </c>
      <c r="F379" s="1078">
        <f t="shared" si="9"/>
        <v>1.0232220196933848</v>
      </c>
    </row>
    <row r="380" spans="1:6" ht="13.5" thickBot="1">
      <c r="A380" s="400"/>
      <c r="B380" s="420" t="s">
        <v>813</v>
      </c>
      <c r="C380" s="421"/>
      <c r="D380" s="421"/>
      <c r="E380" s="421"/>
      <c r="F380" s="1077"/>
    </row>
    <row r="381" spans="1:6" ht="12.75">
      <c r="A381" s="400"/>
      <c r="B381" s="422" t="s">
        <v>1002</v>
      </c>
      <c r="C381" s="423">
        <f aca="true" t="shared" si="13" ref="C381:D383">SUM(C349+C318)</f>
        <v>0</v>
      </c>
      <c r="D381" s="423">
        <f t="shared" si="13"/>
        <v>32097</v>
      </c>
      <c r="E381" s="423">
        <f>SUM(E349+E318)</f>
        <v>32097</v>
      </c>
      <c r="F381" s="408">
        <f t="shared" si="9"/>
        <v>1</v>
      </c>
    </row>
    <row r="382" spans="1:6" ht="12.75">
      <c r="A382" s="400"/>
      <c r="B382" s="424" t="s">
        <v>1007</v>
      </c>
      <c r="C382" s="407">
        <f t="shared" si="13"/>
        <v>2043828</v>
      </c>
      <c r="D382" s="407">
        <f t="shared" si="13"/>
        <v>2151389</v>
      </c>
      <c r="E382" s="407">
        <f>SUM(E350+E319)</f>
        <v>2167018</v>
      </c>
      <c r="F382" s="408">
        <f t="shared" si="9"/>
        <v>1.0072646090502462</v>
      </c>
    </row>
    <row r="383" spans="1:6" ht="13.5" thickBot="1">
      <c r="A383" s="400"/>
      <c r="B383" s="425" t="s">
        <v>1008</v>
      </c>
      <c r="C383" s="414">
        <f t="shared" si="13"/>
        <v>274967</v>
      </c>
      <c r="D383" s="414">
        <f t="shared" si="13"/>
        <v>274967</v>
      </c>
      <c r="E383" s="414">
        <f>SUM(E351+E320)</f>
        <v>285750</v>
      </c>
      <c r="F383" s="1077">
        <f t="shared" si="9"/>
        <v>1.039215614964705</v>
      </c>
    </row>
    <row r="384" spans="1:6" ht="13.5" thickBot="1">
      <c r="A384" s="400"/>
      <c r="B384" s="426" t="s">
        <v>805</v>
      </c>
      <c r="C384" s="427">
        <f>SUM(C381:C383)</f>
        <v>2318795</v>
      </c>
      <c r="D384" s="427">
        <f>SUM(D381:D383)</f>
        <v>2458453</v>
      </c>
      <c r="E384" s="427">
        <f>SUM(E381:E383)</f>
        <v>2484865</v>
      </c>
      <c r="F384" s="1078">
        <f t="shared" si="9"/>
        <v>1.0107433414427691</v>
      </c>
    </row>
    <row r="385" spans="1:6" ht="15.75" thickBot="1">
      <c r="A385" s="400"/>
      <c r="B385" s="430" t="s">
        <v>822</v>
      </c>
      <c r="C385" s="431">
        <f>SUM(C379+C380+C384)</f>
        <v>2603798</v>
      </c>
      <c r="D385" s="431">
        <f>SUM(D379+D380+D384)</f>
        <v>2775006</v>
      </c>
      <c r="E385" s="431">
        <f>SUM(E379+E380+E384)</f>
        <v>2808769</v>
      </c>
      <c r="F385" s="1078">
        <f t="shared" si="9"/>
        <v>1.012166820540208</v>
      </c>
    </row>
    <row r="386" spans="1:6" ht="12.75">
      <c r="A386" s="400"/>
      <c r="B386" s="432" t="s">
        <v>1167</v>
      </c>
      <c r="C386" s="407">
        <f aca="true" t="shared" si="14" ref="C386:D390">SUM(C354+C323)</f>
        <v>1098590</v>
      </c>
      <c r="D386" s="407">
        <f t="shared" si="14"/>
        <v>1152018</v>
      </c>
      <c r="E386" s="407">
        <f>SUM(E354+E323)</f>
        <v>1160233</v>
      </c>
      <c r="F386" s="408">
        <f t="shared" si="9"/>
        <v>1.0071309649675613</v>
      </c>
    </row>
    <row r="387" spans="1:6" ht="12.75">
      <c r="A387" s="400"/>
      <c r="B387" s="432" t="s">
        <v>1168</v>
      </c>
      <c r="C387" s="407">
        <f t="shared" si="14"/>
        <v>308032</v>
      </c>
      <c r="D387" s="407">
        <f t="shared" si="14"/>
        <v>322604</v>
      </c>
      <c r="E387" s="407">
        <f>SUM(E355+E324)</f>
        <v>324818</v>
      </c>
      <c r="F387" s="408">
        <f t="shared" si="9"/>
        <v>1.0068629031258136</v>
      </c>
    </row>
    <row r="388" spans="1:6" ht="12.75">
      <c r="A388" s="400"/>
      <c r="B388" s="432" t="s">
        <v>1169</v>
      </c>
      <c r="C388" s="407">
        <f t="shared" si="14"/>
        <v>1170572</v>
      </c>
      <c r="D388" s="407">
        <f t="shared" si="14"/>
        <v>1273780</v>
      </c>
      <c r="E388" s="407">
        <f>SUM(E356+E325)</f>
        <v>1284129</v>
      </c>
      <c r="F388" s="408">
        <f t="shared" si="9"/>
        <v>1.0081246369074723</v>
      </c>
    </row>
    <row r="389" spans="1:6" ht="12.75">
      <c r="A389" s="400"/>
      <c r="B389" s="433" t="s">
        <v>1171</v>
      </c>
      <c r="C389" s="407">
        <f t="shared" si="14"/>
        <v>0</v>
      </c>
      <c r="D389" s="407">
        <f t="shared" si="14"/>
        <v>0</v>
      </c>
      <c r="E389" s="407">
        <f>SUM(E357+E326)</f>
        <v>0</v>
      </c>
      <c r="F389" s="408"/>
    </row>
    <row r="390" spans="1:6" ht="13.5" thickBot="1">
      <c r="A390" s="400"/>
      <c r="B390" s="434" t="s">
        <v>1170</v>
      </c>
      <c r="C390" s="407">
        <f t="shared" si="14"/>
        <v>0</v>
      </c>
      <c r="D390" s="407">
        <f t="shared" si="14"/>
        <v>0</v>
      </c>
      <c r="E390" s="407">
        <f>SUM(E358+E327)</f>
        <v>7785</v>
      </c>
      <c r="F390" s="1077"/>
    </row>
    <row r="391" spans="1:6" ht="13.5" thickBot="1">
      <c r="A391" s="400"/>
      <c r="B391" s="435" t="s">
        <v>804</v>
      </c>
      <c r="C391" s="416">
        <f>SUM(C386:C390)</f>
        <v>2577194</v>
      </c>
      <c r="D391" s="416">
        <f>SUM(D386:D390)</f>
        <v>2748402</v>
      </c>
      <c r="E391" s="416">
        <f>SUM(E386:E390)</f>
        <v>2776965</v>
      </c>
      <c r="F391" s="1078">
        <f t="shared" si="9"/>
        <v>1.0103925844909152</v>
      </c>
    </row>
    <row r="392" spans="1:6" ht="12.75">
      <c r="A392" s="400"/>
      <c r="B392" s="432" t="s">
        <v>1069</v>
      </c>
      <c r="C392" s="407">
        <f aca="true" t="shared" si="15" ref="C392:E393">SUM(C360+C329)</f>
        <v>26604</v>
      </c>
      <c r="D392" s="407">
        <f t="shared" si="15"/>
        <v>26604</v>
      </c>
      <c r="E392" s="407">
        <f t="shared" si="15"/>
        <v>31804</v>
      </c>
      <c r="F392" s="408">
        <f t="shared" si="9"/>
        <v>1.1954593294241467</v>
      </c>
    </row>
    <row r="393" spans="1:6" ht="12.75">
      <c r="A393" s="400"/>
      <c r="B393" s="432" t="s">
        <v>1070</v>
      </c>
      <c r="C393" s="407">
        <f t="shared" si="15"/>
        <v>0</v>
      </c>
      <c r="D393" s="407">
        <f t="shared" si="15"/>
        <v>0</v>
      </c>
      <c r="E393" s="407">
        <f t="shared" si="15"/>
        <v>0</v>
      </c>
      <c r="F393" s="408"/>
    </row>
    <row r="394" spans="1:6" ht="13.5" thickBot="1">
      <c r="A394" s="400"/>
      <c r="B394" s="434" t="s">
        <v>1177</v>
      </c>
      <c r="C394" s="414"/>
      <c r="D394" s="414"/>
      <c r="E394" s="414"/>
      <c r="F394" s="1077"/>
    </row>
    <row r="395" spans="1:6" ht="13.5" thickBot="1">
      <c r="A395" s="400"/>
      <c r="B395" s="436" t="s">
        <v>811</v>
      </c>
      <c r="C395" s="416">
        <f>SUM(C392:C394)</f>
        <v>26604</v>
      </c>
      <c r="D395" s="416">
        <f>SUM(D392:D394)</f>
        <v>26604</v>
      </c>
      <c r="E395" s="416">
        <f>SUM(E392:E394)</f>
        <v>31804</v>
      </c>
      <c r="F395" s="1078">
        <f t="shared" si="9"/>
        <v>1.1954593294241467</v>
      </c>
    </row>
    <row r="396" spans="1:6" ht="15.75" thickBot="1">
      <c r="A396" s="397"/>
      <c r="B396" s="439" t="s">
        <v>877</v>
      </c>
      <c r="C396" s="431">
        <f>SUM(C391+C395)</f>
        <v>2603798</v>
      </c>
      <c r="D396" s="431">
        <f>SUM(D391+D395)</f>
        <v>2775006</v>
      </c>
      <c r="E396" s="431">
        <f>SUM(E391+E395)</f>
        <v>2808769</v>
      </c>
      <c r="F396" s="1078">
        <f t="shared" si="9"/>
        <v>1.012166820540208</v>
      </c>
    </row>
    <row r="397" spans="1:6" ht="15">
      <c r="A397" s="275">
        <v>2850</v>
      </c>
      <c r="B397" s="278" t="s">
        <v>1186</v>
      </c>
      <c r="C397" s="407"/>
      <c r="D397" s="407"/>
      <c r="E397" s="407"/>
      <c r="F397" s="408"/>
    </row>
    <row r="398" spans="1:6" ht="12" customHeight="1">
      <c r="A398" s="400"/>
      <c r="B398" s="402" t="s">
        <v>991</v>
      </c>
      <c r="C398" s="400"/>
      <c r="D398" s="400"/>
      <c r="E398" s="400"/>
      <c r="F398" s="408"/>
    </row>
    <row r="399" spans="1:6" ht="13.5" thickBot="1">
      <c r="A399" s="400"/>
      <c r="B399" s="403" t="s">
        <v>992</v>
      </c>
      <c r="C399" s="397"/>
      <c r="D399" s="397"/>
      <c r="E399" s="397"/>
      <c r="F399" s="1077"/>
    </row>
    <row r="400" spans="1:6" ht="13.5" thickBot="1">
      <c r="A400" s="400"/>
      <c r="B400" s="405" t="s">
        <v>1010</v>
      </c>
      <c r="C400" s="397"/>
      <c r="D400" s="397"/>
      <c r="E400" s="397"/>
      <c r="F400" s="1077"/>
    </row>
    <row r="401" spans="1:6" ht="12.75">
      <c r="A401" s="400"/>
      <c r="B401" s="402" t="s">
        <v>994</v>
      </c>
      <c r="C401" s="407">
        <v>877</v>
      </c>
      <c r="D401" s="407">
        <v>877</v>
      </c>
      <c r="E401" s="407">
        <v>877</v>
      </c>
      <c r="F401" s="408">
        <f aca="true" t="shared" si="16" ref="F401:F461">SUM(E401/D401)</f>
        <v>1</v>
      </c>
    </row>
    <row r="402" spans="1:6" ht="12.75">
      <c r="A402" s="400"/>
      <c r="B402" s="409" t="s">
        <v>995</v>
      </c>
      <c r="C402" s="410">
        <v>877</v>
      </c>
      <c r="D402" s="410">
        <v>877</v>
      </c>
      <c r="E402" s="410">
        <v>877</v>
      </c>
      <c r="F402" s="408">
        <f t="shared" si="16"/>
        <v>1</v>
      </c>
    </row>
    <row r="403" spans="1:6" ht="12.75">
      <c r="A403" s="400"/>
      <c r="B403" s="409" t="s">
        <v>996</v>
      </c>
      <c r="C403" s="410"/>
      <c r="D403" s="410"/>
      <c r="E403" s="410"/>
      <c r="F403" s="408"/>
    </row>
    <row r="404" spans="1:6" ht="12.75">
      <c r="A404" s="400"/>
      <c r="B404" s="411" t="s">
        <v>997</v>
      </c>
      <c r="C404" s="407">
        <v>3100</v>
      </c>
      <c r="D404" s="407">
        <v>3100</v>
      </c>
      <c r="E404" s="407">
        <v>3100</v>
      </c>
      <c r="F404" s="408">
        <f t="shared" si="16"/>
        <v>1</v>
      </c>
    </row>
    <row r="405" spans="1:6" ht="12.75">
      <c r="A405" s="400"/>
      <c r="B405" s="411" t="s">
        <v>998</v>
      </c>
      <c r="C405" s="407">
        <v>25966</v>
      </c>
      <c r="D405" s="407">
        <v>25966</v>
      </c>
      <c r="E405" s="407">
        <v>24141</v>
      </c>
      <c r="F405" s="408">
        <f t="shared" si="16"/>
        <v>0.9297157821766926</v>
      </c>
    </row>
    <row r="406" spans="1:6" ht="12.75">
      <c r="A406" s="400"/>
      <c r="B406" s="411" t="s">
        <v>999</v>
      </c>
      <c r="C406" s="407">
        <v>6379</v>
      </c>
      <c r="D406" s="407">
        <v>6379</v>
      </c>
      <c r="E406" s="407">
        <v>5886</v>
      </c>
      <c r="F406" s="408">
        <f t="shared" si="16"/>
        <v>0.9227151591158489</v>
      </c>
    </row>
    <row r="407" spans="1:6" ht="12.75">
      <c r="A407" s="400"/>
      <c r="B407" s="412" t="s">
        <v>1000</v>
      </c>
      <c r="C407" s="407"/>
      <c r="D407" s="407"/>
      <c r="E407" s="407"/>
      <c r="F407" s="408"/>
    </row>
    <row r="408" spans="1:6" ht="13.5" thickBot="1">
      <c r="A408" s="400"/>
      <c r="B408" s="413" t="s">
        <v>1001</v>
      </c>
      <c r="C408" s="407"/>
      <c r="D408" s="407"/>
      <c r="E408" s="407"/>
      <c r="F408" s="1077"/>
    </row>
    <row r="409" spans="1:6" ht="13.5" thickBot="1">
      <c r="A409" s="400"/>
      <c r="B409" s="415" t="s">
        <v>1194</v>
      </c>
      <c r="C409" s="416">
        <f>SUM(C401+C404+C405+C406+C408)</f>
        <v>36322</v>
      </c>
      <c r="D409" s="416">
        <f>SUM(D401+D404+D405+D406+D408)</f>
        <v>36322</v>
      </c>
      <c r="E409" s="416">
        <f>SUM(E401+E404+E405+E406+E408)</f>
        <v>34004</v>
      </c>
      <c r="F409" s="1078">
        <f t="shared" si="16"/>
        <v>0.9361819283079126</v>
      </c>
    </row>
    <row r="410" spans="1:6" ht="13.5" thickBot="1">
      <c r="A410" s="400"/>
      <c r="B410" s="418" t="s">
        <v>812</v>
      </c>
      <c r="C410" s="419">
        <f>SUM(C409+C400)</f>
        <v>36322</v>
      </c>
      <c r="D410" s="419">
        <f>SUM(D409+D400)</f>
        <v>36322</v>
      </c>
      <c r="E410" s="419">
        <f>SUM(E409+E400)</f>
        <v>34004</v>
      </c>
      <c r="F410" s="1078">
        <f t="shared" si="16"/>
        <v>0.9361819283079126</v>
      </c>
    </row>
    <row r="411" spans="1:6" ht="13.5" thickBot="1">
      <c r="A411" s="400"/>
      <c r="B411" s="420" t="s">
        <v>813</v>
      </c>
      <c r="C411" s="421"/>
      <c r="D411" s="421"/>
      <c r="E411" s="421"/>
      <c r="F411" s="1077"/>
    </row>
    <row r="412" spans="1:6" ht="12.75">
      <c r="A412" s="400"/>
      <c r="B412" s="422" t="s">
        <v>1002</v>
      </c>
      <c r="C412" s="423"/>
      <c r="D412" s="423"/>
      <c r="E412" s="423"/>
      <c r="F412" s="408"/>
    </row>
    <row r="413" spans="1:7" ht="12.75">
      <c r="A413" s="400"/>
      <c r="B413" s="424" t="s">
        <v>1007</v>
      </c>
      <c r="C413" s="1050">
        <v>392177</v>
      </c>
      <c r="D413" s="1050">
        <v>394832</v>
      </c>
      <c r="E413" s="1050">
        <v>408271</v>
      </c>
      <c r="F413" s="408">
        <f t="shared" si="16"/>
        <v>1.0340372614175142</v>
      </c>
      <c r="G413" s="1040"/>
    </row>
    <row r="414" spans="1:7" ht="13.5" thickBot="1">
      <c r="A414" s="400"/>
      <c r="B414" s="425" t="s">
        <v>1008</v>
      </c>
      <c r="C414" s="1051">
        <v>2370</v>
      </c>
      <c r="D414" s="1051">
        <v>2370</v>
      </c>
      <c r="E414" s="1051">
        <v>4688</v>
      </c>
      <c r="F414" s="1077">
        <f t="shared" si="16"/>
        <v>1.9780590717299578</v>
      </c>
      <c r="G414" s="1040"/>
    </row>
    <row r="415" spans="1:6" ht="13.5" thickBot="1">
      <c r="A415" s="400"/>
      <c r="B415" s="426" t="s">
        <v>805</v>
      </c>
      <c r="C415" s="427">
        <f>SUM(C412:C414)</f>
        <v>394547</v>
      </c>
      <c r="D415" s="427">
        <f>SUM(D412:D414)</f>
        <v>397202</v>
      </c>
      <c r="E415" s="427">
        <f>SUM(E412:E414)</f>
        <v>412959</v>
      </c>
      <c r="F415" s="1078">
        <f t="shared" si="16"/>
        <v>1.0396699915911802</v>
      </c>
    </row>
    <row r="416" spans="1:6" ht="15.75" thickBot="1">
      <c r="A416" s="400"/>
      <c r="B416" s="430" t="s">
        <v>822</v>
      </c>
      <c r="C416" s="431">
        <f>SUM(C410+C411+C415)</f>
        <v>430869</v>
      </c>
      <c r="D416" s="431">
        <f>SUM(D410+D411+D415)</f>
        <v>433524</v>
      </c>
      <c r="E416" s="431">
        <f>SUM(E410+E411+E415)</f>
        <v>446963</v>
      </c>
      <c r="F416" s="1081">
        <f t="shared" si="16"/>
        <v>1.0309994371707218</v>
      </c>
    </row>
    <row r="417" spans="1:6" ht="12.75" customHeight="1">
      <c r="A417" s="400"/>
      <c r="B417" s="432" t="s">
        <v>1167</v>
      </c>
      <c r="C417" s="407">
        <v>253473</v>
      </c>
      <c r="D417" s="407">
        <v>255564</v>
      </c>
      <c r="E417" s="407">
        <v>265358</v>
      </c>
      <c r="F417" s="408">
        <f t="shared" si="16"/>
        <v>1.0383230814981765</v>
      </c>
    </row>
    <row r="418" spans="1:6" ht="12.75">
      <c r="A418" s="400"/>
      <c r="B418" s="432" t="s">
        <v>1168</v>
      </c>
      <c r="C418" s="407">
        <v>74097</v>
      </c>
      <c r="D418" s="407">
        <v>74661</v>
      </c>
      <c r="E418" s="407">
        <v>77306</v>
      </c>
      <c r="F418" s="408">
        <f t="shared" si="16"/>
        <v>1.0354267957836085</v>
      </c>
    </row>
    <row r="419" spans="1:6" ht="12.75">
      <c r="A419" s="400"/>
      <c r="B419" s="432" t="s">
        <v>1169</v>
      </c>
      <c r="C419" s="407">
        <v>101013</v>
      </c>
      <c r="D419" s="407">
        <v>101013</v>
      </c>
      <c r="E419" s="407">
        <v>101013</v>
      </c>
      <c r="F419" s="408">
        <f t="shared" si="16"/>
        <v>1</v>
      </c>
    </row>
    <row r="420" spans="1:6" ht="12.75">
      <c r="A420" s="400"/>
      <c r="B420" s="433" t="s">
        <v>1171</v>
      </c>
      <c r="C420" s="407"/>
      <c r="D420" s="407"/>
      <c r="E420" s="407"/>
      <c r="F420" s="408"/>
    </row>
    <row r="421" spans="1:6" ht="13.5" thickBot="1">
      <c r="A421" s="400"/>
      <c r="B421" s="434" t="s">
        <v>1170</v>
      </c>
      <c r="C421" s="407"/>
      <c r="D421" s="407"/>
      <c r="E421" s="407"/>
      <c r="F421" s="1077"/>
    </row>
    <row r="422" spans="1:6" ht="13.5" thickBot="1">
      <c r="A422" s="400"/>
      <c r="B422" s="435" t="s">
        <v>804</v>
      </c>
      <c r="C422" s="416">
        <f>SUM(C417:C421)</f>
        <v>428583</v>
      </c>
      <c r="D422" s="416">
        <f>SUM(D417:D421)</f>
        <v>431238</v>
      </c>
      <c r="E422" s="416">
        <f>SUM(E417:E421)</f>
        <v>443677</v>
      </c>
      <c r="F422" s="1078">
        <f t="shared" si="16"/>
        <v>1.0288448606106142</v>
      </c>
    </row>
    <row r="423" spans="1:6" ht="12.75">
      <c r="A423" s="400"/>
      <c r="B423" s="432" t="s">
        <v>1069</v>
      </c>
      <c r="C423" s="407">
        <v>2286</v>
      </c>
      <c r="D423" s="407">
        <v>2286</v>
      </c>
      <c r="E423" s="407">
        <v>3286</v>
      </c>
      <c r="F423" s="408">
        <f t="shared" si="16"/>
        <v>1.4374453193350831</v>
      </c>
    </row>
    <row r="424" spans="1:6" ht="12.75">
      <c r="A424" s="400"/>
      <c r="B424" s="432" t="s">
        <v>1070</v>
      </c>
      <c r="C424" s="407"/>
      <c r="D424" s="407"/>
      <c r="E424" s="407"/>
      <c r="F424" s="408"/>
    </row>
    <row r="425" spans="1:6" ht="13.5" thickBot="1">
      <c r="A425" s="400"/>
      <c r="B425" s="434" t="s">
        <v>1177</v>
      </c>
      <c r="C425" s="407"/>
      <c r="D425" s="407"/>
      <c r="E425" s="407"/>
      <c r="F425" s="1077"/>
    </row>
    <row r="426" spans="1:6" ht="13.5" thickBot="1">
      <c r="A426" s="400"/>
      <c r="B426" s="436" t="s">
        <v>811</v>
      </c>
      <c r="C426" s="416">
        <f>SUM(C423:C425)</f>
        <v>2286</v>
      </c>
      <c r="D426" s="416">
        <f>SUM(D423:D425)</f>
        <v>2286</v>
      </c>
      <c r="E426" s="416">
        <f>SUM(E423:E425)</f>
        <v>3286</v>
      </c>
      <c r="F426" s="1078">
        <f t="shared" si="16"/>
        <v>1.4374453193350831</v>
      </c>
    </row>
    <row r="427" spans="1:6" ht="15.75" thickBot="1">
      <c r="A427" s="397"/>
      <c r="B427" s="439" t="s">
        <v>877</v>
      </c>
      <c r="C427" s="431">
        <f>SUM(C422+C426)</f>
        <v>430869</v>
      </c>
      <c r="D427" s="431">
        <f>SUM(D422+D426)</f>
        <v>433524</v>
      </c>
      <c r="E427" s="431">
        <f>SUM(E422+E426)</f>
        <v>446963</v>
      </c>
      <c r="F427" s="1078">
        <f t="shared" si="16"/>
        <v>1.0309994371707218</v>
      </c>
    </row>
    <row r="428" spans="1:6" ht="15">
      <c r="A428" s="275">
        <v>2875</v>
      </c>
      <c r="B428" s="278" t="s">
        <v>1143</v>
      </c>
      <c r="C428" s="407"/>
      <c r="D428" s="407"/>
      <c r="E428" s="407"/>
      <c r="F428" s="408"/>
    </row>
    <row r="429" spans="1:6" ht="12" customHeight="1">
      <c r="A429" s="400"/>
      <c r="B429" s="402" t="s">
        <v>991</v>
      </c>
      <c r="C429" s="400"/>
      <c r="D429" s="400"/>
      <c r="E429" s="400"/>
      <c r="F429" s="408"/>
    </row>
    <row r="430" spans="1:6" ht="13.5" thickBot="1">
      <c r="A430" s="400"/>
      <c r="B430" s="403" t="s">
        <v>992</v>
      </c>
      <c r="C430" s="414"/>
      <c r="D430" s="414">
        <v>12545</v>
      </c>
      <c r="E430" s="414">
        <v>12545</v>
      </c>
      <c r="F430" s="1077">
        <f t="shared" si="16"/>
        <v>1</v>
      </c>
    </row>
    <row r="431" spans="1:6" ht="13.5" thickBot="1">
      <c r="A431" s="400"/>
      <c r="B431" s="405" t="s">
        <v>1010</v>
      </c>
      <c r="C431" s="448"/>
      <c r="D431" s="448">
        <f>SUM(D430)</f>
        <v>12545</v>
      </c>
      <c r="E431" s="448">
        <f>SUM(E430)</f>
        <v>12545</v>
      </c>
      <c r="F431" s="1078">
        <f t="shared" si="16"/>
        <v>1</v>
      </c>
    </row>
    <row r="432" spans="1:6" ht="12.75">
      <c r="A432" s="400"/>
      <c r="B432" s="402" t="s">
        <v>994</v>
      </c>
      <c r="C432" s="407">
        <v>418</v>
      </c>
      <c r="D432" s="407">
        <v>418</v>
      </c>
      <c r="E432" s="407">
        <v>418</v>
      </c>
      <c r="F432" s="408">
        <f t="shared" si="16"/>
        <v>1</v>
      </c>
    </row>
    <row r="433" spans="1:6" ht="12.75">
      <c r="A433" s="400"/>
      <c r="B433" s="409" t="s">
        <v>995</v>
      </c>
      <c r="C433" s="410">
        <v>418</v>
      </c>
      <c r="D433" s="410">
        <v>418</v>
      </c>
      <c r="E433" s="410">
        <v>418</v>
      </c>
      <c r="F433" s="408">
        <f t="shared" si="16"/>
        <v>1</v>
      </c>
    </row>
    <row r="434" spans="1:6" ht="12.75">
      <c r="A434" s="400"/>
      <c r="B434" s="409" t="s">
        <v>996</v>
      </c>
      <c r="C434" s="410"/>
      <c r="D434" s="410"/>
      <c r="E434" s="410"/>
      <c r="F434" s="408"/>
    </row>
    <row r="435" spans="1:6" ht="12.75">
      <c r="A435" s="400"/>
      <c r="B435" s="411" t="s">
        <v>997</v>
      </c>
      <c r="C435" s="407">
        <v>970</v>
      </c>
      <c r="D435" s="407">
        <v>970</v>
      </c>
      <c r="E435" s="407">
        <v>970</v>
      </c>
      <c r="F435" s="408">
        <f t="shared" si="16"/>
        <v>1</v>
      </c>
    </row>
    <row r="436" spans="1:6" ht="12.75">
      <c r="A436" s="400"/>
      <c r="B436" s="411" t="s">
        <v>998</v>
      </c>
      <c r="C436" s="407">
        <v>37577</v>
      </c>
      <c r="D436" s="407">
        <v>37577</v>
      </c>
      <c r="E436" s="407">
        <v>37577</v>
      </c>
      <c r="F436" s="408">
        <f t="shared" si="16"/>
        <v>1</v>
      </c>
    </row>
    <row r="437" spans="1:6" ht="12.75">
      <c r="A437" s="400"/>
      <c r="B437" s="411" t="s">
        <v>999</v>
      </c>
      <c r="C437" s="407">
        <v>9748</v>
      </c>
      <c r="D437" s="407">
        <v>9748</v>
      </c>
      <c r="E437" s="407">
        <v>9748</v>
      </c>
      <c r="F437" s="408">
        <f t="shared" si="16"/>
        <v>1</v>
      </c>
    </row>
    <row r="438" spans="1:6" ht="12.75">
      <c r="A438" s="400"/>
      <c r="B438" s="412" t="s">
        <v>1000</v>
      </c>
      <c r="C438" s="407"/>
      <c r="D438" s="407"/>
      <c r="E438" s="407"/>
      <c r="F438" s="408"/>
    </row>
    <row r="439" spans="1:6" ht="13.5" thickBot="1">
      <c r="A439" s="400"/>
      <c r="B439" s="413" t="s">
        <v>1001</v>
      </c>
      <c r="C439" s="407"/>
      <c r="D439" s="407"/>
      <c r="E439" s="407"/>
      <c r="F439" s="1077"/>
    </row>
    <row r="440" spans="1:6" ht="13.5" thickBot="1">
      <c r="A440" s="400"/>
      <c r="B440" s="415" t="s">
        <v>1194</v>
      </c>
      <c r="C440" s="416">
        <f>SUM(C432+C435+C436+C437+C439)</f>
        <v>48713</v>
      </c>
      <c r="D440" s="416">
        <f>SUM(D432+D435+D436+D437+D439)</f>
        <v>48713</v>
      </c>
      <c r="E440" s="416">
        <f>SUM(E432+E435+E436+E437+E439)</f>
        <v>48713</v>
      </c>
      <c r="F440" s="1078">
        <f t="shared" si="16"/>
        <v>1</v>
      </c>
    </row>
    <row r="441" spans="1:6" ht="13.5" thickBot="1">
      <c r="A441" s="400"/>
      <c r="B441" s="418" t="s">
        <v>812</v>
      </c>
      <c r="C441" s="419">
        <f>SUM(C440+C431)</f>
        <v>48713</v>
      </c>
      <c r="D441" s="419">
        <f>SUM(D440+D431)</f>
        <v>61258</v>
      </c>
      <c r="E441" s="419">
        <f>SUM(E440+E431)</f>
        <v>61258</v>
      </c>
      <c r="F441" s="1078">
        <f t="shared" si="16"/>
        <v>1</v>
      </c>
    </row>
    <row r="442" spans="1:6" ht="13.5" thickBot="1">
      <c r="A442" s="400"/>
      <c r="B442" s="420" t="s">
        <v>813</v>
      </c>
      <c r="C442" s="421"/>
      <c r="D442" s="421"/>
      <c r="E442" s="421"/>
      <c r="F442" s="1077"/>
    </row>
    <row r="443" spans="1:6" ht="12.75">
      <c r="A443" s="400"/>
      <c r="B443" s="422" t="s">
        <v>1002</v>
      </c>
      <c r="C443" s="423"/>
      <c r="D443" s="423">
        <v>16357</v>
      </c>
      <c r="E443" s="423">
        <v>16357</v>
      </c>
      <c r="F443" s="408">
        <f t="shared" si="16"/>
        <v>1</v>
      </c>
    </row>
    <row r="444" spans="1:7" ht="12.75">
      <c r="A444" s="400"/>
      <c r="B444" s="424" t="s">
        <v>1007</v>
      </c>
      <c r="C444" s="1050">
        <v>491565</v>
      </c>
      <c r="D444" s="1050">
        <v>499077</v>
      </c>
      <c r="E444" s="1050">
        <v>519277</v>
      </c>
      <c r="F444" s="408">
        <f t="shared" si="16"/>
        <v>1.0404747163263384</v>
      </c>
      <c r="G444" s="1040"/>
    </row>
    <row r="445" spans="1:6" ht="13.5" thickBot="1">
      <c r="A445" s="400"/>
      <c r="B445" s="425" t="s">
        <v>1008</v>
      </c>
      <c r="C445" s="414"/>
      <c r="D445" s="414"/>
      <c r="E445" s="414"/>
      <c r="F445" s="1077"/>
    </row>
    <row r="446" spans="1:6" ht="13.5" thickBot="1">
      <c r="A446" s="400"/>
      <c r="B446" s="426" t="s">
        <v>805</v>
      </c>
      <c r="C446" s="427">
        <f>SUM(C443:C445)</f>
        <v>491565</v>
      </c>
      <c r="D446" s="427">
        <f>SUM(D443:D445)</f>
        <v>515434</v>
      </c>
      <c r="E446" s="427">
        <f>SUM(E443:E445)</f>
        <v>535634</v>
      </c>
      <c r="F446" s="1078">
        <f t="shared" si="16"/>
        <v>1.039190274603538</v>
      </c>
    </row>
    <row r="447" spans="1:6" ht="15.75" thickBot="1">
      <c r="A447" s="400"/>
      <c r="B447" s="430" t="s">
        <v>822</v>
      </c>
      <c r="C447" s="431">
        <f>SUM(C441+C442+C446)</f>
        <v>540278</v>
      </c>
      <c r="D447" s="431">
        <f>SUM(D441+D442+D446)</f>
        <v>576692</v>
      </c>
      <c r="E447" s="431">
        <f>SUM(E441+E442+E446)</f>
        <v>596892</v>
      </c>
      <c r="F447" s="1081">
        <f t="shared" si="16"/>
        <v>1.0350273629597775</v>
      </c>
    </row>
    <row r="448" spans="1:6" ht="12.75">
      <c r="A448" s="400"/>
      <c r="B448" s="432" t="s">
        <v>1167</v>
      </c>
      <c r="C448" s="407">
        <v>303222</v>
      </c>
      <c r="D448" s="407">
        <v>323793</v>
      </c>
      <c r="E448" s="407">
        <v>339699</v>
      </c>
      <c r="F448" s="408">
        <f t="shared" si="16"/>
        <v>1.0491239773559033</v>
      </c>
    </row>
    <row r="449" spans="1:6" ht="12.75">
      <c r="A449" s="400"/>
      <c r="B449" s="432" t="s">
        <v>1168</v>
      </c>
      <c r="C449" s="407">
        <v>87273</v>
      </c>
      <c r="D449" s="407">
        <v>92674</v>
      </c>
      <c r="E449" s="407">
        <v>96968</v>
      </c>
      <c r="F449" s="408">
        <f t="shared" si="16"/>
        <v>1.0463344627403586</v>
      </c>
    </row>
    <row r="450" spans="1:6" ht="12.75">
      <c r="A450" s="400"/>
      <c r="B450" s="432" t="s">
        <v>1169</v>
      </c>
      <c r="C450" s="407">
        <v>146528</v>
      </c>
      <c r="D450" s="407">
        <v>153970</v>
      </c>
      <c r="E450" s="407">
        <v>153970</v>
      </c>
      <c r="F450" s="408">
        <f t="shared" si="16"/>
        <v>1</v>
      </c>
    </row>
    <row r="451" spans="1:6" ht="12.75">
      <c r="A451" s="400"/>
      <c r="B451" s="433" t="s">
        <v>1171</v>
      </c>
      <c r="C451" s="407">
        <v>1300</v>
      </c>
      <c r="D451" s="407">
        <v>1300</v>
      </c>
      <c r="E451" s="407">
        <v>1300</v>
      </c>
      <c r="F451" s="408">
        <f t="shared" si="16"/>
        <v>1</v>
      </c>
    </row>
    <row r="452" spans="1:6" ht="13.5" thickBot="1">
      <c r="A452" s="400"/>
      <c r="B452" s="434" t="s">
        <v>1170</v>
      </c>
      <c r="C452" s="407"/>
      <c r="D452" s="407"/>
      <c r="E452" s="407"/>
      <c r="F452" s="1077"/>
    </row>
    <row r="453" spans="1:6" ht="13.5" thickBot="1">
      <c r="A453" s="400"/>
      <c r="B453" s="435" t="s">
        <v>804</v>
      </c>
      <c r="C453" s="416">
        <f>SUM(C448:C452)</f>
        <v>538323</v>
      </c>
      <c r="D453" s="416">
        <f>SUM(D448:D452)</f>
        <v>571737</v>
      </c>
      <c r="E453" s="416">
        <f>SUM(E448:E452)</f>
        <v>591937</v>
      </c>
      <c r="F453" s="1078">
        <f t="shared" si="16"/>
        <v>1.035330930130462</v>
      </c>
    </row>
    <row r="454" spans="1:6" ht="12.75">
      <c r="A454" s="400"/>
      <c r="B454" s="432" t="s">
        <v>1069</v>
      </c>
      <c r="C454" s="407">
        <v>1955</v>
      </c>
      <c r="D454" s="407">
        <v>4955</v>
      </c>
      <c r="E454" s="407">
        <v>4955</v>
      </c>
      <c r="F454" s="408">
        <f t="shared" si="16"/>
        <v>1</v>
      </c>
    </row>
    <row r="455" spans="1:6" ht="12.75">
      <c r="A455" s="400"/>
      <c r="B455" s="432" t="s">
        <v>1070</v>
      </c>
      <c r="C455" s="407"/>
      <c r="D455" s="407"/>
      <c r="E455" s="407"/>
      <c r="F455" s="408"/>
    </row>
    <row r="456" spans="1:6" ht="13.5" thickBot="1">
      <c r="A456" s="400"/>
      <c r="B456" s="434" t="s">
        <v>1177</v>
      </c>
      <c r="C456" s="407"/>
      <c r="D456" s="407"/>
      <c r="E456" s="407"/>
      <c r="F456" s="1077"/>
    </row>
    <row r="457" spans="1:6" ht="13.5" thickBot="1">
      <c r="A457" s="400"/>
      <c r="B457" s="436" t="s">
        <v>811</v>
      </c>
      <c r="C457" s="416">
        <f>SUM(C454:C456)</f>
        <v>1955</v>
      </c>
      <c r="D457" s="416">
        <f>SUM(D454:D456)</f>
        <v>4955</v>
      </c>
      <c r="E457" s="416">
        <f>SUM(E454:E456)</f>
        <v>4955</v>
      </c>
      <c r="F457" s="1078">
        <f t="shared" si="16"/>
        <v>1</v>
      </c>
    </row>
    <row r="458" spans="1:6" ht="15.75" thickBot="1">
      <c r="A458" s="397"/>
      <c r="B458" s="439" t="s">
        <v>877</v>
      </c>
      <c r="C458" s="431">
        <f>SUM(C453+C457)</f>
        <v>540278</v>
      </c>
      <c r="D458" s="431">
        <f>SUM(D453+D457)</f>
        <v>576692</v>
      </c>
      <c r="E458" s="431">
        <f>SUM(E453+E457)</f>
        <v>596892</v>
      </c>
      <c r="F458" s="1081">
        <f t="shared" si="16"/>
        <v>1.0350273629597775</v>
      </c>
    </row>
    <row r="459" spans="1:6" ht="15">
      <c r="A459" s="275">
        <v>2898</v>
      </c>
      <c r="B459" s="441" t="s">
        <v>1187</v>
      </c>
      <c r="C459" s="443"/>
      <c r="D459" s="443"/>
      <c r="E459" s="443"/>
      <c r="F459" s="408"/>
    </row>
    <row r="460" spans="1:6" ht="12.75">
      <c r="A460" s="400"/>
      <c r="B460" s="402" t="s">
        <v>991</v>
      </c>
      <c r="C460" s="400"/>
      <c r="D460" s="400"/>
      <c r="E460" s="400"/>
      <c r="F460" s="408"/>
    </row>
    <row r="461" spans="1:6" ht="13.5" thickBot="1">
      <c r="A461" s="400"/>
      <c r="B461" s="403" t="s">
        <v>992</v>
      </c>
      <c r="C461" s="414">
        <f>SUM(C430+C399)</f>
        <v>0</v>
      </c>
      <c r="D461" s="414">
        <f>SUM(D430+D399)</f>
        <v>12545</v>
      </c>
      <c r="E461" s="414">
        <f>SUM(E430+E399)</f>
        <v>12545</v>
      </c>
      <c r="F461" s="1077">
        <f t="shared" si="16"/>
        <v>1</v>
      </c>
    </row>
    <row r="462" spans="1:6" ht="13.5" thickBot="1">
      <c r="A462" s="400"/>
      <c r="B462" s="405" t="s">
        <v>1010</v>
      </c>
      <c r="C462" s="448">
        <f>SUM(C461)</f>
        <v>0</v>
      </c>
      <c r="D462" s="448">
        <f>SUM(D461)</f>
        <v>12545</v>
      </c>
      <c r="E462" s="448">
        <f>SUM(E461)</f>
        <v>12545</v>
      </c>
      <c r="F462" s="1078">
        <f aca="true" t="shared" si="17" ref="F462:F523">SUM(E462/D462)</f>
        <v>1</v>
      </c>
    </row>
    <row r="463" spans="1:6" ht="12.75">
      <c r="A463" s="400"/>
      <c r="B463" s="402" t="s">
        <v>994</v>
      </c>
      <c r="C463" s="407">
        <f aca="true" t="shared" si="18" ref="C463:C470">SUM(C432+C401)</f>
        <v>1295</v>
      </c>
      <c r="D463" s="407">
        <f aca="true" t="shared" si="19" ref="D463:D470">SUM(D432+D401)</f>
        <v>1295</v>
      </c>
      <c r="E463" s="407">
        <f aca="true" t="shared" si="20" ref="E463:E470">SUM(E432+E401)</f>
        <v>1295</v>
      </c>
      <c r="F463" s="408">
        <f t="shared" si="17"/>
        <v>1</v>
      </c>
    </row>
    <row r="464" spans="1:6" ht="12.75">
      <c r="A464" s="400"/>
      <c r="B464" s="409" t="s">
        <v>995</v>
      </c>
      <c r="C464" s="410">
        <f t="shared" si="18"/>
        <v>1295</v>
      </c>
      <c r="D464" s="410">
        <f t="shared" si="19"/>
        <v>1295</v>
      </c>
      <c r="E464" s="410">
        <f t="shared" si="20"/>
        <v>1295</v>
      </c>
      <c r="F464" s="408">
        <f t="shared" si="17"/>
        <v>1</v>
      </c>
    </row>
    <row r="465" spans="1:6" ht="12.75">
      <c r="A465" s="400"/>
      <c r="B465" s="409" t="s">
        <v>996</v>
      </c>
      <c r="C465" s="410">
        <f t="shared" si="18"/>
        <v>0</v>
      </c>
      <c r="D465" s="410">
        <f t="shared" si="19"/>
        <v>0</v>
      </c>
      <c r="E465" s="410">
        <f t="shared" si="20"/>
        <v>0</v>
      </c>
      <c r="F465" s="408"/>
    </row>
    <row r="466" spans="1:6" ht="12.75">
      <c r="A466" s="400"/>
      <c r="B466" s="411" t="s">
        <v>997</v>
      </c>
      <c r="C466" s="407">
        <f t="shared" si="18"/>
        <v>4070</v>
      </c>
      <c r="D466" s="407">
        <f t="shared" si="19"/>
        <v>4070</v>
      </c>
      <c r="E466" s="407">
        <f t="shared" si="20"/>
        <v>4070</v>
      </c>
      <c r="F466" s="408">
        <f t="shared" si="17"/>
        <v>1</v>
      </c>
    </row>
    <row r="467" spans="1:6" ht="12.75">
      <c r="A467" s="400"/>
      <c r="B467" s="411" t="s">
        <v>998</v>
      </c>
      <c r="C467" s="407">
        <f t="shared" si="18"/>
        <v>63543</v>
      </c>
      <c r="D467" s="407">
        <f t="shared" si="19"/>
        <v>63543</v>
      </c>
      <c r="E467" s="407">
        <f t="shared" si="20"/>
        <v>61718</v>
      </c>
      <c r="F467" s="408">
        <f t="shared" si="17"/>
        <v>0.9712792911886439</v>
      </c>
    </row>
    <row r="468" spans="1:6" ht="12.75">
      <c r="A468" s="400"/>
      <c r="B468" s="411" t="s">
        <v>999</v>
      </c>
      <c r="C468" s="407">
        <f t="shared" si="18"/>
        <v>16127</v>
      </c>
      <c r="D468" s="407">
        <f t="shared" si="19"/>
        <v>16127</v>
      </c>
      <c r="E468" s="407">
        <f t="shared" si="20"/>
        <v>15634</v>
      </c>
      <c r="F468" s="408">
        <f t="shared" si="17"/>
        <v>0.969430148198673</v>
      </c>
    </row>
    <row r="469" spans="1:6" ht="12.75">
      <c r="A469" s="400"/>
      <c r="B469" s="412" t="s">
        <v>1000</v>
      </c>
      <c r="C469" s="407">
        <f t="shared" si="18"/>
        <v>0</v>
      </c>
      <c r="D469" s="407">
        <f t="shared" si="19"/>
        <v>0</v>
      </c>
      <c r="E469" s="407">
        <f t="shared" si="20"/>
        <v>0</v>
      </c>
      <c r="F469" s="408"/>
    </row>
    <row r="470" spans="1:6" ht="13.5" thickBot="1">
      <c r="A470" s="400"/>
      <c r="B470" s="413" t="s">
        <v>1001</v>
      </c>
      <c r="C470" s="407">
        <f t="shared" si="18"/>
        <v>0</v>
      </c>
      <c r="D470" s="407">
        <f t="shared" si="19"/>
        <v>0</v>
      </c>
      <c r="E470" s="407">
        <f t="shared" si="20"/>
        <v>0</v>
      </c>
      <c r="F470" s="1077"/>
    </row>
    <row r="471" spans="1:6" ht="13.5" thickBot="1">
      <c r="A471" s="400"/>
      <c r="B471" s="415" t="s">
        <v>1194</v>
      </c>
      <c r="C471" s="416">
        <f>SUM(C463+C466+C467+C468+C470)</f>
        <v>85035</v>
      </c>
      <c r="D471" s="416">
        <f>SUM(D463+D466+D467+D468+D470)</f>
        <v>85035</v>
      </c>
      <c r="E471" s="416">
        <f>SUM(E463+E466+E467+E468+E470)</f>
        <v>82717</v>
      </c>
      <c r="F471" s="1078">
        <f t="shared" si="17"/>
        <v>0.97274063620862</v>
      </c>
    </row>
    <row r="472" spans="1:6" ht="13.5" thickBot="1">
      <c r="A472" s="400"/>
      <c r="B472" s="418" t="s">
        <v>812</v>
      </c>
      <c r="C472" s="419">
        <f>SUM(C471+C462)</f>
        <v>85035</v>
      </c>
      <c r="D472" s="419">
        <f>SUM(D471+D462)</f>
        <v>97580</v>
      </c>
      <c r="E472" s="419">
        <f>SUM(E471+E462)</f>
        <v>95262</v>
      </c>
      <c r="F472" s="1078">
        <f t="shared" si="17"/>
        <v>0.9762451321992212</v>
      </c>
    </row>
    <row r="473" spans="1:6" ht="13.5" thickBot="1">
      <c r="A473" s="400"/>
      <c r="B473" s="420" t="s">
        <v>813</v>
      </c>
      <c r="C473" s="421"/>
      <c r="D473" s="421"/>
      <c r="E473" s="421"/>
      <c r="F473" s="1077"/>
    </row>
    <row r="474" spans="1:6" ht="12.75">
      <c r="A474" s="400"/>
      <c r="B474" s="422" t="s">
        <v>1002</v>
      </c>
      <c r="C474" s="423">
        <f aca="true" t="shared" si="21" ref="C474:D476">SUM(C443+C412)</f>
        <v>0</v>
      </c>
      <c r="D474" s="423">
        <f t="shared" si="21"/>
        <v>16357</v>
      </c>
      <c r="E474" s="423">
        <f>SUM(E443+E412)</f>
        <v>16357</v>
      </c>
      <c r="F474" s="408">
        <f t="shared" si="17"/>
        <v>1</v>
      </c>
    </row>
    <row r="475" spans="1:6" ht="12.75">
      <c r="A475" s="400"/>
      <c r="B475" s="424" t="s">
        <v>1007</v>
      </c>
      <c r="C475" s="407">
        <f t="shared" si="21"/>
        <v>883742</v>
      </c>
      <c r="D475" s="407">
        <f t="shared" si="21"/>
        <v>893909</v>
      </c>
      <c r="E475" s="407">
        <f>SUM(E444+E413)</f>
        <v>927548</v>
      </c>
      <c r="F475" s="408">
        <f t="shared" si="17"/>
        <v>1.037631347262417</v>
      </c>
    </row>
    <row r="476" spans="1:6" ht="13.5" thickBot="1">
      <c r="A476" s="400"/>
      <c r="B476" s="425" t="s">
        <v>1008</v>
      </c>
      <c r="C476" s="414">
        <f t="shared" si="21"/>
        <v>2370</v>
      </c>
      <c r="D476" s="414">
        <f t="shared" si="21"/>
        <v>2370</v>
      </c>
      <c r="E476" s="414">
        <f>SUM(E445+E414)</f>
        <v>4688</v>
      </c>
      <c r="F476" s="1077">
        <f t="shared" si="17"/>
        <v>1.9780590717299578</v>
      </c>
    </row>
    <row r="477" spans="1:6" ht="13.5" thickBot="1">
      <c r="A477" s="400"/>
      <c r="B477" s="426" t="s">
        <v>805</v>
      </c>
      <c r="C477" s="427">
        <f>SUM(C474:C476)</f>
        <v>886112</v>
      </c>
      <c r="D477" s="427">
        <f>SUM(D474:D476)</f>
        <v>912636</v>
      </c>
      <c r="E477" s="427">
        <f>SUM(E474:E476)</f>
        <v>948593</v>
      </c>
      <c r="F477" s="1078">
        <f t="shared" si="17"/>
        <v>1.039399059427855</v>
      </c>
    </row>
    <row r="478" spans="1:6" ht="15.75" thickBot="1">
      <c r="A478" s="400"/>
      <c r="B478" s="430" t="s">
        <v>822</v>
      </c>
      <c r="C478" s="431">
        <f>SUM(C472+C473+C477)</f>
        <v>971147</v>
      </c>
      <c r="D478" s="431">
        <f>SUM(D472+D473+D477)</f>
        <v>1010216</v>
      </c>
      <c r="E478" s="431">
        <f>SUM(E472+E473+E477)</f>
        <v>1043855</v>
      </c>
      <c r="F478" s="1078">
        <f t="shared" si="17"/>
        <v>1.033298819262415</v>
      </c>
    </row>
    <row r="479" spans="1:6" ht="12.75">
      <c r="A479" s="400"/>
      <c r="B479" s="432" t="s">
        <v>1167</v>
      </c>
      <c r="C479" s="407">
        <f aca="true" t="shared" si="22" ref="C479:D483">SUM(C448+C417)</f>
        <v>556695</v>
      </c>
      <c r="D479" s="407">
        <f t="shared" si="22"/>
        <v>579357</v>
      </c>
      <c r="E479" s="407">
        <f>SUM(E448+E417)</f>
        <v>605057</v>
      </c>
      <c r="F479" s="408">
        <f t="shared" si="17"/>
        <v>1.0443595227122482</v>
      </c>
    </row>
    <row r="480" spans="1:6" ht="12.75">
      <c r="A480" s="400"/>
      <c r="B480" s="432" t="s">
        <v>1168</v>
      </c>
      <c r="C480" s="407">
        <f t="shared" si="22"/>
        <v>161370</v>
      </c>
      <c r="D480" s="407">
        <f t="shared" si="22"/>
        <v>167335</v>
      </c>
      <c r="E480" s="407">
        <f>SUM(E449+E418)</f>
        <v>174274</v>
      </c>
      <c r="F480" s="408">
        <f t="shared" si="17"/>
        <v>1.0414677144649953</v>
      </c>
    </row>
    <row r="481" spans="1:6" ht="12.75">
      <c r="A481" s="400"/>
      <c r="B481" s="432" t="s">
        <v>1169</v>
      </c>
      <c r="C481" s="407">
        <f t="shared" si="22"/>
        <v>247541</v>
      </c>
      <c r="D481" s="407">
        <f t="shared" si="22"/>
        <v>254983</v>
      </c>
      <c r="E481" s="407">
        <f>SUM(E450+E419)</f>
        <v>254983</v>
      </c>
      <c r="F481" s="408">
        <f t="shared" si="17"/>
        <v>1</v>
      </c>
    </row>
    <row r="482" spans="1:6" ht="12.75">
      <c r="A482" s="400"/>
      <c r="B482" s="433" t="s">
        <v>1171</v>
      </c>
      <c r="C482" s="407">
        <f t="shared" si="22"/>
        <v>1300</v>
      </c>
      <c r="D482" s="407">
        <f t="shared" si="22"/>
        <v>1300</v>
      </c>
      <c r="E482" s="407">
        <f>SUM(E451+E420)</f>
        <v>1300</v>
      </c>
      <c r="F482" s="408">
        <f t="shared" si="17"/>
        <v>1</v>
      </c>
    </row>
    <row r="483" spans="1:6" ht="13.5" thickBot="1">
      <c r="A483" s="400"/>
      <c r="B483" s="434" t="s">
        <v>1170</v>
      </c>
      <c r="C483" s="407">
        <f t="shared" si="22"/>
        <v>0</v>
      </c>
      <c r="D483" s="407">
        <f t="shared" si="22"/>
        <v>0</v>
      </c>
      <c r="E483" s="407">
        <f>SUM(E452+E421)</f>
        <v>0</v>
      </c>
      <c r="F483" s="1077"/>
    </row>
    <row r="484" spans="1:6" ht="13.5" thickBot="1">
      <c r="A484" s="400"/>
      <c r="B484" s="435" t="s">
        <v>804</v>
      </c>
      <c r="C484" s="416">
        <f>SUM(C479:C483)</f>
        <v>966906</v>
      </c>
      <c r="D484" s="416">
        <f>SUM(D479:D483)</f>
        <v>1002975</v>
      </c>
      <c r="E484" s="416">
        <f>SUM(E479:E483)</f>
        <v>1035614</v>
      </c>
      <c r="F484" s="1078">
        <f t="shared" si="17"/>
        <v>1.0325421869936937</v>
      </c>
    </row>
    <row r="485" spans="1:6" ht="12.75">
      <c r="A485" s="400"/>
      <c r="B485" s="432" t="s">
        <v>1069</v>
      </c>
      <c r="C485" s="407">
        <f>SUM(C454+C423)</f>
        <v>4241</v>
      </c>
      <c r="D485" s="407">
        <f>SUM(D454+D423)</f>
        <v>7241</v>
      </c>
      <c r="E485" s="407">
        <f>SUM(E454+E423)</f>
        <v>8241</v>
      </c>
      <c r="F485" s="408">
        <f t="shared" si="17"/>
        <v>1.1381024720342494</v>
      </c>
    </row>
    <row r="486" spans="1:6" ht="12.75">
      <c r="A486" s="400"/>
      <c r="B486" s="432" t="s">
        <v>1070</v>
      </c>
      <c r="C486" s="407">
        <f>SUM(C455)</f>
        <v>0</v>
      </c>
      <c r="D486" s="407">
        <f>SUM(D455)</f>
        <v>0</v>
      </c>
      <c r="E486" s="407">
        <f>SUM(E455)</f>
        <v>0</v>
      </c>
      <c r="F486" s="408"/>
    </row>
    <row r="487" spans="1:6" ht="13.5" thickBot="1">
      <c r="A487" s="400"/>
      <c r="B487" s="434" t="s">
        <v>1177</v>
      </c>
      <c r="C487" s="414"/>
      <c r="D487" s="414"/>
      <c r="E487" s="414"/>
      <c r="F487" s="1077"/>
    </row>
    <row r="488" spans="1:6" ht="13.5" thickBot="1">
      <c r="A488" s="400"/>
      <c r="B488" s="436" t="s">
        <v>811</v>
      </c>
      <c r="C488" s="416">
        <f>SUM(C485:C487)</f>
        <v>4241</v>
      </c>
      <c r="D488" s="416">
        <f>SUM(D485:D487)</f>
        <v>7241</v>
      </c>
      <c r="E488" s="416">
        <f>SUM(E485:E487)</f>
        <v>8241</v>
      </c>
      <c r="F488" s="1078">
        <f t="shared" si="17"/>
        <v>1.1381024720342494</v>
      </c>
    </row>
    <row r="489" spans="1:6" ht="15.75" thickBot="1">
      <c r="A489" s="397"/>
      <c r="B489" s="439" t="s">
        <v>877</v>
      </c>
      <c r="C489" s="431">
        <f>SUM(C484+C488)</f>
        <v>971147</v>
      </c>
      <c r="D489" s="431">
        <f>SUM(D484+D488)</f>
        <v>1010216</v>
      </c>
      <c r="E489" s="431">
        <f>SUM(E484+E488)</f>
        <v>1043855</v>
      </c>
      <c r="F489" s="1081">
        <f t="shared" si="17"/>
        <v>1.033298819262415</v>
      </c>
    </row>
    <row r="490" spans="1:6" ht="15">
      <c r="A490" s="275">
        <v>2985</v>
      </c>
      <c r="B490" s="278" t="s">
        <v>1188</v>
      </c>
      <c r="C490" s="407"/>
      <c r="D490" s="407"/>
      <c r="E490" s="407"/>
      <c r="F490" s="408"/>
    </row>
    <row r="491" spans="1:6" ht="12" customHeight="1">
      <c r="A491" s="400"/>
      <c r="B491" s="402" t="s">
        <v>991</v>
      </c>
      <c r="C491" s="400"/>
      <c r="D491" s="400"/>
      <c r="E491" s="400"/>
      <c r="F491" s="408"/>
    </row>
    <row r="492" spans="1:6" ht="13.5" thickBot="1">
      <c r="A492" s="400"/>
      <c r="B492" s="403" t="s">
        <v>992</v>
      </c>
      <c r="C492" s="449"/>
      <c r="D492" s="449"/>
      <c r="E492" s="449">
        <v>1491</v>
      </c>
      <c r="F492" s="1077"/>
    </row>
    <row r="493" spans="1:6" ht="13.5" thickBot="1">
      <c r="A493" s="400"/>
      <c r="B493" s="405" t="s">
        <v>1010</v>
      </c>
      <c r="C493" s="450">
        <f>SUM(C491:C492)</f>
        <v>0</v>
      </c>
      <c r="D493" s="450">
        <f>SUM(D491:D492)</f>
        <v>0</v>
      </c>
      <c r="E493" s="450">
        <f>SUM(E491:E492)</f>
        <v>1491</v>
      </c>
      <c r="F493" s="1077"/>
    </row>
    <row r="494" spans="1:6" ht="12.75">
      <c r="A494" s="400"/>
      <c r="B494" s="402" t="s">
        <v>994</v>
      </c>
      <c r="C494" s="407">
        <f>SUM(C495:C496)</f>
        <v>67559</v>
      </c>
      <c r="D494" s="407">
        <f>SUM(D495:D496)</f>
        <v>40968</v>
      </c>
      <c r="E494" s="407">
        <f>SUM(E495:E496)</f>
        <v>40968</v>
      </c>
      <c r="F494" s="408">
        <f t="shared" si="17"/>
        <v>1</v>
      </c>
    </row>
    <row r="495" spans="1:6" ht="12.75">
      <c r="A495" s="400"/>
      <c r="B495" s="409" t="s">
        <v>995</v>
      </c>
      <c r="C495" s="410">
        <v>44409</v>
      </c>
      <c r="D495" s="410">
        <v>33909</v>
      </c>
      <c r="E495" s="410">
        <v>33909</v>
      </c>
      <c r="F495" s="408">
        <f t="shared" si="17"/>
        <v>1</v>
      </c>
    </row>
    <row r="496" spans="1:6" ht="12.75">
      <c r="A496" s="400"/>
      <c r="B496" s="409" t="s">
        <v>996</v>
      </c>
      <c r="C496" s="410">
        <v>23150</v>
      </c>
      <c r="D496" s="410">
        <v>7059</v>
      </c>
      <c r="E496" s="410">
        <v>7059</v>
      </c>
      <c r="F496" s="408">
        <f t="shared" si="17"/>
        <v>1</v>
      </c>
    </row>
    <row r="497" spans="1:6" ht="12.75">
      <c r="A497" s="400"/>
      <c r="B497" s="411" t="s">
        <v>997</v>
      </c>
      <c r="C497" s="407">
        <v>2400</v>
      </c>
      <c r="D497" s="407"/>
      <c r="E497" s="407"/>
      <c r="F497" s="408"/>
    </row>
    <row r="498" spans="1:6" ht="12.75">
      <c r="A498" s="400"/>
      <c r="B498" s="411" t="s">
        <v>998</v>
      </c>
      <c r="C498" s="407"/>
      <c r="D498" s="407"/>
      <c r="E498" s="407"/>
      <c r="F498" s="408"/>
    </row>
    <row r="499" spans="1:6" ht="12.75">
      <c r="A499" s="400"/>
      <c r="B499" s="411" t="s">
        <v>999</v>
      </c>
      <c r="C499" s="407">
        <v>20041</v>
      </c>
      <c r="D499" s="407">
        <v>17482</v>
      </c>
      <c r="E499" s="407">
        <v>17482</v>
      </c>
      <c r="F499" s="408">
        <f t="shared" si="17"/>
        <v>1</v>
      </c>
    </row>
    <row r="500" spans="1:6" ht="12.75">
      <c r="A500" s="400"/>
      <c r="B500" s="412" t="s">
        <v>1000</v>
      </c>
      <c r="C500" s="407"/>
      <c r="D500" s="407"/>
      <c r="E500" s="407"/>
      <c r="F500" s="408"/>
    </row>
    <row r="501" spans="1:6" ht="13.5" thickBot="1">
      <c r="A501" s="400"/>
      <c r="B501" s="413" t="s">
        <v>1001</v>
      </c>
      <c r="C501" s="407"/>
      <c r="D501" s="407"/>
      <c r="E501" s="407"/>
      <c r="F501" s="1077"/>
    </row>
    <row r="502" spans="1:6" ht="13.5" thickBot="1">
      <c r="A502" s="400"/>
      <c r="B502" s="415" t="s">
        <v>1194</v>
      </c>
      <c r="C502" s="416">
        <f>SUM(C494+C497+C498+C499+C501)</f>
        <v>90000</v>
      </c>
      <c r="D502" s="416">
        <f>SUM(D494+D497+D498+D499+D501)</f>
        <v>58450</v>
      </c>
      <c r="E502" s="416">
        <f>SUM(E494+E497+E498+E499+E501)</f>
        <v>58450</v>
      </c>
      <c r="F502" s="1078">
        <f t="shared" si="17"/>
        <v>1</v>
      </c>
    </row>
    <row r="503" spans="1:6" ht="13.5" thickBot="1">
      <c r="A503" s="400"/>
      <c r="B503" s="418" t="s">
        <v>812</v>
      </c>
      <c r="C503" s="419">
        <f>SUM(C502+C493)</f>
        <v>90000</v>
      </c>
      <c r="D503" s="419">
        <f>SUM(D502+D493)</f>
        <v>58450</v>
      </c>
      <c r="E503" s="419">
        <f>SUM(E502+E493)</f>
        <v>59941</v>
      </c>
      <c r="F503" s="1078">
        <f t="shared" si="17"/>
        <v>1.0255089820359282</v>
      </c>
    </row>
    <row r="504" spans="1:6" ht="13.5" thickBot="1">
      <c r="A504" s="400"/>
      <c r="B504" s="420" t="s">
        <v>813</v>
      </c>
      <c r="C504" s="421"/>
      <c r="D504" s="421"/>
      <c r="E504" s="421"/>
      <c r="F504" s="1077"/>
    </row>
    <row r="505" spans="1:6" ht="12.75">
      <c r="A505" s="400"/>
      <c r="B505" s="422" t="s">
        <v>1002</v>
      </c>
      <c r="C505" s="423"/>
      <c r="D505" s="423">
        <v>2257</v>
      </c>
      <c r="E505" s="423">
        <v>2257</v>
      </c>
      <c r="F505" s="408">
        <f t="shared" si="17"/>
        <v>1</v>
      </c>
    </row>
    <row r="506" spans="1:7" ht="12.75">
      <c r="A506" s="400"/>
      <c r="B506" s="424" t="s">
        <v>1007</v>
      </c>
      <c r="C506" s="407">
        <v>335056</v>
      </c>
      <c r="D506" s="407">
        <v>269184</v>
      </c>
      <c r="E506" s="407">
        <v>289003</v>
      </c>
      <c r="F506" s="408">
        <f t="shared" si="17"/>
        <v>1.0736262184973846</v>
      </c>
      <c r="G506" s="1040"/>
    </row>
    <row r="507" spans="1:6" ht="13.5" thickBot="1">
      <c r="A507" s="400"/>
      <c r="B507" s="425" t="s">
        <v>1008</v>
      </c>
      <c r="C507" s="414"/>
      <c r="D507" s="414"/>
      <c r="E507" s="414"/>
      <c r="F507" s="1077"/>
    </row>
    <row r="508" spans="1:6" ht="13.5" thickBot="1">
      <c r="A508" s="400"/>
      <c r="B508" s="426" t="s">
        <v>805</v>
      </c>
      <c r="C508" s="427">
        <f>SUM(C505:C507)</f>
        <v>335056</v>
      </c>
      <c r="D508" s="427">
        <f>SUM(D505:D507)</f>
        <v>271441</v>
      </c>
      <c r="E508" s="427">
        <f>SUM(E505:E507)</f>
        <v>291260</v>
      </c>
      <c r="F508" s="1078">
        <f t="shared" si="17"/>
        <v>1.0730140251472695</v>
      </c>
    </row>
    <row r="509" spans="1:6" ht="15.75" thickBot="1">
      <c r="A509" s="400"/>
      <c r="B509" s="430" t="s">
        <v>822</v>
      </c>
      <c r="C509" s="431">
        <f>SUM(C503+C504+C508)</f>
        <v>425056</v>
      </c>
      <c r="D509" s="431">
        <f>SUM(D503+D504+D508)</f>
        <v>329891</v>
      </c>
      <c r="E509" s="431">
        <f>SUM(E503+E504+E508)</f>
        <v>351201</v>
      </c>
      <c r="F509" s="1078">
        <f t="shared" si="17"/>
        <v>1.0645970941917178</v>
      </c>
    </row>
    <row r="510" spans="1:6" ht="12.75">
      <c r="A510" s="400"/>
      <c r="B510" s="432" t="s">
        <v>1167</v>
      </c>
      <c r="C510" s="963">
        <v>135965</v>
      </c>
      <c r="D510" s="963">
        <v>101545</v>
      </c>
      <c r="E510" s="963">
        <v>96630</v>
      </c>
      <c r="F510" s="408">
        <f t="shared" si="17"/>
        <v>0.9515978137771431</v>
      </c>
    </row>
    <row r="511" spans="1:6" ht="12.75">
      <c r="A511" s="400"/>
      <c r="B511" s="432" t="s">
        <v>1168</v>
      </c>
      <c r="C511" s="407">
        <v>39827</v>
      </c>
      <c r="D511" s="407">
        <v>30034</v>
      </c>
      <c r="E511" s="407">
        <v>28347</v>
      </c>
      <c r="F511" s="408">
        <f t="shared" si="17"/>
        <v>0.9438303256309516</v>
      </c>
    </row>
    <row r="512" spans="1:6" ht="12.75">
      <c r="A512" s="400"/>
      <c r="B512" s="432" t="s">
        <v>1169</v>
      </c>
      <c r="C512" s="407">
        <v>244314</v>
      </c>
      <c r="D512" s="407">
        <v>188362</v>
      </c>
      <c r="E512" s="407">
        <v>217366</v>
      </c>
      <c r="F512" s="408">
        <f t="shared" si="17"/>
        <v>1.1539801021437446</v>
      </c>
    </row>
    <row r="513" spans="1:6" ht="12.75">
      <c r="A513" s="400"/>
      <c r="B513" s="432" t="s">
        <v>1171</v>
      </c>
      <c r="C513" s="407"/>
      <c r="D513" s="407"/>
      <c r="E513" s="407"/>
      <c r="F513" s="408"/>
    </row>
    <row r="514" spans="1:6" ht="13.5" thickBot="1">
      <c r="A514" s="400"/>
      <c r="B514" s="946" t="s">
        <v>1170</v>
      </c>
      <c r="C514" s="414"/>
      <c r="D514" s="414"/>
      <c r="E514" s="414"/>
      <c r="F514" s="1077"/>
    </row>
    <row r="515" spans="1:6" ht="12.75">
      <c r="A515" s="945"/>
      <c r="B515" s="941" t="s">
        <v>804</v>
      </c>
      <c r="C515" s="964">
        <f>SUM(C510:C514)</f>
        <v>420106</v>
      </c>
      <c r="D515" s="964">
        <f>SUM(D510:D514)</f>
        <v>319941</v>
      </c>
      <c r="E515" s="964">
        <f>SUM(E510:E514)</f>
        <v>342343</v>
      </c>
      <c r="F515" s="1079">
        <f t="shared" si="17"/>
        <v>1.070019159782585</v>
      </c>
    </row>
    <row r="516" spans="1:6" ht="12.75">
      <c r="A516" s="400"/>
      <c r="B516" s="942" t="s">
        <v>606</v>
      </c>
      <c r="C516" s="410">
        <v>55512</v>
      </c>
      <c r="D516" s="410">
        <v>55512</v>
      </c>
      <c r="E516" s="410">
        <v>55512</v>
      </c>
      <c r="F516" s="408">
        <f t="shared" si="17"/>
        <v>1</v>
      </c>
    </row>
    <row r="517" spans="1:6" ht="12.75">
      <c r="A517" s="400"/>
      <c r="B517" s="942" t="s">
        <v>604</v>
      </c>
      <c r="C517" s="410">
        <v>32538</v>
      </c>
      <c r="D517" s="410">
        <v>37538</v>
      </c>
      <c r="E517" s="410">
        <v>37538</v>
      </c>
      <c r="F517" s="408">
        <f t="shared" si="17"/>
        <v>1</v>
      </c>
    </row>
    <row r="518" spans="1:6" ht="13.5" thickBot="1">
      <c r="A518" s="400"/>
      <c r="B518" s="943" t="s">
        <v>605</v>
      </c>
      <c r="C518" s="944">
        <v>93792</v>
      </c>
      <c r="D518" s="944">
        <v>93792</v>
      </c>
      <c r="E518" s="944">
        <v>93792</v>
      </c>
      <c r="F518" s="1077">
        <f t="shared" si="17"/>
        <v>1</v>
      </c>
    </row>
    <row r="519" spans="1:6" ht="12.75">
      <c r="A519" s="400"/>
      <c r="B519" s="432" t="s">
        <v>1069</v>
      </c>
      <c r="C519" s="407">
        <v>4950</v>
      </c>
      <c r="D519" s="407">
        <v>9950</v>
      </c>
      <c r="E519" s="407">
        <v>7256</v>
      </c>
      <c r="F519" s="408">
        <f t="shared" si="17"/>
        <v>0.7292462311557789</v>
      </c>
    </row>
    <row r="520" spans="1:6" ht="12.75">
      <c r="A520" s="400"/>
      <c r="B520" s="432" t="s">
        <v>1070</v>
      </c>
      <c r="C520" s="407"/>
      <c r="D520" s="407"/>
      <c r="E520" s="407">
        <v>1602</v>
      </c>
      <c r="F520" s="408"/>
    </row>
    <row r="521" spans="1:6" ht="13.5" thickBot="1">
      <c r="A521" s="400"/>
      <c r="B521" s="434" t="s">
        <v>1177</v>
      </c>
      <c r="C521" s="414"/>
      <c r="D521" s="414"/>
      <c r="E521" s="414"/>
      <c r="F521" s="1077"/>
    </row>
    <row r="522" spans="1:6" ht="13.5" thickBot="1">
      <c r="A522" s="400"/>
      <c r="B522" s="436" t="s">
        <v>811</v>
      </c>
      <c r="C522" s="416">
        <f>SUM(C519:C521)</f>
        <v>4950</v>
      </c>
      <c r="D522" s="416">
        <f>SUM(D519:D521)</f>
        <v>9950</v>
      </c>
      <c r="E522" s="416">
        <f>SUM(E519:E521)</f>
        <v>8858</v>
      </c>
      <c r="F522" s="1080">
        <f t="shared" si="17"/>
        <v>0.890251256281407</v>
      </c>
    </row>
    <row r="523" spans="1:6" ht="15.75" thickBot="1">
      <c r="A523" s="397"/>
      <c r="B523" s="439" t="s">
        <v>877</v>
      </c>
      <c r="C523" s="431">
        <f>SUM(C515+C522)</f>
        <v>425056</v>
      </c>
      <c r="D523" s="431">
        <f>SUM(D515+D522)</f>
        <v>329891</v>
      </c>
      <c r="E523" s="431">
        <f>SUM(E515+E522)</f>
        <v>351201</v>
      </c>
      <c r="F523" s="1081">
        <f t="shared" si="17"/>
        <v>1.0645970941917178</v>
      </c>
    </row>
    <row r="524" spans="1:6" ht="15">
      <c r="A524" s="275">
        <v>2991</v>
      </c>
      <c r="B524" s="278" t="s">
        <v>1011</v>
      </c>
      <c r="C524" s="443"/>
      <c r="D524" s="443"/>
      <c r="E524" s="443"/>
      <c r="F524" s="408"/>
    </row>
    <row r="525" spans="1:6" ht="12.75">
      <c r="A525" s="400"/>
      <c r="B525" s="402" t="s">
        <v>991</v>
      </c>
      <c r="C525" s="400"/>
      <c r="D525" s="400"/>
      <c r="E525" s="400"/>
      <c r="F525" s="408"/>
    </row>
    <row r="526" spans="1:6" ht="13.5" thickBot="1">
      <c r="A526" s="400"/>
      <c r="B526" s="403" t="s">
        <v>992</v>
      </c>
      <c r="C526" s="414">
        <f>SUM(C461+C492+C367)</f>
        <v>0</v>
      </c>
      <c r="D526" s="414">
        <f>SUM(D461+D492+D367)</f>
        <v>12545</v>
      </c>
      <c r="E526" s="414">
        <f>SUM(E461+E492+E367)</f>
        <v>28743</v>
      </c>
      <c r="F526" s="1077">
        <f aca="true" t="shared" si="23" ref="F526:F555">SUM(E526/D526)</f>
        <v>2.2911917098445596</v>
      </c>
    </row>
    <row r="527" spans="1:6" ht="13.5" thickBot="1">
      <c r="A527" s="400"/>
      <c r="B527" s="405" t="s">
        <v>1010</v>
      </c>
      <c r="C527" s="448">
        <f>SUM(C526)</f>
        <v>0</v>
      </c>
      <c r="D527" s="448">
        <f>SUM(D526)</f>
        <v>12545</v>
      </c>
      <c r="E527" s="448">
        <f>SUM(E526)</f>
        <v>28743</v>
      </c>
      <c r="F527" s="1078">
        <f t="shared" si="23"/>
        <v>2.2911917098445596</v>
      </c>
    </row>
    <row r="528" spans="1:6" ht="12.75">
      <c r="A528" s="400"/>
      <c r="B528" s="402" t="s">
        <v>994</v>
      </c>
      <c r="C528" s="407">
        <f aca="true" t="shared" si="24" ref="C528:C533">SUM(C494+C463+C369)</f>
        <v>107214</v>
      </c>
      <c r="D528" s="407">
        <f aca="true" t="shared" si="25" ref="D528:D533">SUM(D494+D463+D369)</f>
        <v>107214</v>
      </c>
      <c r="E528" s="407">
        <f aca="true" t="shared" si="26" ref="E528:E533">SUM(E494+E463+E369)</f>
        <v>107214</v>
      </c>
      <c r="F528" s="408">
        <f t="shared" si="23"/>
        <v>1</v>
      </c>
    </row>
    <row r="529" spans="1:6" ht="12.75">
      <c r="A529" s="400"/>
      <c r="B529" s="409" t="s">
        <v>995</v>
      </c>
      <c r="C529" s="410">
        <f t="shared" si="24"/>
        <v>45704</v>
      </c>
      <c r="D529" s="410">
        <f t="shared" si="25"/>
        <v>45704</v>
      </c>
      <c r="E529" s="410">
        <f t="shared" si="26"/>
        <v>45704</v>
      </c>
      <c r="F529" s="408">
        <f t="shared" si="23"/>
        <v>1</v>
      </c>
    </row>
    <row r="530" spans="1:6" ht="12.75">
      <c r="A530" s="400"/>
      <c r="B530" s="409" t="s">
        <v>996</v>
      </c>
      <c r="C530" s="410">
        <f t="shared" si="24"/>
        <v>61510</v>
      </c>
      <c r="D530" s="410">
        <f t="shared" si="25"/>
        <v>61510</v>
      </c>
      <c r="E530" s="410">
        <f t="shared" si="26"/>
        <v>61510</v>
      </c>
      <c r="F530" s="408">
        <f t="shared" si="23"/>
        <v>1</v>
      </c>
    </row>
    <row r="531" spans="1:6" ht="12.75">
      <c r="A531" s="400"/>
      <c r="B531" s="411" t="s">
        <v>997</v>
      </c>
      <c r="C531" s="407">
        <f t="shared" si="24"/>
        <v>31785</v>
      </c>
      <c r="D531" s="407">
        <f t="shared" si="25"/>
        <v>31785</v>
      </c>
      <c r="E531" s="407">
        <f t="shared" si="26"/>
        <v>31785</v>
      </c>
      <c r="F531" s="408">
        <f t="shared" si="23"/>
        <v>1</v>
      </c>
    </row>
    <row r="532" spans="1:6" ht="12.75">
      <c r="A532" s="400"/>
      <c r="B532" s="411" t="s">
        <v>998</v>
      </c>
      <c r="C532" s="407">
        <f t="shared" si="24"/>
        <v>222559</v>
      </c>
      <c r="D532" s="407">
        <f t="shared" si="25"/>
        <v>222559</v>
      </c>
      <c r="E532" s="407">
        <f t="shared" si="26"/>
        <v>215253</v>
      </c>
      <c r="F532" s="408">
        <f t="shared" si="23"/>
        <v>0.967172749697833</v>
      </c>
    </row>
    <row r="533" spans="1:6" ht="12.75">
      <c r="A533" s="400"/>
      <c r="B533" s="411" t="s">
        <v>999</v>
      </c>
      <c r="C533" s="407">
        <f t="shared" si="24"/>
        <v>91280</v>
      </c>
      <c r="D533" s="407">
        <f t="shared" si="25"/>
        <v>91280</v>
      </c>
      <c r="E533" s="407">
        <f t="shared" si="26"/>
        <v>88912</v>
      </c>
      <c r="F533" s="408">
        <f t="shared" si="23"/>
        <v>0.9740578439964943</v>
      </c>
    </row>
    <row r="534" spans="1:6" ht="12.75">
      <c r="A534" s="400"/>
      <c r="B534" s="411" t="s">
        <v>1199</v>
      </c>
      <c r="C534" s="407">
        <f>C375</f>
        <v>0</v>
      </c>
      <c r="D534" s="407">
        <f>D375</f>
        <v>0</v>
      </c>
      <c r="E534" s="407">
        <f>E375</f>
        <v>0</v>
      </c>
      <c r="F534" s="408"/>
    </row>
    <row r="535" spans="1:6" ht="12.75">
      <c r="A535" s="400"/>
      <c r="B535" s="412" t="s">
        <v>1000</v>
      </c>
      <c r="C535" s="407">
        <f aca="true" t="shared" si="27" ref="C535:E536">SUM(C500+C469+C376)</f>
        <v>0</v>
      </c>
      <c r="D535" s="407">
        <f t="shared" si="27"/>
        <v>0</v>
      </c>
      <c r="E535" s="407">
        <f t="shared" si="27"/>
        <v>0</v>
      </c>
      <c r="F535" s="408"/>
    </row>
    <row r="536" spans="1:6" ht="13.5" thickBot="1">
      <c r="A536" s="400"/>
      <c r="B536" s="413" t="s">
        <v>1001</v>
      </c>
      <c r="C536" s="407">
        <f t="shared" si="27"/>
        <v>7200</v>
      </c>
      <c r="D536" s="407">
        <f t="shared" si="27"/>
        <v>7200</v>
      </c>
      <c r="E536" s="407">
        <f t="shared" si="27"/>
        <v>7200</v>
      </c>
      <c r="F536" s="1077">
        <f t="shared" si="23"/>
        <v>1</v>
      </c>
    </row>
    <row r="537" spans="1:6" ht="13.5" thickBot="1">
      <c r="A537" s="400"/>
      <c r="B537" s="415" t="s">
        <v>1194</v>
      </c>
      <c r="C537" s="416">
        <f>SUM(C528+C531+C532+C533+C536+C534)</f>
        <v>460038</v>
      </c>
      <c r="D537" s="416">
        <f>SUM(D528+D531+D532+D533+D536+D534)</f>
        <v>460038</v>
      </c>
      <c r="E537" s="416">
        <f>SUM(E528+E531+E532+E533+E536+E534)</f>
        <v>450364</v>
      </c>
      <c r="F537" s="1078">
        <f t="shared" si="23"/>
        <v>0.9789713023706738</v>
      </c>
    </row>
    <row r="538" spans="1:6" ht="13.5" thickBot="1">
      <c r="A538" s="400"/>
      <c r="B538" s="418" t="s">
        <v>812</v>
      </c>
      <c r="C538" s="419">
        <f>SUM(C537+C527)</f>
        <v>460038</v>
      </c>
      <c r="D538" s="419">
        <f>SUM(D537+D527)</f>
        <v>472583</v>
      </c>
      <c r="E538" s="419">
        <f>SUM(E537+E527)</f>
        <v>479107</v>
      </c>
      <c r="F538" s="1080">
        <f t="shared" si="23"/>
        <v>1.0138049824052071</v>
      </c>
    </row>
    <row r="539" spans="1:6" ht="13.5" thickBot="1">
      <c r="A539" s="400"/>
      <c r="B539" s="420" t="s">
        <v>813</v>
      </c>
      <c r="C539" s="421"/>
      <c r="D539" s="421"/>
      <c r="E539" s="421"/>
      <c r="F539" s="1077"/>
    </row>
    <row r="540" spans="1:6" ht="12.75">
      <c r="A540" s="400"/>
      <c r="B540" s="422" t="s">
        <v>1002</v>
      </c>
      <c r="C540" s="423">
        <f aca="true" t="shared" si="28" ref="C540:D542">SUM(C505+C474+C381)</f>
        <v>0</v>
      </c>
      <c r="D540" s="423">
        <f t="shared" si="28"/>
        <v>50711</v>
      </c>
      <c r="E540" s="423">
        <f>SUM(E505+E474+E381)</f>
        <v>50711</v>
      </c>
      <c r="F540" s="408">
        <f t="shared" si="23"/>
        <v>1</v>
      </c>
    </row>
    <row r="541" spans="1:6" ht="12.75">
      <c r="A541" s="400"/>
      <c r="B541" s="424" t="s">
        <v>1007</v>
      </c>
      <c r="C541" s="407">
        <f t="shared" si="28"/>
        <v>3262626</v>
      </c>
      <c r="D541" s="407">
        <f t="shared" si="28"/>
        <v>3314482</v>
      </c>
      <c r="E541" s="407">
        <f>SUM(E506+E475+E382)</f>
        <v>3383569</v>
      </c>
      <c r="F541" s="408">
        <f t="shared" si="23"/>
        <v>1.0208439810504326</v>
      </c>
    </row>
    <row r="542" spans="1:6" ht="13.5" thickBot="1">
      <c r="A542" s="400"/>
      <c r="B542" s="425" t="s">
        <v>1008</v>
      </c>
      <c r="C542" s="414">
        <f t="shared" si="28"/>
        <v>277337</v>
      </c>
      <c r="D542" s="414">
        <f t="shared" si="28"/>
        <v>277337</v>
      </c>
      <c r="E542" s="414">
        <f>SUM(E507+E476+E383)</f>
        <v>290438</v>
      </c>
      <c r="F542" s="1077">
        <f t="shared" si="23"/>
        <v>1.047238558144063</v>
      </c>
    </row>
    <row r="543" spans="1:6" ht="13.5" thickBot="1">
      <c r="A543" s="400"/>
      <c r="B543" s="426" t="s">
        <v>805</v>
      </c>
      <c r="C543" s="427">
        <f>SUM(C540:C542)</f>
        <v>3539963</v>
      </c>
      <c r="D543" s="427">
        <f>SUM(D540:D542)</f>
        <v>3642530</v>
      </c>
      <c r="E543" s="427">
        <f>SUM(E540:E542)</f>
        <v>3724718</v>
      </c>
      <c r="F543" s="1078">
        <f t="shared" si="23"/>
        <v>1.0225634380499269</v>
      </c>
    </row>
    <row r="544" spans="1:6" ht="15.75" thickBot="1">
      <c r="A544" s="400"/>
      <c r="B544" s="430" t="s">
        <v>822</v>
      </c>
      <c r="C544" s="431">
        <f>SUM(C538+C539+C543)</f>
        <v>4000001</v>
      </c>
      <c r="D544" s="431">
        <f>SUM(D538+D539+D543)</f>
        <v>4115113</v>
      </c>
      <c r="E544" s="431">
        <f>SUM(E538+E539+E543)</f>
        <v>4203825</v>
      </c>
      <c r="F544" s="1080">
        <f t="shared" si="23"/>
        <v>1.0215576097181291</v>
      </c>
    </row>
    <row r="545" spans="1:6" ht="12.75">
      <c r="A545" s="400"/>
      <c r="B545" s="432" t="s">
        <v>1167</v>
      </c>
      <c r="C545" s="407">
        <f aca="true" t="shared" si="29" ref="C545:D547">SUM(C510+C479+C386)</f>
        <v>1791250</v>
      </c>
      <c r="D545" s="407">
        <f t="shared" si="29"/>
        <v>1832920</v>
      </c>
      <c r="E545" s="407">
        <f>SUM(E510+E479+E386)</f>
        <v>1861920</v>
      </c>
      <c r="F545" s="408">
        <f t="shared" si="23"/>
        <v>1.0158217489033892</v>
      </c>
    </row>
    <row r="546" spans="1:6" ht="12.75">
      <c r="A546" s="400"/>
      <c r="B546" s="432" t="s">
        <v>1168</v>
      </c>
      <c r="C546" s="407">
        <f t="shared" si="29"/>
        <v>509229</v>
      </c>
      <c r="D546" s="407">
        <f t="shared" si="29"/>
        <v>519973</v>
      </c>
      <c r="E546" s="407">
        <f>SUM(E511+E480+E387)</f>
        <v>527439</v>
      </c>
      <c r="F546" s="408">
        <f t="shared" si="23"/>
        <v>1.0143584378419648</v>
      </c>
    </row>
    <row r="547" spans="1:6" ht="12.75">
      <c r="A547" s="400"/>
      <c r="B547" s="432" t="s">
        <v>1169</v>
      </c>
      <c r="C547" s="407">
        <f t="shared" si="29"/>
        <v>1662427</v>
      </c>
      <c r="D547" s="407">
        <f t="shared" si="29"/>
        <v>1717125</v>
      </c>
      <c r="E547" s="407">
        <f>SUM(E512+E481+E388)</f>
        <v>1756478</v>
      </c>
      <c r="F547" s="408">
        <f t="shared" si="23"/>
        <v>1.0229179587974084</v>
      </c>
    </row>
    <row r="548" spans="1:6" ht="12.75">
      <c r="A548" s="400"/>
      <c r="B548" s="433" t="s">
        <v>1171</v>
      </c>
      <c r="C548" s="407">
        <f>SUM(C451)</f>
        <v>1300</v>
      </c>
      <c r="D548" s="407">
        <f>SUM(D451)</f>
        <v>1300</v>
      </c>
      <c r="E548" s="407">
        <f>SUM(E451)</f>
        <v>1300</v>
      </c>
      <c r="F548" s="408">
        <f t="shared" si="23"/>
        <v>1</v>
      </c>
    </row>
    <row r="549" spans="1:6" ht="13.5" thickBot="1">
      <c r="A549" s="400"/>
      <c r="B549" s="434" t="s">
        <v>1170</v>
      </c>
      <c r="C549" s="407">
        <f>SUM(C514+C483+C390)</f>
        <v>0</v>
      </c>
      <c r="D549" s="407">
        <f>SUM(D514+D483+D390)</f>
        <v>0</v>
      </c>
      <c r="E549" s="407">
        <f>SUM(E514+E483+E390)</f>
        <v>7785</v>
      </c>
      <c r="F549" s="1077"/>
    </row>
    <row r="550" spans="1:6" ht="13.5" thickBot="1">
      <c r="A550" s="400"/>
      <c r="B550" s="435" t="s">
        <v>804</v>
      </c>
      <c r="C550" s="416">
        <f>SUM(C545:C549)</f>
        <v>3964206</v>
      </c>
      <c r="D550" s="416">
        <f>SUM(D545:D549)</f>
        <v>4071318</v>
      </c>
      <c r="E550" s="416">
        <f>SUM(E545:E549)</f>
        <v>4154922</v>
      </c>
      <c r="F550" s="1078">
        <f t="shared" si="23"/>
        <v>1.0205348734734059</v>
      </c>
    </row>
    <row r="551" spans="1:6" ht="12.75">
      <c r="A551" s="400"/>
      <c r="B551" s="432" t="s">
        <v>1069</v>
      </c>
      <c r="C551" s="407">
        <f>SUM(C392+C485+C519)</f>
        <v>35795</v>
      </c>
      <c r="D551" s="407">
        <f>SUM(D392+D485+D519)</f>
        <v>43795</v>
      </c>
      <c r="E551" s="407">
        <f>SUM(E392+E485+E519)</f>
        <v>47301</v>
      </c>
      <c r="F551" s="408">
        <f t="shared" si="23"/>
        <v>1.0800548007763444</v>
      </c>
    </row>
    <row r="552" spans="1:6" ht="12.75">
      <c r="A552" s="400"/>
      <c r="B552" s="432" t="s">
        <v>1070</v>
      </c>
      <c r="C552" s="407">
        <f>SUM(C520+C486+C393)</f>
        <v>0</v>
      </c>
      <c r="D552" s="407">
        <f>SUM(D520+D486+D393)</f>
        <v>0</v>
      </c>
      <c r="E552" s="407">
        <f>SUM(E520+E486+E393)</f>
        <v>1602</v>
      </c>
      <c r="F552" s="408"/>
    </row>
    <row r="553" spans="1:6" ht="13.5" thickBot="1">
      <c r="A553" s="400"/>
      <c r="B553" s="434" t="s">
        <v>1177</v>
      </c>
      <c r="C553" s="414"/>
      <c r="D553" s="414"/>
      <c r="E553" s="414"/>
      <c r="F553" s="1077"/>
    </row>
    <row r="554" spans="1:6" ht="13.5" thickBot="1">
      <c r="A554" s="400"/>
      <c r="B554" s="436" t="s">
        <v>811</v>
      </c>
      <c r="C554" s="416">
        <f>SUM(C551:C553)</f>
        <v>35795</v>
      </c>
      <c r="D554" s="416">
        <f>SUM(D551:D553)</f>
        <v>43795</v>
      </c>
      <c r="E554" s="416">
        <f>SUM(E551:E553)</f>
        <v>48903</v>
      </c>
      <c r="F554" s="1078">
        <f t="shared" si="23"/>
        <v>1.1166343189861856</v>
      </c>
    </row>
    <row r="555" spans="1:6" ht="15.75" thickBot="1">
      <c r="A555" s="397"/>
      <c r="B555" s="439" t="s">
        <v>877</v>
      </c>
      <c r="C555" s="431">
        <f>SUM(C550+C554)</f>
        <v>4000001</v>
      </c>
      <c r="D555" s="431">
        <f>SUM(D550+D554)</f>
        <v>4115113</v>
      </c>
      <c r="E555" s="431">
        <f>SUM(E550+E554)</f>
        <v>4203825</v>
      </c>
      <c r="F555" s="1078">
        <f t="shared" si="23"/>
        <v>1.0215576097181291</v>
      </c>
    </row>
  </sheetData>
  <sheetProtection/>
  <mergeCells count="8">
    <mergeCell ref="A2:F2"/>
    <mergeCell ref="C5:C7"/>
    <mergeCell ref="F5:F7"/>
    <mergeCell ref="A1:F1"/>
    <mergeCell ref="B5:B7"/>
    <mergeCell ref="A5:A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8" max="255" man="1"/>
    <brk id="270" max="255" man="1"/>
    <brk id="333" max="255" man="1"/>
    <brk id="396" max="255" man="1"/>
    <brk id="458" max="255" man="1"/>
    <brk id="523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zoomScalePageLayoutView="0" workbookViewId="0" topLeftCell="A49">
      <selection activeCell="B22" sqref="B22"/>
    </sheetView>
  </sheetViews>
  <sheetFormatPr defaultColWidth="9.00390625" defaultRowHeight="12.75"/>
  <cols>
    <col min="1" max="1" width="6.875" style="454" customWidth="1"/>
    <col min="2" max="2" width="50.125" style="451" customWidth="1"/>
    <col min="3" max="5" width="13.875" style="451" customWidth="1"/>
    <col min="6" max="6" width="8.875" style="451" customWidth="1"/>
    <col min="7" max="16384" width="9.125" style="451" customWidth="1"/>
  </cols>
  <sheetData>
    <row r="1" spans="1:6" ht="12">
      <c r="A1" s="1154" t="s">
        <v>1157</v>
      </c>
      <c r="B1" s="1155"/>
      <c r="C1" s="1156"/>
      <c r="D1" s="1156"/>
      <c r="E1" s="1156"/>
      <c r="F1" s="1156"/>
    </row>
    <row r="2" spans="1:6" ht="12.75">
      <c r="A2" s="1154" t="s">
        <v>22</v>
      </c>
      <c r="B2" s="1155"/>
      <c r="C2" s="1156"/>
      <c r="D2" s="1156"/>
      <c r="E2" s="1156"/>
      <c r="F2" s="1156"/>
    </row>
    <row r="3" spans="1:2" s="453" customFormat="1" ht="11.25" customHeight="1">
      <c r="A3" s="452"/>
      <c r="B3" s="452"/>
    </row>
    <row r="4" spans="3:6" ht="11.25" customHeight="1">
      <c r="C4" s="455"/>
      <c r="D4" s="455"/>
      <c r="E4" s="455"/>
      <c r="F4" s="455" t="s">
        <v>978</v>
      </c>
    </row>
    <row r="5" spans="1:6" s="458" customFormat="1" ht="11.25" customHeight="1">
      <c r="A5" s="456"/>
      <c r="B5" s="457"/>
      <c r="C5" s="1142" t="s">
        <v>679</v>
      </c>
      <c r="D5" s="1142" t="s">
        <v>740</v>
      </c>
      <c r="E5" s="1142" t="s">
        <v>692</v>
      </c>
      <c r="F5" s="1152" t="s">
        <v>1223</v>
      </c>
    </row>
    <row r="6" spans="1:6" s="458" customFormat="1" ht="12" customHeight="1">
      <c r="A6" s="459" t="s">
        <v>1107</v>
      </c>
      <c r="B6" s="460" t="s">
        <v>1121</v>
      </c>
      <c r="C6" s="1143"/>
      <c r="D6" s="1143"/>
      <c r="E6" s="1143"/>
      <c r="F6" s="1152"/>
    </row>
    <row r="7" spans="1:6" s="458" customFormat="1" ht="12.75" customHeight="1" thickBot="1">
      <c r="A7" s="461"/>
      <c r="B7" s="462"/>
      <c r="C7" s="1157"/>
      <c r="D7" s="1157"/>
      <c r="E7" s="1157"/>
      <c r="F7" s="1153"/>
    </row>
    <row r="8" spans="1:6" s="458" customFormat="1" ht="12" customHeight="1">
      <c r="A8" s="463" t="s">
        <v>952</v>
      </c>
      <c r="B8" s="464" t="s">
        <v>953</v>
      </c>
      <c r="C8" s="465" t="s">
        <v>954</v>
      </c>
      <c r="D8" s="465" t="s">
        <v>955</v>
      </c>
      <c r="E8" s="465" t="s">
        <v>956</v>
      </c>
      <c r="F8" s="465" t="s">
        <v>777</v>
      </c>
    </row>
    <row r="9" spans="1:6" ht="12" customHeight="1">
      <c r="A9" s="456">
        <v>3010</v>
      </c>
      <c r="B9" s="466" t="s">
        <v>791</v>
      </c>
      <c r="C9" s="467">
        <f>SUM(C19)</f>
        <v>10800</v>
      </c>
      <c r="D9" s="467">
        <f>SUM(D19)</f>
        <v>11749</v>
      </c>
      <c r="E9" s="467">
        <f>SUM(E19)</f>
        <v>11749</v>
      </c>
      <c r="F9" s="468">
        <f>SUM(E9/D9)</f>
        <v>1</v>
      </c>
    </row>
    <row r="10" spans="1:6" ht="12" customHeight="1">
      <c r="A10" s="84">
        <v>3011</v>
      </c>
      <c r="B10" s="469" t="s">
        <v>881</v>
      </c>
      <c r="C10" s="467"/>
      <c r="D10" s="467"/>
      <c r="E10" s="467"/>
      <c r="F10" s="468"/>
    </row>
    <row r="11" spans="1:6" ht="12" customHeight="1">
      <c r="A11" s="470"/>
      <c r="B11" s="471" t="s">
        <v>882</v>
      </c>
      <c r="C11" s="378">
        <v>3100</v>
      </c>
      <c r="D11" s="378">
        <v>3131</v>
      </c>
      <c r="E11" s="378">
        <v>3131</v>
      </c>
      <c r="F11" s="1084">
        <f aca="true" t="shared" si="0" ref="F11:F55">SUM(E11/D11)</f>
        <v>1</v>
      </c>
    </row>
    <row r="12" spans="1:6" ht="12" customHeight="1">
      <c r="A12" s="470"/>
      <c r="B12" s="210" t="s">
        <v>1131</v>
      </c>
      <c r="C12" s="378">
        <v>900</v>
      </c>
      <c r="D12" s="378">
        <v>935</v>
      </c>
      <c r="E12" s="378">
        <v>935</v>
      </c>
      <c r="F12" s="1084">
        <f t="shared" si="0"/>
        <v>1</v>
      </c>
    </row>
    <row r="13" spans="1:6" ht="12" customHeight="1">
      <c r="A13" s="371"/>
      <c r="B13" s="472" t="s">
        <v>1113</v>
      </c>
      <c r="C13" s="378">
        <v>4800</v>
      </c>
      <c r="D13" s="378">
        <v>5683</v>
      </c>
      <c r="E13" s="378">
        <v>5683</v>
      </c>
      <c r="F13" s="1084">
        <f t="shared" si="0"/>
        <v>1</v>
      </c>
    </row>
    <row r="14" spans="1:6" ht="12" customHeight="1">
      <c r="A14" s="470"/>
      <c r="B14" s="379" t="s">
        <v>888</v>
      </c>
      <c r="C14" s="378"/>
      <c r="D14" s="378"/>
      <c r="E14" s="378"/>
      <c r="F14" s="1084"/>
    </row>
    <row r="15" spans="1:6" ht="12" customHeight="1">
      <c r="A15" s="470"/>
      <c r="B15" s="210" t="s">
        <v>1123</v>
      </c>
      <c r="C15" s="473"/>
      <c r="D15" s="473"/>
      <c r="E15" s="473"/>
      <c r="F15" s="1084"/>
    </row>
    <row r="16" spans="1:6" ht="12" customHeight="1">
      <c r="A16" s="371"/>
      <c r="B16" s="471" t="s">
        <v>1071</v>
      </c>
      <c r="C16" s="378">
        <v>1500</v>
      </c>
      <c r="D16" s="378">
        <v>1000</v>
      </c>
      <c r="E16" s="378">
        <v>1000</v>
      </c>
      <c r="F16" s="1084">
        <f t="shared" si="0"/>
        <v>1</v>
      </c>
    </row>
    <row r="17" spans="1:6" ht="12" customHeight="1">
      <c r="A17" s="371"/>
      <c r="B17" s="83" t="s">
        <v>1072</v>
      </c>
      <c r="C17" s="473">
        <v>500</v>
      </c>
      <c r="D17" s="473">
        <v>1000</v>
      </c>
      <c r="E17" s="473">
        <v>1000</v>
      </c>
      <c r="F17" s="1084">
        <f t="shared" si="0"/>
        <v>1</v>
      </c>
    </row>
    <row r="18" spans="1:6" ht="12" customHeight="1" thickBot="1">
      <c r="A18" s="470"/>
      <c r="B18" s="474" t="s">
        <v>878</v>
      </c>
      <c r="C18" s="475"/>
      <c r="D18" s="475"/>
      <c r="E18" s="475"/>
      <c r="F18" s="1086"/>
    </row>
    <row r="19" spans="1:6" ht="12" customHeight="1" thickBot="1">
      <c r="A19" s="461"/>
      <c r="B19" s="476" t="s">
        <v>1105</v>
      </c>
      <c r="C19" s="477">
        <f>SUM(C11:C18)</f>
        <v>10800</v>
      </c>
      <c r="D19" s="477">
        <f>SUM(D11:D18)</f>
        <v>11749</v>
      </c>
      <c r="E19" s="477">
        <f>SUM(E11:E18)</f>
        <v>11749</v>
      </c>
      <c r="F19" s="1087">
        <f t="shared" si="0"/>
        <v>1</v>
      </c>
    </row>
    <row r="20" spans="1:6" s="458" customFormat="1" ht="12" customHeight="1">
      <c r="A20" s="478">
        <v>3020</v>
      </c>
      <c r="B20" s="259" t="s">
        <v>846</v>
      </c>
      <c r="C20" s="479">
        <f>SUM(C30+C40)</f>
        <v>1714141</v>
      </c>
      <c r="D20" s="479">
        <f>SUM(D30+D40)</f>
        <v>1857425</v>
      </c>
      <c r="E20" s="479">
        <f>SUM(E30+E40)</f>
        <v>1862649</v>
      </c>
      <c r="F20" s="1085">
        <f t="shared" si="0"/>
        <v>1.0028124957939082</v>
      </c>
    </row>
    <row r="21" spans="1:6" s="458" customFormat="1" ht="12" customHeight="1">
      <c r="A21" s="459">
        <v>3021</v>
      </c>
      <c r="B21" s="480" t="s">
        <v>1231</v>
      </c>
      <c r="C21" s="467"/>
      <c r="D21" s="467"/>
      <c r="E21" s="467"/>
      <c r="F21" s="468"/>
    </row>
    <row r="22" spans="1:6" ht="12" customHeight="1">
      <c r="A22" s="470"/>
      <c r="B22" s="471" t="s">
        <v>882</v>
      </c>
      <c r="C22" s="378">
        <v>951803</v>
      </c>
      <c r="D22" s="378">
        <v>1008196</v>
      </c>
      <c r="E22" s="378">
        <v>1011848</v>
      </c>
      <c r="F22" s="1084">
        <f t="shared" si="0"/>
        <v>1.0036223115346619</v>
      </c>
    </row>
    <row r="23" spans="1:6" ht="12" customHeight="1">
      <c r="A23" s="470"/>
      <c r="B23" s="210" t="s">
        <v>1131</v>
      </c>
      <c r="C23" s="378">
        <v>278892</v>
      </c>
      <c r="D23" s="378">
        <v>306724</v>
      </c>
      <c r="E23" s="378">
        <v>307709</v>
      </c>
      <c r="F23" s="1084">
        <f t="shared" si="0"/>
        <v>1.0032113561377656</v>
      </c>
    </row>
    <row r="24" spans="1:6" ht="12" customHeight="1">
      <c r="A24" s="371"/>
      <c r="B24" s="472" t="s">
        <v>1113</v>
      </c>
      <c r="C24" s="378">
        <v>250000</v>
      </c>
      <c r="D24" s="378">
        <v>287857</v>
      </c>
      <c r="E24" s="378">
        <v>288208</v>
      </c>
      <c r="F24" s="1084">
        <f t="shared" si="0"/>
        <v>1.0012193554438489</v>
      </c>
    </row>
    <row r="25" spans="1:6" ht="12" customHeight="1">
      <c r="A25" s="470"/>
      <c r="B25" s="379" t="s">
        <v>888</v>
      </c>
      <c r="C25" s="378"/>
      <c r="D25" s="378"/>
      <c r="E25" s="378"/>
      <c r="F25" s="1084"/>
    </row>
    <row r="26" spans="1:6" ht="12" customHeight="1">
      <c r="A26" s="470"/>
      <c r="B26" s="210" t="s">
        <v>1123</v>
      </c>
      <c r="C26" s="378"/>
      <c r="D26" s="378"/>
      <c r="E26" s="378"/>
      <c r="F26" s="1084"/>
    </row>
    <row r="27" spans="1:6" ht="12" customHeight="1">
      <c r="A27" s="371"/>
      <c r="B27" s="471" t="s">
        <v>1071</v>
      </c>
      <c r="C27" s="473">
        <v>70000</v>
      </c>
      <c r="D27" s="473">
        <v>75295</v>
      </c>
      <c r="E27" s="473">
        <v>60531</v>
      </c>
      <c r="F27" s="1084">
        <f t="shared" si="0"/>
        <v>0.8039179228368417</v>
      </c>
    </row>
    <row r="28" spans="1:6" ht="12" customHeight="1">
      <c r="A28" s="371"/>
      <c r="B28" s="83" t="s">
        <v>1072</v>
      </c>
      <c r="C28" s="473">
        <v>40000</v>
      </c>
      <c r="D28" s="473">
        <v>40000</v>
      </c>
      <c r="E28" s="473">
        <v>55000</v>
      </c>
      <c r="F28" s="1084">
        <f t="shared" si="0"/>
        <v>1.375</v>
      </c>
    </row>
    <row r="29" spans="1:6" ht="12" customHeight="1" thickBot="1">
      <c r="A29" s="470"/>
      <c r="B29" s="474" t="s">
        <v>878</v>
      </c>
      <c r="C29" s="475"/>
      <c r="D29" s="475"/>
      <c r="E29" s="475"/>
      <c r="F29" s="1086"/>
    </row>
    <row r="30" spans="1:6" ht="12" customHeight="1" thickBot="1">
      <c r="A30" s="461"/>
      <c r="B30" s="476" t="s">
        <v>1105</v>
      </c>
      <c r="C30" s="477">
        <f>SUM(C22:C29)</f>
        <v>1590695</v>
      </c>
      <c r="D30" s="477">
        <f>SUM(D22:D29)</f>
        <v>1718072</v>
      </c>
      <c r="E30" s="477">
        <f>SUM(E22:E29)</f>
        <v>1723296</v>
      </c>
      <c r="F30" s="1087">
        <f t="shared" si="0"/>
        <v>1.0030406176225444</v>
      </c>
    </row>
    <row r="31" spans="1:6" ht="12" customHeight="1">
      <c r="A31" s="483">
        <v>3026</v>
      </c>
      <c r="B31" s="484" t="s">
        <v>1127</v>
      </c>
      <c r="C31" s="467"/>
      <c r="D31" s="467"/>
      <c r="E31" s="467"/>
      <c r="F31" s="1085"/>
    </row>
    <row r="32" spans="1:6" ht="12" customHeight="1">
      <c r="A32" s="84"/>
      <c r="B32" s="471" t="s">
        <v>882</v>
      </c>
      <c r="C32" s="378"/>
      <c r="D32" s="378"/>
      <c r="E32" s="378"/>
      <c r="F32" s="468"/>
    </row>
    <row r="33" spans="1:6" ht="12" customHeight="1">
      <c r="A33" s="84"/>
      <c r="B33" s="210" t="s">
        <v>1131</v>
      </c>
      <c r="C33" s="378"/>
      <c r="D33" s="378"/>
      <c r="E33" s="378"/>
      <c r="F33" s="468"/>
    </row>
    <row r="34" spans="1:6" ht="12" customHeight="1">
      <c r="A34" s="84"/>
      <c r="B34" s="472" t="s">
        <v>1113</v>
      </c>
      <c r="C34" s="378">
        <v>68146</v>
      </c>
      <c r="D34" s="378">
        <v>80918</v>
      </c>
      <c r="E34" s="378">
        <v>80918</v>
      </c>
      <c r="F34" s="1084">
        <f t="shared" si="0"/>
        <v>1</v>
      </c>
    </row>
    <row r="35" spans="1:6" ht="12" customHeight="1">
      <c r="A35" s="84"/>
      <c r="B35" s="379" t="s">
        <v>888</v>
      </c>
      <c r="C35" s="485"/>
      <c r="D35" s="485"/>
      <c r="E35" s="485"/>
      <c r="F35" s="1084"/>
    </row>
    <row r="36" spans="1:6" ht="12" customHeight="1">
      <c r="A36" s="84"/>
      <c r="B36" s="210" t="s">
        <v>1123</v>
      </c>
      <c r="C36" s="486"/>
      <c r="D36" s="486"/>
      <c r="E36" s="486"/>
      <c r="F36" s="1084"/>
    </row>
    <row r="37" spans="1:6" ht="12" customHeight="1">
      <c r="A37" s="84"/>
      <c r="B37" s="471" t="s">
        <v>1071</v>
      </c>
      <c r="C37" s="487">
        <v>55300</v>
      </c>
      <c r="D37" s="487">
        <v>58435</v>
      </c>
      <c r="E37" s="487">
        <v>58435</v>
      </c>
      <c r="F37" s="1084">
        <f t="shared" si="0"/>
        <v>1</v>
      </c>
    </row>
    <row r="38" spans="1:6" ht="12" customHeight="1">
      <c r="A38" s="84"/>
      <c r="B38" s="83" t="s">
        <v>1072</v>
      </c>
      <c r="C38" s="487"/>
      <c r="D38" s="487"/>
      <c r="E38" s="487"/>
      <c r="F38" s="1084"/>
    </row>
    <row r="39" spans="1:6" ht="12" customHeight="1" thickBot="1">
      <c r="A39" s="84"/>
      <c r="B39" s="474" t="s">
        <v>878</v>
      </c>
      <c r="C39" s="488"/>
      <c r="D39" s="488"/>
      <c r="E39" s="488"/>
      <c r="F39" s="1086"/>
    </row>
    <row r="40" spans="1:6" ht="12" customHeight="1" thickBot="1">
      <c r="A40" s="482"/>
      <c r="B40" s="476" t="s">
        <v>1105</v>
      </c>
      <c r="C40" s="477">
        <f>SUM(C31:C37)</f>
        <v>123446</v>
      </c>
      <c r="D40" s="477">
        <f>SUM(D31:D37)</f>
        <v>139353</v>
      </c>
      <c r="E40" s="477">
        <f>SUM(E31:E37)</f>
        <v>139353</v>
      </c>
      <c r="F40" s="1087">
        <f t="shared" si="0"/>
        <v>1</v>
      </c>
    </row>
    <row r="41" spans="1:6" ht="12" customHeight="1">
      <c r="A41" s="459">
        <v>3000</v>
      </c>
      <c r="B41" s="489" t="s">
        <v>884</v>
      </c>
      <c r="C41" s="378"/>
      <c r="D41" s="378"/>
      <c r="E41" s="378"/>
      <c r="F41" s="1085"/>
    </row>
    <row r="42" spans="1:6" ht="12" customHeight="1">
      <c r="A42" s="459"/>
      <c r="B42" s="490" t="s">
        <v>815</v>
      </c>
      <c r="C42" s="378"/>
      <c r="D42" s="378"/>
      <c r="E42" s="378"/>
      <c r="F42" s="468"/>
    </row>
    <row r="43" spans="1:6" ht="12" customHeight="1">
      <c r="A43" s="470"/>
      <c r="B43" s="471" t="s">
        <v>882</v>
      </c>
      <c r="C43" s="378">
        <f aca="true" t="shared" si="1" ref="C43:E44">SUM(C22+C11)</f>
        <v>954903</v>
      </c>
      <c r="D43" s="378">
        <f t="shared" si="1"/>
        <v>1011327</v>
      </c>
      <c r="E43" s="378">
        <f t="shared" si="1"/>
        <v>1014979</v>
      </c>
      <c r="F43" s="1084">
        <f t="shared" si="0"/>
        <v>1.0036110971031131</v>
      </c>
    </row>
    <row r="44" spans="1:6" ht="12" customHeight="1">
      <c r="A44" s="470"/>
      <c r="B44" s="210" t="s">
        <v>1131</v>
      </c>
      <c r="C44" s="378">
        <f t="shared" si="1"/>
        <v>279792</v>
      </c>
      <c r="D44" s="378">
        <f t="shared" si="1"/>
        <v>307659</v>
      </c>
      <c r="E44" s="378">
        <f t="shared" si="1"/>
        <v>308644</v>
      </c>
      <c r="F44" s="1084">
        <f t="shared" si="0"/>
        <v>1.003201596572829</v>
      </c>
    </row>
    <row r="45" spans="1:6" ht="12" customHeight="1">
      <c r="A45" s="371"/>
      <c r="B45" s="379" t="s">
        <v>1128</v>
      </c>
      <c r="C45" s="378">
        <f>SUM(C24+C13+C34)</f>
        <v>322946</v>
      </c>
      <c r="D45" s="378">
        <f>SUM(D24+D13+D34)</f>
        <v>374458</v>
      </c>
      <c r="E45" s="378">
        <f>SUM(E24+E13+E34)</f>
        <v>374809</v>
      </c>
      <c r="F45" s="1084">
        <f t="shared" si="0"/>
        <v>1.0009373547901232</v>
      </c>
    </row>
    <row r="46" spans="1:6" ht="12" customHeight="1">
      <c r="A46" s="470"/>
      <c r="B46" s="379" t="s">
        <v>888</v>
      </c>
      <c r="C46" s="378">
        <f>SUM(C14)</f>
        <v>0</v>
      </c>
      <c r="D46" s="378">
        <f>SUM(D14)</f>
        <v>0</v>
      </c>
      <c r="E46" s="378">
        <f>SUM(E14)</f>
        <v>0</v>
      </c>
      <c r="F46" s="468"/>
    </row>
    <row r="47" spans="1:6" ht="12" customHeight="1">
      <c r="A47" s="470"/>
      <c r="B47" s="210" t="s">
        <v>1123</v>
      </c>
      <c r="C47" s="378">
        <f>SUM(C25+C15)</f>
        <v>0</v>
      </c>
      <c r="D47" s="378">
        <f>SUM(D25+D15)</f>
        <v>0</v>
      </c>
      <c r="E47" s="378">
        <f>SUM(E25+E15)</f>
        <v>0</v>
      </c>
      <c r="F47" s="468"/>
    </row>
    <row r="48" spans="1:6" ht="12" customHeight="1">
      <c r="A48" s="470"/>
      <c r="B48" s="386" t="s">
        <v>804</v>
      </c>
      <c r="C48" s="491">
        <f>SUM(C43:C47)</f>
        <v>1557641</v>
      </c>
      <c r="D48" s="491">
        <f>SUM(D43:D47)</f>
        <v>1693444</v>
      </c>
      <c r="E48" s="491">
        <f>SUM(E43:E47)</f>
        <v>1698432</v>
      </c>
      <c r="F48" s="468">
        <f t="shared" si="0"/>
        <v>1.0029454767916743</v>
      </c>
    </row>
    <row r="49" spans="1:6" ht="12" customHeight="1">
      <c r="A49" s="470"/>
      <c r="B49" s="492" t="s">
        <v>816</v>
      </c>
      <c r="C49" s="378"/>
      <c r="D49" s="378"/>
      <c r="E49" s="378"/>
      <c r="F49" s="468"/>
    </row>
    <row r="50" spans="1:6" ht="12" customHeight="1">
      <c r="A50" s="470"/>
      <c r="B50" s="471" t="s">
        <v>1073</v>
      </c>
      <c r="C50" s="378">
        <f>SUM(C28+C17)</f>
        <v>40500</v>
      </c>
      <c r="D50" s="378">
        <f>SUM(D28+D17)</f>
        <v>41000</v>
      </c>
      <c r="E50" s="378">
        <f>SUM(E28+E17)</f>
        <v>56000</v>
      </c>
      <c r="F50" s="1084">
        <f t="shared" si="0"/>
        <v>1.3658536585365855</v>
      </c>
    </row>
    <row r="51" spans="1:6" ht="12" customHeight="1">
      <c r="A51" s="470"/>
      <c r="B51" s="83" t="s">
        <v>39</v>
      </c>
      <c r="C51" s="378">
        <f>SUM(C27+C16+C37)</f>
        <v>126800</v>
      </c>
      <c r="D51" s="378">
        <f>SUM(D27+D16+D37)</f>
        <v>134730</v>
      </c>
      <c r="E51" s="378">
        <f>SUM(E27+E16+E37)</f>
        <v>119966</v>
      </c>
      <c r="F51" s="1084">
        <f t="shared" si="0"/>
        <v>0.8904178727826022</v>
      </c>
    </row>
    <row r="52" spans="1:6" ht="12" customHeight="1">
      <c r="A52" s="470"/>
      <c r="B52" s="379" t="s">
        <v>1074</v>
      </c>
      <c r="C52" s="378"/>
      <c r="D52" s="378"/>
      <c r="E52" s="378"/>
      <c r="F52" s="1084"/>
    </row>
    <row r="53" spans="1:6" ht="12" customHeight="1" thickBot="1">
      <c r="A53" s="470"/>
      <c r="B53" s="386" t="s">
        <v>817</v>
      </c>
      <c r="C53" s="491">
        <f>SUM(C50:C52)</f>
        <v>167300</v>
      </c>
      <c r="D53" s="491">
        <f>SUM(D50:D52)</f>
        <v>175730</v>
      </c>
      <c r="E53" s="491">
        <f>SUM(E50:E52)</f>
        <v>175966</v>
      </c>
      <c r="F53" s="1086">
        <f t="shared" si="0"/>
        <v>1.0013429693279463</v>
      </c>
    </row>
    <row r="54" spans="1:6" ht="12" customHeight="1" thickBot="1">
      <c r="A54" s="461"/>
      <c r="B54" s="476" t="s">
        <v>1077</v>
      </c>
      <c r="C54" s="477">
        <f>SUM(C48+C53)</f>
        <v>1724941</v>
      </c>
      <c r="D54" s="477">
        <f>SUM(D48+D53)</f>
        <v>1869174</v>
      </c>
      <c r="E54" s="477">
        <f>SUM(E48+E53)</f>
        <v>1874398</v>
      </c>
      <c r="F54" s="1087">
        <f t="shared" si="0"/>
        <v>1.0027948173899273</v>
      </c>
    </row>
    <row r="55" spans="1:6" ht="12.75" thickBot="1">
      <c r="A55" s="493"/>
      <c r="B55" s="494" t="s">
        <v>833</v>
      </c>
      <c r="C55" s="495">
        <f>SUM(C54)</f>
        <v>1724941</v>
      </c>
      <c r="D55" s="495">
        <f>SUM(D54)</f>
        <v>1869174</v>
      </c>
      <c r="E55" s="495">
        <f>SUM(E54)</f>
        <v>1874398</v>
      </c>
      <c r="F55" s="1087">
        <f t="shared" si="0"/>
        <v>1.0027948173899273</v>
      </c>
    </row>
    <row r="57" spans="3:5" ht="12">
      <c r="C57" s="496"/>
      <c r="D57" s="496"/>
      <c r="E57" s="496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46">
      <selection activeCell="E49" sqref="E49"/>
    </sheetView>
  </sheetViews>
  <sheetFormatPr defaultColWidth="9.00390625" defaultRowHeight="12.75"/>
  <cols>
    <col min="1" max="1" width="9.125" style="497" customWidth="1"/>
    <col min="2" max="2" width="60.00390625" style="497" customWidth="1"/>
    <col min="3" max="5" width="10.875" style="497" customWidth="1"/>
    <col min="6" max="6" width="9.375" style="497" customWidth="1"/>
    <col min="7" max="16384" width="9.125" style="497" customWidth="1"/>
  </cols>
  <sheetData>
    <row r="2" spans="1:6" ht="15">
      <c r="A2" s="1163" t="s">
        <v>1155</v>
      </c>
      <c r="B2" s="1156"/>
      <c r="C2" s="1156"/>
      <c r="D2" s="1156"/>
      <c r="E2" s="1156"/>
      <c r="F2" s="1156"/>
    </row>
    <row r="3" spans="1:6" ht="12.75">
      <c r="A3" s="1162" t="s">
        <v>21</v>
      </c>
      <c r="B3" s="1156"/>
      <c r="C3" s="1156"/>
      <c r="D3" s="1156"/>
      <c r="E3" s="1156"/>
      <c r="F3" s="1156"/>
    </row>
    <row r="4" ht="12.75">
      <c r="B4" s="498"/>
    </row>
    <row r="5" ht="12.75">
      <c r="B5" s="498"/>
    </row>
    <row r="6" spans="3:6" ht="12.75">
      <c r="C6" s="499"/>
      <c r="D6" s="499"/>
      <c r="E6" s="499"/>
      <c r="F6" s="499" t="s">
        <v>978</v>
      </c>
    </row>
    <row r="7" spans="1:6" ht="12.75" customHeight="1">
      <c r="A7" s="500"/>
      <c r="B7" s="501" t="s">
        <v>951</v>
      </c>
      <c r="C7" s="1142" t="s">
        <v>679</v>
      </c>
      <c r="D7" s="1142" t="s">
        <v>740</v>
      </c>
      <c r="E7" s="1142" t="s">
        <v>692</v>
      </c>
      <c r="F7" s="1159" t="s">
        <v>1218</v>
      </c>
    </row>
    <row r="8" spans="1:6" ht="12.75">
      <c r="A8" s="502"/>
      <c r="B8" s="503" t="s">
        <v>1108</v>
      </c>
      <c r="C8" s="1158"/>
      <c r="D8" s="1158"/>
      <c r="E8" s="1158"/>
      <c r="F8" s="1160"/>
    </row>
    <row r="9" spans="1:6" ht="13.5" thickBot="1">
      <c r="A9" s="504"/>
      <c r="B9" s="505"/>
      <c r="C9" s="1157"/>
      <c r="D9" s="1157"/>
      <c r="E9" s="1157"/>
      <c r="F9" s="1161"/>
    </row>
    <row r="10" spans="1:6" ht="13.5" thickBot="1">
      <c r="A10" s="506" t="s">
        <v>952</v>
      </c>
      <c r="B10" s="505" t="s">
        <v>953</v>
      </c>
      <c r="C10" s="507" t="s">
        <v>954</v>
      </c>
      <c r="D10" s="507" t="s">
        <v>955</v>
      </c>
      <c r="E10" s="507" t="s">
        <v>956</v>
      </c>
      <c r="F10" s="507" t="s">
        <v>777</v>
      </c>
    </row>
    <row r="11" spans="1:6" ht="15" customHeight="1">
      <c r="A11" s="508">
        <v>3030</v>
      </c>
      <c r="B11" s="509" t="s">
        <v>823</v>
      </c>
      <c r="C11" s="510"/>
      <c r="D11" s="510"/>
      <c r="E11" s="510"/>
      <c r="F11" s="511"/>
    </row>
    <row r="12" spans="1:6" ht="15" customHeight="1">
      <c r="A12" s="508"/>
      <c r="B12" s="402" t="s">
        <v>991</v>
      </c>
      <c r="C12" s="510"/>
      <c r="D12" s="510"/>
      <c r="E12" s="510"/>
      <c r="F12" s="502"/>
    </row>
    <row r="13" spans="1:6" ht="15" customHeight="1" thickBot="1">
      <c r="A13" s="508"/>
      <c r="B13" s="403" t="s">
        <v>992</v>
      </c>
      <c r="C13" s="512"/>
      <c r="D13" s="512"/>
      <c r="E13" s="512"/>
      <c r="F13" s="725"/>
    </row>
    <row r="14" spans="1:6" ht="15" customHeight="1" thickBot="1">
      <c r="A14" s="513"/>
      <c r="B14" s="405" t="s">
        <v>1010</v>
      </c>
      <c r="C14" s="518"/>
      <c r="D14" s="518"/>
      <c r="E14" s="518"/>
      <c r="F14" s="725"/>
    </row>
    <row r="15" spans="1:6" ht="15" customHeight="1">
      <c r="A15" s="508"/>
      <c r="B15" s="998" t="s">
        <v>685</v>
      </c>
      <c r="C15" s="515"/>
      <c r="D15" s="515"/>
      <c r="E15" s="515"/>
      <c r="F15" s="726"/>
    </row>
    <row r="16" spans="1:6" ht="15" customHeight="1" thickBot="1">
      <c r="A16" s="517"/>
      <c r="B16" s="1000" t="s">
        <v>686</v>
      </c>
      <c r="C16" s="518"/>
      <c r="D16" s="512">
        <v>15000</v>
      </c>
      <c r="E16" s="512">
        <v>9100</v>
      </c>
      <c r="F16" s="725">
        <f aca="true" t="shared" si="0" ref="F16:F29">SUM(E16/D16)</f>
        <v>0.6066666666666667</v>
      </c>
    </row>
    <row r="17" spans="1:6" ht="15" customHeight="1" thickBot="1">
      <c r="A17" s="517"/>
      <c r="B17" s="999" t="s">
        <v>687</v>
      </c>
      <c r="C17" s="518"/>
      <c r="D17" s="518">
        <f>SUM(D16)</f>
        <v>15000</v>
      </c>
      <c r="E17" s="518">
        <f>SUM(E16)</f>
        <v>9100</v>
      </c>
      <c r="F17" s="1090">
        <f t="shared" si="0"/>
        <v>0.6066666666666667</v>
      </c>
    </row>
    <row r="18" spans="1:6" ht="15" customHeight="1">
      <c r="A18" s="508"/>
      <c r="B18" s="402" t="s">
        <v>994</v>
      </c>
      <c r="C18" s="515"/>
      <c r="D18" s="515"/>
      <c r="E18" s="515"/>
      <c r="F18" s="1088"/>
    </row>
    <row r="19" spans="1:6" ht="15" customHeight="1">
      <c r="A19" s="508"/>
      <c r="B19" s="409" t="s">
        <v>995</v>
      </c>
      <c r="C19" s="516"/>
      <c r="D19" s="516"/>
      <c r="E19" s="516">
        <v>234</v>
      </c>
      <c r="F19" s="726"/>
    </row>
    <row r="20" spans="1:6" ht="15" customHeight="1">
      <c r="A20" s="508"/>
      <c r="B20" s="409" t="s">
        <v>996</v>
      </c>
      <c r="C20" s="515"/>
      <c r="D20" s="515"/>
      <c r="E20" s="516"/>
      <c r="F20" s="726"/>
    </row>
    <row r="21" spans="1:6" ht="15" customHeight="1">
      <c r="A21" s="508"/>
      <c r="B21" s="411" t="s">
        <v>997</v>
      </c>
      <c r="C21" s="515"/>
      <c r="D21" s="516">
        <v>71</v>
      </c>
      <c r="E21" s="516">
        <v>146</v>
      </c>
      <c r="F21" s="726">
        <f t="shared" si="0"/>
        <v>2.056338028169014</v>
      </c>
    </row>
    <row r="22" spans="1:6" ht="15" customHeight="1">
      <c r="A22" s="508"/>
      <c r="B22" s="411" t="s">
        <v>998</v>
      </c>
      <c r="C22" s="515"/>
      <c r="D22" s="515"/>
      <c r="E22" s="515"/>
      <c r="F22" s="726"/>
    </row>
    <row r="23" spans="1:6" ht="15" customHeight="1">
      <c r="A23" s="508"/>
      <c r="B23" s="411" t="s">
        <v>999</v>
      </c>
      <c r="C23" s="516"/>
      <c r="D23" s="516">
        <v>24</v>
      </c>
      <c r="E23" s="516">
        <v>99</v>
      </c>
      <c r="F23" s="726">
        <f t="shared" si="0"/>
        <v>4.125</v>
      </c>
    </row>
    <row r="24" spans="1:6" ht="15" customHeight="1">
      <c r="A24" s="508"/>
      <c r="B24" s="412" t="s">
        <v>1000</v>
      </c>
      <c r="C24" s="516"/>
      <c r="D24" s="516">
        <v>3</v>
      </c>
      <c r="E24" s="516">
        <v>6</v>
      </c>
      <c r="F24" s="726">
        <f t="shared" si="0"/>
        <v>2</v>
      </c>
    </row>
    <row r="25" spans="1:6" ht="15" customHeight="1" thickBot="1">
      <c r="A25" s="517"/>
      <c r="B25" s="413" t="s">
        <v>1001</v>
      </c>
      <c r="C25" s="512"/>
      <c r="D25" s="512">
        <v>297</v>
      </c>
      <c r="E25" s="512">
        <v>331</v>
      </c>
      <c r="F25" s="725">
        <f t="shared" si="0"/>
        <v>1.1144781144781144</v>
      </c>
    </row>
    <row r="26" spans="1:6" ht="15" customHeight="1" thickBot="1">
      <c r="A26" s="513"/>
      <c r="B26" s="415" t="s">
        <v>1194</v>
      </c>
      <c r="C26" s="518"/>
      <c r="D26" s="518">
        <f>SUM(D21:D25)</f>
        <v>395</v>
      </c>
      <c r="E26" s="518">
        <f>SUM(E21:E25)+E19</f>
        <v>816</v>
      </c>
      <c r="F26" s="1014">
        <f t="shared" si="0"/>
        <v>2.0658227848101265</v>
      </c>
    </row>
    <row r="27" spans="1:6" ht="15" customHeight="1" thickBot="1">
      <c r="A27" s="513"/>
      <c r="B27" s="418" t="s">
        <v>812</v>
      </c>
      <c r="C27" s="518"/>
      <c r="D27" s="518">
        <f>SUM(D17+D26)</f>
        <v>15395</v>
      </c>
      <c r="E27" s="518">
        <f>SUM(E17+E26)</f>
        <v>9916</v>
      </c>
      <c r="F27" s="1014">
        <f t="shared" si="0"/>
        <v>0.644105228970445</v>
      </c>
    </row>
    <row r="28" spans="1:6" ht="15" customHeight="1" thickBot="1">
      <c r="A28" s="513"/>
      <c r="B28" s="420" t="s">
        <v>813</v>
      </c>
      <c r="C28" s="518"/>
      <c r="D28" s="1004">
        <v>8</v>
      </c>
      <c r="E28" s="1004">
        <v>8</v>
      </c>
      <c r="F28" s="1014">
        <f t="shared" si="0"/>
        <v>1</v>
      </c>
    </row>
    <row r="29" spans="1:6" ht="15" customHeight="1">
      <c r="A29" s="508"/>
      <c r="B29" s="422" t="s">
        <v>1002</v>
      </c>
      <c r="C29" s="516"/>
      <c r="D29" s="1003">
        <v>26420</v>
      </c>
      <c r="E29" s="1003">
        <v>26420</v>
      </c>
      <c r="F29" s="726">
        <f t="shared" si="0"/>
        <v>1</v>
      </c>
    </row>
    <row r="30" spans="1:6" ht="15" customHeight="1" thickBot="1">
      <c r="A30" s="508"/>
      <c r="B30" s="425" t="s">
        <v>1007</v>
      </c>
      <c r="C30" s="512">
        <v>485420</v>
      </c>
      <c r="D30" s="1001">
        <v>488434</v>
      </c>
      <c r="E30" s="1001">
        <v>474570</v>
      </c>
      <c r="F30" s="1091">
        <f>SUM(E30/D30)</f>
        <v>0.9716154076088069</v>
      </c>
    </row>
    <row r="31" spans="1:6" ht="15" customHeight="1" thickBot="1">
      <c r="A31" s="513"/>
      <c r="B31" s="426" t="s">
        <v>805</v>
      </c>
      <c r="C31" s="514">
        <f>SUM(C29:C30)</f>
        <v>485420</v>
      </c>
      <c r="D31" s="1002">
        <f>SUM(D29:D30)</f>
        <v>514854</v>
      </c>
      <c r="E31" s="1002">
        <f>SUM(E29:E30)</f>
        <v>500990</v>
      </c>
      <c r="F31" s="1014">
        <f>SUM(D31/C31)</f>
        <v>1.0606361501380248</v>
      </c>
    </row>
    <row r="32" spans="1:6" ht="15" customHeight="1">
      <c r="A32" s="508"/>
      <c r="B32" s="422" t="s">
        <v>1002</v>
      </c>
      <c r="C32" s="515"/>
      <c r="D32" s="1003">
        <v>3640</v>
      </c>
      <c r="E32" s="1003">
        <v>3640</v>
      </c>
      <c r="F32" s="1089"/>
    </row>
    <row r="33" spans="1:6" ht="15" customHeight="1" thickBot="1">
      <c r="A33" s="508"/>
      <c r="B33" s="425" t="s">
        <v>1007</v>
      </c>
      <c r="C33" s="512">
        <v>3000</v>
      </c>
      <c r="D33" s="1001">
        <v>11300</v>
      </c>
      <c r="E33" s="1001">
        <v>11300</v>
      </c>
      <c r="F33" s="1091">
        <f aca="true" t="shared" si="1" ref="F33:F49">SUM(D33/C33)</f>
        <v>3.7666666666666666</v>
      </c>
    </row>
    <row r="34" spans="1:6" ht="15" customHeight="1" thickBot="1">
      <c r="A34" s="513"/>
      <c r="B34" s="426" t="s">
        <v>808</v>
      </c>
      <c r="C34" s="514">
        <f>SUM(C33)</f>
        <v>3000</v>
      </c>
      <c r="D34" s="1002">
        <f>SUM(D32:D33)</f>
        <v>14940</v>
      </c>
      <c r="E34" s="1002">
        <f>SUM(E32:E33)</f>
        <v>14940</v>
      </c>
      <c r="F34" s="1014">
        <f t="shared" si="1"/>
        <v>4.98</v>
      </c>
    </row>
    <row r="35" spans="1:6" ht="15" customHeight="1" thickBot="1">
      <c r="A35" s="508"/>
      <c r="B35" s="428" t="s">
        <v>32</v>
      </c>
      <c r="C35" s="518"/>
      <c r="D35" s="1004"/>
      <c r="E35" s="1004"/>
      <c r="F35" s="1014"/>
    </row>
    <row r="36" spans="1:6" ht="15" customHeight="1" thickBot="1">
      <c r="A36" s="513"/>
      <c r="B36" s="430" t="s">
        <v>822</v>
      </c>
      <c r="C36" s="518">
        <f>SUM(C34+C31+C27)</f>
        <v>488420</v>
      </c>
      <c r="D36" s="1004">
        <f>SUM(D34+D31+D27+D28)</f>
        <v>545197</v>
      </c>
      <c r="E36" s="1004">
        <f>SUM(E34+E31+E27+E28)</f>
        <v>525854</v>
      </c>
      <c r="F36" s="1014">
        <f t="shared" si="1"/>
        <v>1.1162462634617747</v>
      </c>
    </row>
    <row r="37" spans="1:6" ht="15" customHeight="1">
      <c r="A37" s="508"/>
      <c r="B37" s="432" t="s">
        <v>1167</v>
      </c>
      <c r="C37" s="516">
        <v>252138</v>
      </c>
      <c r="D37" s="1003">
        <v>267428</v>
      </c>
      <c r="E37" s="1003">
        <v>267945</v>
      </c>
      <c r="F37" s="1092">
        <f t="shared" si="1"/>
        <v>1.060641394791741</v>
      </c>
    </row>
    <row r="38" spans="1:6" ht="15" customHeight="1">
      <c r="A38" s="508"/>
      <c r="B38" s="432" t="s">
        <v>1168</v>
      </c>
      <c r="C38" s="516">
        <v>69554</v>
      </c>
      <c r="D38" s="1003">
        <v>76205</v>
      </c>
      <c r="E38" s="1003">
        <v>76345</v>
      </c>
      <c r="F38" s="1092">
        <f t="shared" si="1"/>
        <v>1.0956235442965179</v>
      </c>
    </row>
    <row r="39" spans="1:6" ht="15" customHeight="1">
      <c r="A39" s="508"/>
      <c r="B39" s="432" t="s">
        <v>1169</v>
      </c>
      <c r="C39" s="516">
        <v>163728</v>
      </c>
      <c r="D39" s="1003">
        <v>186221</v>
      </c>
      <c r="E39" s="1003">
        <v>166221</v>
      </c>
      <c r="F39" s="1092">
        <f t="shared" si="1"/>
        <v>1.1373802892602365</v>
      </c>
    </row>
    <row r="40" spans="1:6" ht="15" customHeight="1">
      <c r="A40" s="508"/>
      <c r="B40" s="433" t="s">
        <v>1171</v>
      </c>
      <c r="C40" s="515"/>
      <c r="D40" s="1005"/>
      <c r="E40" s="1005"/>
      <c r="F40" s="1089"/>
    </row>
    <row r="41" spans="1:6" ht="15" customHeight="1" thickBot="1">
      <c r="A41" s="949"/>
      <c r="B41" s="434" t="s">
        <v>1170</v>
      </c>
      <c r="C41" s="518"/>
      <c r="D41" s="1004"/>
      <c r="E41" s="1004"/>
      <c r="F41" s="1090"/>
    </row>
    <row r="42" spans="1:6" ht="15" customHeight="1">
      <c r="A42" s="947"/>
      <c r="B42" s="951" t="s">
        <v>804</v>
      </c>
      <c r="C42" s="515">
        <f>SUM(C37:C41)</f>
        <v>485420</v>
      </c>
      <c r="D42" s="1005">
        <f>SUM(D37:D41)</f>
        <v>529854</v>
      </c>
      <c r="E42" s="1005">
        <f>SUM(E37:E41)</f>
        <v>510511</v>
      </c>
      <c r="F42" s="1089">
        <f t="shared" si="1"/>
        <v>1.0915372254954472</v>
      </c>
    </row>
    <row r="43" spans="1:6" ht="15" customHeight="1">
      <c r="A43" s="950"/>
      <c r="B43" s="948" t="s">
        <v>611</v>
      </c>
      <c r="C43" s="958">
        <v>125000</v>
      </c>
      <c r="D43" s="1006">
        <v>125000</v>
      </c>
      <c r="E43" s="1006">
        <v>125000</v>
      </c>
      <c r="F43" s="1093">
        <f t="shared" si="1"/>
        <v>1</v>
      </c>
    </row>
    <row r="44" spans="1:6" ht="15" customHeight="1" thickBot="1">
      <c r="A44" s="517"/>
      <c r="B44" s="943" t="s">
        <v>617</v>
      </c>
      <c r="C44" s="959">
        <v>71000</v>
      </c>
      <c r="D44" s="1007">
        <v>71000</v>
      </c>
      <c r="E44" s="1007">
        <v>71000</v>
      </c>
      <c r="F44" s="1112">
        <f t="shared" si="1"/>
        <v>1</v>
      </c>
    </row>
    <row r="45" spans="1:6" ht="15.75" customHeight="1">
      <c r="A45" s="508"/>
      <c r="B45" s="432" t="s">
        <v>1069</v>
      </c>
      <c r="C45" s="519">
        <v>3000</v>
      </c>
      <c r="D45" s="1008">
        <v>15343</v>
      </c>
      <c r="E45" s="1008">
        <v>15343</v>
      </c>
      <c r="F45" s="1092">
        <f t="shared" si="1"/>
        <v>5.114333333333334</v>
      </c>
    </row>
    <row r="46" spans="1:6" ht="15" customHeight="1">
      <c r="A46" s="508"/>
      <c r="B46" s="432" t="s">
        <v>1070</v>
      </c>
      <c r="C46" s="515"/>
      <c r="D46" s="1005"/>
      <c r="E46" s="1005"/>
      <c r="F46" s="1089"/>
    </row>
    <row r="47" spans="1:6" ht="15" customHeight="1" thickBot="1">
      <c r="A47" s="508"/>
      <c r="B47" s="434" t="s">
        <v>1177</v>
      </c>
      <c r="C47" s="518"/>
      <c r="D47" s="1004"/>
      <c r="E47" s="1004"/>
      <c r="F47" s="1090"/>
    </row>
    <row r="48" spans="1:6" ht="15" customHeight="1" thickBot="1">
      <c r="A48" s="513"/>
      <c r="B48" s="436" t="s">
        <v>811</v>
      </c>
      <c r="C48" s="514">
        <f>SUM(C45:C47)</f>
        <v>3000</v>
      </c>
      <c r="D48" s="1002">
        <f>SUM(D45:D47)</f>
        <v>15343</v>
      </c>
      <c r="E48" s="1002">
        <f>SUM(E45:E47)</f>
        <v>15343</v>
      </c>
      <c r="F48" s="1014">
        <f t="shared" si="1"/>
        <v>5.114333333333334</v>
      </c>
    </row>
    <row r="49" spans="1:6" ht="15" customHeight="1" thickBot="1">
      <c r="A49" s="517"/>
      <c r="B49" s="439" t="s">
        <v>877</v>
      </c>
      <c r="C49" s="514">
        <f>SUM(C48,C42)</f>
        <v>488420</v>
      </c>
      <c r="D49" s="1002">
        <f>SUM(D48,D42)</f>
        <v>545197</v>
      </c>
      <c r="E49" s="1002">
        <f>SUM(E48,E42)</f>
        <v>525854</v>
      </c>
      <c r="F49" s="1090">
        <f t="shared" si="1"/>
        <v>1.1162462634617747</v>
      </c>
    </row>
    <row r="52" ht="16.5" customHeight="1">
      <c r="B52" s="731"/>
    </row>
    <row r="53" ht="15" customHeight="1">
      <c r="B53" s="731"/>
    </row>
  </sheetData>
  <sheetProtection/>
  <mergeCells count="6">
    <mergeCell ref="C7:C9"/>
    <mergeCell ref="F7:F9"/>
    <mergeCell ref="A3:F3"/>
    <mergeCell ref="A2:F2"/>
    <mergeCell ref="D7:D9"/>
    <mergeCell ref="E7:E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63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87"/>
  <sheetViews>
    <sheetView showZeros="0" zoomScaleSheetLayoutView="100" zoomScalePageLayoutView="0" workbookViewId="0" topLeftCell="C847">
      <selection activeCell="E83" sqref="E83"/>
    </sheetView>
  </sheetViews>
  <sheetFormatPr defaultColWidth="9.00390625" defaultRowHeight="12.75"/>
  <cols>
    <col min="1" max="1" width="6.125" style="522" customWidth="1"/>
    <col min="2" max="2" width="50.875" style="451" customWidth="1"/>
    <col min="3" max="5" width="14.625" style="629" customWidth="1"/>
    <col min="6" max="6" width="9.375" style="629" customWidth="1"/>
    <col min="7" max="7" width="39.875" style="629" customWidth="1"/>
    <col min="8" max="8" width="11.375" style="629" customWidth="1"/>
    <col min="9" max="9" width="12.375" style="629" customWidth="1"/>
    <col min="10" max="16384" width="9.125" style="451" customWidth="1"/>
  </cols>
  <sheetData>
    <row r="1" spans="1:9" ht="12.75">
      <c r="A1" s="1164" t="s">
        <v>1156</v>
      </c>
      <c r="B1" s="1165"/>
      <c r="C1" s="1165"/>
      <c r="D1" s="1165"/>
      <c r="E1" s="1165"/>
      <c r="F1" s="1165"/>
      <c r="G1" s="1165"/>
      <c r="H1" s="1165"/>
      <c r="I1" s="520"/>
    </row>
    <row r="2" spans="1:9" ht="12.75">
      <c r="A2" s="1166" t="s">
        <v>20</v>
      </c>
      <c r="B2" s="1167"/>
      <c r="C2" s="1167"/>
      <c r="D2" s="1167"/>
      <c r="E2" s="1167"/>
      <c r="F2" s="1167"/>
      <c r="G2" s="1167"/>
      <c r="H2" s="1167"/>
      <c r="I2" s="521"/>
    </row>
    <row r="3" spans="1:9" ht="12.75">
      <c r="A3" s="521"/>
      <c r="B3" s="521"/>
      <c r="C3" s="521"/>
      <c r="D3" s="521"/>
      <c r="E3" s="521"/>
      <c r="F3" s="521"/>
      <c r="G3" s="521"/>
      <c r="H3" s="521"/>
      <c r="I3" s="521"/>
    </row>
    <row r="4" spans="3:12" ht="12">
      <c r="C4" s="523"/>
      <c r="D4" s="523"/>
      <c r="E4" s="523"/>
      <c r="F4" s="523"/>
      <c r="G4" s="524" t="s">
        <v>978</v>
      </c>
      <c r="H4" s="525"/>
      <c r="I4" s="525"/>
      <c r="J4" s="526"/>
      <c r="K4" s="526"/>
      <c r="L4" s="526"/>
    </row>
    <row r="5" spans="1:7" s="458" customFormat="1" ht="12" customHeight="1">
      <c r="A5" s="456"/>
      <c r="B5" s="457"/>
      <c r="C5" s="1142" t="s">
        <v>681</v>
      </c>
      <c r="D5" s="1142" t="s">
        <v>742</v>
      </c>
      <c r="E5" s="1142" t="s">
        <v>1224</v>
      </c>
      <c r="F5" s="1168" t="s">
        <v>1219</v>
      </c>
      <c r="G5" s="527" t="s">
        <v>930</v>
      </c>
    </row>
    <row r="6" spans="1:7" s="458" customFormat="1" ht="12" customHeight="1">
      <c r="A6" s="459" t="s">
        <v>1107</v>
      </c>
      <c r="B6" s="460" t="s">
        <v>1121</v>
      </c>
      <c r="C6" s="1143"/>
      <c r="D6" s="1168"/>
      <c r="E6" s="1168"/>
      <c r="F6" s="1158"/>
      <c r="G6" s="84" t="s">
        <v>931</v>
      </c>
    </row>
    <row r="7" spans="1:7" s="458" customFormat="1" ht="12.75" customHeight="1" thickBot="1">
      <c r="A7" s="459"/>
      <c r="B7" s="462"/>
      <c r="C7" s="1157"/>
      <c r="D7" s="1170"/>
      <c r="E7" s="1170"/>
      <c r="F7" s="1169"/>
      <c r="G7" s="482"/>
    </row>
    <row r="8" spans="1:7" s="458" customFormat="1" ht="12">
      <c r="A8" s="463" t="s">
        <v>952</v>
      </c>
      <c r="B8" s="528" t="s">
        <v>953</v>
      </c>
      <c r="C8" s="465" t="s">
        <v>954</v>
      </c>
      <c r="D8" s="465" t="s">
        <v>955</v>
      </c>
      <c r="E8" s="465" t="s">
        <v>956</v>
      </c>
      <c r="F8" s="465" t="s">
        <v>777</v>
      </c>
      <c r="G8" s="465" t="s">
        <v>4</v>
      </c>
    </row>
    <row r="9" spans="1:8" s="458" customFormat="1" ht="12" customHeight="1">
      <c r="A9" s="459">
        <v>3050</v>
      </c>
      <c r="B9" s="529" t="s">
        <v>1078</v>
      </c>
      <c r="C9" s="530">
        <f>SUM(C17)</f>
        <v>4500</v>
      </c>
      <c r="D9" s="530">
        <f>SUM(D17)</f>
        <v>8057</v>
      </c>
      <c r="E9" s="530">
        <f>SUM(E17)</f>
        <v>8057</v>
      </c>
      <c r="F9" s="531">
        <f>SUM(E9/D9)</f>
        <v>1</v>
      </c>
      <c r="G9" s="532"/>
      <c r="H9" s="533"/>
    </row>
    <row r="10" spans="1:9" ht="12" customHeight="1">
      <c r="A10" s="534">
        <v>3052</v>
      </c>
      <c r="B10" s="535" t="s">
        <v>746</v>
      </c>
      <c r="C10" s="536"/>
      <c r="D10" s="536"/>
      <c r="E10" s="536"/>
      <c r="F10" s="531"/>
      <c r="G10" s="537"/>
      <c r="H10" s="451"/>
      <c r="I10" s="451"/>
    </row>
    <row r="11" spans="1:9" ht="12" customHeight="1">
      <c r="A11" s="538"/>
      <c r="B11" s="539" t="s">
        <v>882</v>
      </c>
      <c r="C11" s="536"/>
      <c r="D11" s="554">
        <v>50</v>
      </c>
      <c r="E11" s="554"/>
      <c r="F11" s="1094">
        <f>SUM(E11/D11)</f>
        <v>0</v>
      </c>
      <c r="G11" s="540"/>
      <c r="H11" s="451"/>
      <c r="I11" s="451"/>
    </row>
    <row r="12" spans="1:9" ht="12" customHeight="1">
      <c r="A12" s="538"/>
      <c r="B12" s="541" t="s">
        <v>1131</v>
      </c>
      <c r="C12" s="536"/>
      <c r="D12" s="554">
        <v>15</v>
      </c>
      <c r="E12" s="554"/>
      <c r="F12" s="1094">
        <f>SUM(E12/D12)</f>
        <v>0</v>
      </c>
      <c r="G12" s="540"/>
      <c r="H12" s="451"/>
      <c r="I12" s="451"/>
    </row>
    <row r="13" spans="1:9" ht="12" customHeight="1">
      <c r="A13" s="538"/>
      <c r="B13" s="542" t="s">
        <v>1113</v>
      </c>
      <c r="C13" s="554">
        <v>4500</v>
      </c>
      <c r="D13" s="554">
        <v>7992</v>
      </c>
      <c r="E13" s="554">
        <v>8057</v>
      </c>
      <c r="F13" s="1094">
        <f>SUM(E13/D13)</f>
        <v>1.0081331331331331</v>
      </c>
      <c r="G13" s="540"/>
      <c r="H13" s="451"/>
      <c r="I13" s="451"/>
    </row>
    <row r="14" spans="1:9" ht="12" customHeight="1">
      <c r="A14" s="538"/>
      <c r="B14" s="543" t="s">
        <v>888</v>
      </c>
      <c r="C14" s="554"/>
      <c r="D14" s="554"/>
      <c r="E14" s="554"/>
      <c r="F14" s="531"/>
      <c r="G14" s="540"/>
      <c r="H14" s="451"/>
      <c r="I14" s="451"/>
    </row>
    <row r="15" spans="1:9" ht="12" customHeight="1">
      <c r="A15" s="538"/>
      <c r="B15" s="543" t="s">
        <v>1123</v>
      </c>
      <c r="C15" s="536"/>
      <c r="D15" s="536"/>
      <c r="E15" s="536"/>
      <c r="F15" s="531"/>
      <c r="G15" s="540"/>
      <c r="H15" s="451"/>
      <c r="I15" s="451"/>
    </row>
    <row r="16" spans="1:9" ht="12" customHeight="1" thickBot="1">
      <c r="A16" s="538"/>
      <c r="B16" s="544" t="s">
        <v>843</v>
      </c>
      <c r="C16" s="545"/>
      <c r="D16" s="545"/>
      <c r="E16" s="545"/>
      <c r="F16" s="1095"/>
      <c r="G16" s="546"/>
      <c r="H16" s="451"/>
      <c r="I16" s="451"/>
    </row>
    <row r="17" spans="1:9" ht="13.5" customHeight="1" thickBot="1">
      <c r="A17" s="547"/>
      <c r="B17" s="548" t="s">
        <v>919</v>
      </c>
      <c r="C17" s="549">
        <f>SUM(C13:C16)</f>
        <v>4500</v>
      </c>
      <c r="D17" s="549">
        <f>SUM(D11:D14)</f>
        <v>8057</v>
      </c>
      <c r="E17" s="549">
        <f>SUM(E11:E14)</f>
        <v>8057</v>
      </c>
      <c r="F17" s="1096">
        <f>SUM(E17/D17)</f>
        <v>1</v>
      </c>
      <c r="G17" s="550"/>
      <c r="H17" s="451"/>
      <c r="I17" s="451"/>
    </row>
    <row r="18" spans="1:9" ht="12">
      <c r="A18" s="534">
        <v>3060</v>
      </c>
      <c r="B18" s="551" t="s">
        <v>841</v>
      </c>
      <c r="C18" s="920">
        <f>SUM(C26+C34)</f>
        <v>5000</v>
      </c>
      <c r="D18" s="920">
        <f>SUM(D26+D34)</f>
        <v>6804</v>
      </c>
      <c r="E18" s="920">
        <f>SUM(E26+E34)</f>
        <v>7304</v>
      </c>
      <c r="F18" s="531">
        <f>SUM(E18/D18)</f>
        <v>1.0734861845972956</v>
      </c>
      <c r="G18" s="537"/>
      <c r="H18" s="451"/>
      <c r="I18" s="451"/>
    </row>
    <row r="19" spans="1:9" ht="12" customHeight="1">
      <c r="A19" s="534">
        <v>3061</v>
      </c>
      <c r="B19" s="552" t="s">
        <v>889</v>
      </c>
      <c r="C19" s="536"/>
      <c r="D19" s="536"/>
      <c r="E19" s="536"/>
      <c r="F19" s="531"/>
      <c r="G19" s="553"/>
      <c r="H19" s="451"/>
      <c r="I19" s="451"/>
    </row>
    <row r="20" spans="1:9" ht="12" customHeight="1">
      <c r="A20" s="538"/>
      <c r="B20" s="539" t="s">
        <v>882</v>
      </c>
      <c r="C20" s="554"/>
      <c r="D20" s="554"/>
      <c r="E20" s="554"/>
      <c r="F20" s="531"/>
      <c r="G20" s="553"/>
      <c r="H20" s="451"/>
      <c r="I20" s="451"/>
    </row>
    <row r="21" spans="1:9" ht="12" customHeight="1">
      <c r="A21" s="538"/>
      <c r="B21" s="541" t="s">
        <v>1131</v>
      </c>
      <c r="C21" s="554"/>
      <c r="D21" s="554"/>
      <c r="E21" s="554"/>
      <c r="F21" s="531"/>
      <c r="G21" s="553"/>
      <c r="H21" s="451"/>
      <c r="I21" s="451"/>
    </row>
    <row r="22" spans="1:9" ht="12" customHeight="1">
      <c r="A22" s="555"/>
      <c r="B22" s="542" t="s">
        <v>1113</v>
      </c>
      <c r="C22" s="554">
        <v>2000</v>
      </c>
      <c r="D22" s="554">
        <v>2228</v>
      </c>
      <c r="E22" s="554">
        <v>2728</v>
      </c>
      <c r="F22" s="1094">
        <f>SUM(E22/D22)</f>
        <v>1.2244165170556554</v>
      </c>
      <c r="G22" s="553"/>
      <c r="H22" s="451"/>
      <c r="I22" s="451"/>
    </row>
    <row r="23" spans="1:9" ht="12" customHeight="1">
      <c r="A23" s="555"/>
      <c r="B23" s="543" t="s">
        <v>888</v>
      </c>
      <c r="C23" s="554"/>
      <c r="D23" s="554"/>
      <c r="E23" s="554"/>
      <c r="F23" s="531"/>
      <c r="G23" s="553"/>
      <c r="H23" s="451"/>
      <c r="I23" s="451"/>
    </row>
    <row r="24" spans="1:9" ht="12">
      <c r="A24" s="555"/>
      <c r="B24" s="543" t="s">
        <v>1123</v>
      </c>
      <c r="C24" s="554"/>
      <c r="D24" s="554"/>
      <c r="E24" s="554"/>
      <c r="F24" s="531"/>
      <c r="G24" s="553"/>
      <c r="H24" s="451"/>
      <c r="I24" s="451"/>
    </row>
    <row r="25" spans="1:9" ht="12.75" thickBot="1">
      <c r="A25" s="555" t="s">
        <v>1108</v>
      </c>
      <c r="B25" s="594" t="s">
        <v>1071</v>
      </c>
      <c r="C25" s="556"/>
      <c r="D25" s="556"/>
      <c r="E25" s="556"/>
      <c r="F25" s="1095"/>
      <c r="G25" s="557"/>
      <c r="H25" s="451"/>
      <c r="I25" s="451"/>
    </row>
    <row r="26" spans="1:9" ht="12.75" thickBot="1">
      <c r="A26" s="558"/>
      <c r="B26" s="548" t="s">
        <v>919</v>
      </c>
      <c r="C26" s="559">
        <f>SUM(C20:C25)</f>
        <v>2000</v>
      </c>
      <c r="D26" s="559">
        <f>SUM(D20:D25)</f>
        <v>2228</v>
      </c>
      <c r="E26" s="559">
        <f>SUM(E20:E25)</f>
        <v>2728</v>
      </c>
      <c r="F26" s="1096">
        <f>SUM(E26/D26)</f>
        <v>1.2244165170556554</v>
      </c>
      <c r="G26" s="560"/>
      <c r="H26" s="451"/>
      <c r="I26" s="451"/>
    </row>
    <row r="27" spans="1:9" ht="12">
      <c r="A27" s="561">
        <v>3071</v>
      </c>
      <c r="B27" s="535" t="s">
        <v>923</v>
      </c>
      <c r="C27" s="536"/>
      <c r="D27" s="536"/>
      <c r="E27" s="536"/>
      <c r="F27" s="531"/>
      <c r="G27" s="562" t="s">
        <v>947</v>
      </c>
      <c r="H27" s="451"/>
      <c r="I27" s="451"/>
    </row>
    <row r="28" spans="1:9" ht="12" customHeight="1">
      <c r="A28" s="555"/>
      <c r="B28" s="539" t="s">
        <v>882</v>
      </c>
      <c r="C28" s="554"/>
      <c r="D28" s="554"/>
      <c r="E28" s="554"/>
      <c r="F28" s="531"/>
      <c r="G28" s="532" t="s">
        <v>948</v>
      </c>
      <c r="H28" s="451"/>
      <c r="I28" s="451"/>
    </row>
    <row r="29" spans="1:9" ht="12" customHeight="1">
      <c r="A29" s="538"/>
      <c r="B29" s="541" t="s">
        <v>1131</v>
      </c>
      <c r="C29" s="554"/>
      <c r="D29" s="554"/>
      <c r="E29" s="554"/>
      <c r="F29" s="531"/>
      <c r="G29" s="532"/>
      <c r="H29" s="451"/>
      <c r="I29" s="451"/>
    </row>
    <row r="30" spans="1:9" ht="12" customHeight="1">
      <c r="A30" s="538"/>
      <c r="B30" s="542" t="s">
        <v>1113</v>
      </c>
      <c r="C30" s="554">
        <v>3000</v>
      </c>
      <c r="D30" s="554">
        <v>4576</v>
      </c>
      <c r="E30" s="554">
        <v>4576</v>
      </c>
      <c r="F30" s="1094">
        <f>SUM(E30/D30)</f>
        <v>1</v>
      </c>
      <c r="G30" s="553"/>
      <c r="H30" s="451"/>
      <c r="I30" s="451"/>
    </row>
    <row r="31" spans="1:9" ht="12" customHeight="1">
      <c r="A31" s="538"/>
      <c r="B31" s="543" t="s">
        <v>888</v>
      </c>
      <c r="C31" s="554"/>
      <c r="D31" s="554"/>
      <c r="E31" s="554"/>
      <c r="F31" s="531"/>
      <c r="G31" s="563"/>
      <c r="H31" s="451"/>
      <c r="I31" s="451"/>
    </row>
    <row r="32" spans="1:9" ht="12" customHeight="1">
      <c r="A32" s="538"/>
      <c r="B32" s="543" t="s">
        <v>1123</v>
      </c>
      <c r="C32" s="554"/>
      <c r="D32" s="554"/>
      <c r="E32" s="554"/>
      <c r="F32" s="531"/>
      <c r="G32" s="564"/>
      <c r="H32" s="451"/>
      <c r="I32" s="451"/>
    </row>
    <row r="33" spans="1:9" ht="12" customHeight="1" thickBot="1">
      <c r="A33" s="538"/>
      <c r="B33" s="544" t="s">
        <v>843</v>
      </c>
      <c r="C33" s="556"/>
      <c r="D33" s="556"/>
      <c r="E33" s="556"/>
      <c r="F33" s="1095"/>
      <c r="G33" s="565"/>
      <c r="H33" s="451"/>
      <c r="I33" s="451"/>
    </row>
    <row r="34" spans="1:9" ht="12" customHeight="1" thickBot="1">
      <c r="A34" s="566"/>
      <c r="B34" s="548" t="s">
        <v>919</v>
      </c>
      <c r="C34" s="559">
        <f>SUM(C28:C33)</f>
        <v>3000</v>
      </c>
      <c r="D34" s="559">
        <f>SUM(D28:D33)</f>
        <v>4576</v>
      </c>
      <c r="E34" s="559">
        <f>SUM(E28:E33)</f>
        <v>4576</v>
      </c>
      <c r="F34" s="1096">
        <f>SUM(E34/D34)</f>
        <v>1</v>
      </c>
      <c r="G34" s="567"/>
      <c r="H34" s="451"/>
      <c r="I34" s="451"/>
    </row>
    <row r="35" spans="1:9" ht="12" customHeight="1">
      <c r="A35" s="561">
        <v>3080</v>
      </c>
      <c r="B35" s="568" t="s">
        <v>844</v>
      </c>
      <c r="C35" s="536">
        <f>SUM(C43)</f>
        <v>21500</v>
      </c>
      <c r="D35" s="536">
        <f>SUM(D43)</f>
        <v>25751</v>
      </c>
      <c r="E35" s="536">
        <f>SUM(E43)</f>
        <v>25751</v>
      </c>
      <c r="F35" s="531">
        <f>SUM(E35/D35)</f>
        <v>1</v>
      </c>
      <c r="G35" s="562"/>
      <c r="H35" s="451"/>
      <c r="I35" s="451"/>
    </row>
    <row r="36" spans="1:9" ht="12" customHeight="1">
      <c r="A36" s="561">
        <v>3081</v>
      </c>
      <c r="B36" s="552" t="s">
        <v>928</v>
      </c>
      <c r="C36" s="536"/>
      <c r="D36" s="536"/>
      <c r="E36" s="536"/>
      <c r="F36" s="531"/>
      <c r="G36" s="532"/>
      <c r="H36" s="451"/>
      <c r="I36" s="451"/>
    </row>
    <row r="37" spans="1:9" ht="12" customHeight="1">
      <c r="A37" s="555"/>
      <c r="B37" s="539" t="s">
        <v>882</v>
      </c>
      <c r="C37" s="554"/>
      <c r="D37" s="554"/>
      <c r="E37" s="554"/>
      <c r="F37" s="531"/>
      <c r="G37" s="532"/>
      <c r="H37" s="451"/>
      <c r="I37" s="451"/>
    </row>
    <row r="38" spans="1:9" ht="12" customHeight="1">
      <c r="A38" s="555"/>
      <c r="B38" s="541" t="s">
        <v>1131</v>
      </c>
      <c r="C38" s="554"/>
      <c r="D38" s="554"/>
      <c r="E38" s="554"/>
      <c r="F38" s="531"/>
      <c r="G38" s="532"/>
      <c r="H38" s="451"/>
      <c r="I38" s="451"/>
    </row>
    <row r="39" spans="1:9" ht="12" customHeight="1">
      <c r="A39" s="555"/>
      <c r="B39" s="542" t="s">
        <v>1113</v>
      </c>
      <c r="C39" s="554">
        <v>13700</v>
      </c>
      <c r="D39" s="554">
        <v>13971</v>
      </c>
      <c r="E39" s="554">
        <v>13971</v>
      </c>
      <c r="F39" s="1094">
        <f>SUM(E39/D39)</f>
        <v>1</v>
      </c>
      <c r="G39" s="732"/>
      <c r="H39" s="451"/>
      <c r="I39" s="451"/>
    </row>
    <row r="40" spans="1:9" ht="12" customHeight="1">
      <c r="A40" s="555"/>
      <c r="B40" s="542" t="s">
        <v>842</v>
      </c>
      <c r="C40" s="554">
        <v>7800</v>
      </c>
      <c r="D40" s="554">
        <v>11780</v>
      </c>
      <c r="E40" s="554">
        <v>11780</v>
      </c>
      <c r="F40" s="1094">
        <f>SUM(E40/D40)</f>
        <v>1</v>
      </c>
      <c r="G40" s="569"/>
      <c r="H40" s="451"/>
      <c r="I40" s="451"/>
    </row>
    <row r="41" spans="1:9" ht="12" customHeight="1">
      <c r="A41" s="555"/>
      <c r="B41" s="543" t="s">
        <v>1123</v>
      </c>
      <c r="C41" s="554"/>
      <c r="D41" s="554"/>
      <c r="E41" s="554"/>
      <c r="F41" s="531"/>
      <c r="G41" s="532"/>
      <c r="H41" s="451"/>
      <c r="I41" s="451"/>
    </row>
    <row r="42" spans="1:9" ht="12" customHeight="1" thickBot="1">
      <c r="A42" s="538"/>
      <c r="B42" s="544" t="s">
        <v>843</v>
      </c>
      <c r="C42" s="556"/>
      <c r="D42" s="556"/>
      <c r="E42" s="556"/>
      <c r="F42" s="1095"/>
      <c r="G42" s="565"/>
      <c r="H42" s="451"/>
      <c r="I42" s="451"/>
    </row>
    <row r="43" spans="1:9" ht="12" customHeight="1" thickBot="1">
      <c r="A43" s="566"/>
      <c r="B43" s="548" t="s">
        <v>919</v>
      </c>
      <c r="C43" s="559">
        <f>SUM(C37:C42)</f>
        <v>21500</v>
      </c>
      <c r="D43" s="559">
        <f>SUM(D37:D42)</f>
        <v>25751</v>
      </c>
      <c r="E43" s="559">
        <f>SUM(E37:E42)</f>
        <v>25751</v>
      </c>
      <c r="F43" s="1096">
        <f>SUM(E43/D43)</f>
        <v>1</v>
      </c>
      <c r="G43" s="567"/>
      <c r="H43" s="451"/>
      <c r="I43" s="451"/>
    </row>
    <row r="44" spans="1:9" ht="12" customHeight="1" thickBot="1">
      <c r="A44" s="570">
        <v>3130</v>
      </c>
      <c r="B44" s="571" t="s">
        <v>0</v>
      </c>
      <c r="C44" s="559">
        <f>SUM(C45+C70)</f>
        <v>673900</v>
      </c>
      <c r="D44" s="559">
        <f>SUM(D45+D70)</f>
        <v>792492</v>
      </c>
      <c r="E44" s="559">
        <f>SUM(E45+E70)</f>
        <v>741492</v>
      </c>
      <c r="F44" s="531">
        <f>SUM(E44/D44)</f>
        <v>0.9356460380672612</v>
      </c>
      <c r="G44" s="567"/>
      <c r="H44" s="451"/>
      <c r="I44" s="451"/>
    </row>
    <row r="45" spans="1:9" ht="12" customHeight="1" thickBot="1">
      <c r="A45" s="561">
        <v>3110</v>
      </c>
      <c r="B45" s="571" t="s">
        <v>1217</v>
      </c>
      <c r="C45" s="559">
        <f>SUM(C53+C61+C69)</f>
        <v>609900</v>
      </c>
      <c r="D45" s="559">
        <f>SUM(D53+D61+D69)</f>
        <v>691177</v>
      </c>
      <c r="E45" s="559">
        <f>SUM(E53+E61+E69)</f>
        <v>651177</v>
      </c>
      <c r="F45" s="1095">
        <f>SUM(E45/D45)</f>
        <v>0.9421277039021843</v>
      </c>
      <c r="G45" s="567"/>
      <c r="H45" s="451"/>
      <c r="I45" s="451"/>
    </row>
    <row r="46" spans="1:9" ht="12" customHeight="1">
      <c r="A46" s="572">
        <v>3111</v>
      </c>
      <c r="B46" s="573" t="s">
        <v>946</v>
      </c>
      <c r="C46" s="536"/>
      <c r="D46" s="536"/>
      <c r="E46" s="536"/>
      <c r="F46" s="531"/>
      <c r="G46" s="465" t="s">
        <v>949</v>
      </c>
      <c r="H46" s="451"/>
      <c r="I46" s="451"/>
    </row>
    <row r="47" spans="1:9" ht="12" customHeight="1">
      <c r="A47" s="538"/>
      <c r="B47" s="539" t="s">
        <v>882</v>
      </c>
      <c r="C47" s="554"/>
      <c r="D47" s="554"/>
      <c r="E47" s="554"/>
      <c r="F47" s="531"/>
      <c r="G47" s="563"/>
      <c r="H47" s="451"/>
      <c r="I47" s="451"/>
    </row>
    <row r="48" spans="1:9" ht="12" customHeight="1">
      <c r="A48" s="538"/>
      <c r="B48" s="541" t="s">
        <v>1131</v>
      </c>
      <c r="C48" s="554"/>
      <c r="D48" s="554"/>
      <c r="E48" s="554"/>
      <c r="F48" s="531"/>
      <c r="G48" s="563"/>
      <c r="H48" s="451"/>
      <c r="I48" s="451"/>
    </row>
    <row r="49" spans="1:9" ht="12" customHeight="1">
      <c r="A49" s="538"/>
      <c r="B49" s="542" t="s">
        <v>1113</v>
      </c>
      <c r="C49" s="554"/>
      <c r="D49" s="554"/>
      <c r="E49" s="554">
        <v>76</v>
      </c>
      <c r="F49" s="531"/>
      <c r="G49" s="563"/>
      <c r="H49" s="451"/>
      <c r="I49" s="451"/>
    </row>
    <row r="50" spans="1:9" ht="12" customHeight="1">
      <c r="A50" s="538"/>
      <c r="B50" s="543" t="s">
        <v>888</v>
      </c>
      <c r="C50" s="554"/>
      <c r="D50" s="554"/>
      <c r="E50" s="554"/>
      <c r="F50" s="531"/>
      <c r="G50" s="563"/>
      <c r="H50" s="451"/>
      <c r="I50" s="451"/>
    </row>
    <row r="51" spans="1:9" ht="12" customHeight="1">
      <c r="A51" s="538"/>
      <c r="B51" s="543" t="s">
        <v>1123</v>
      </c>
      <c r="C51" s="554"/>
      <c r="D51" s="554"/>
      <c r="E51" s="554"/>
      <c r="F51" s="531"/>
      <c r="G51" s="563"/>
      <c r="H51" s="451"/>
      <c r="I51" s="451"/>
    </row>
    <row r="52" spans="1:9" ht="12" customHeight="1" thickBot="1">
      <c r="A52" s="538"/>
      <c r="B52" s="544" t="s">
        <v>1100</v>
      </c>
      <c r="C52" s="556">
        <v>480000</v>
      </c>
      <c r="D52" s="556">
        <v>565525</v>
      </c>
      <c r="E52" s="556">
        <v>543449</v>
      </c>
      <c r="F52" s="1097">
        <f>SUM(E52/D52)</f>
        <v>0.9609637062906149</v>
      </c>
      <c r="G52" s="563"/>
      <c r="H52" s="451"/>
      <c r="I52" s="451"/>
    </row>
    <row r="53" spans="1:9" ht="12" customHeight="1" thickBot="1">
      <c r="A53" s="566"/>
      <c r="B53" s="548" t="s">
        <v>919</v>
      </c>
      <c r="C53" s="559">
        <f>SUM(C47:C52)</f>
        <v>480000</v>
      </c>
      <c r="D53" s="559">
        <f>SUM(D47:D52)</f>
        <v>565525</v>
      </c>
      <c r="E53" s="559">
        <f>SUM(E47:E52)</f>
        <v>543525</v>
      </c>
      <c r="F53" s="1096">
        <f>SUM(E53/D53)</f>
        <v>0.961098094690774</v>
      </c>
      <c r="G53" s="567"/>
      <c r="H53" s="451"/>
      <c r="I53" s="451"/>
    </row>
    <row r="54" spans="1:9" ht="12" customHeight="1">
      <c r="A54" s="459">
        <v>3113</v>
      </c>
      <c r="B54" s="259" t="s">
        <v>989</v>
      </c>
      <c r="C54" s="467"/>
      <c r="D54" s="467"/>
      <c r="E54" s="467"/>
      <c r="F54" s="531"/>
      <c r="G54" s="562"/>
      <c r="H54" s="451"/>
      <c r="I54" s="451"/>
    </row>
    <row r="55" spans="1:9" ht="12" customHeight="1">
      <c r="A55" s="371"/>
      <c r="B55" s="471" t="s">
        <v>882</v>
      </c>
      <c r="C55" s="378"/>
      <c r="D55" s="378"/>
      <c r="E55" s="378"/>
      <c r="F55" s="531"/>
      <c r="G55" s="563"/>
      <c r="H55" s="451"/>
      <c r="I55" s="451"/>
    </row>
    <row r="56" spans="1:9" ht="12" customHeight="1">
      <c r="A56" s="371"/>
      <c r="B56" s="210" t="s">
        <v>1131</v>
      </c>
      <c r="C56" s="378"/>
      <c r="D56" s="378"/>
      <c r="E56" s="378"/>
      <c r="F56" s="531"/>
      <c r="G56" s="733"/>
      <c r="H56" s="451"/>
      <c r="I56" s="451"/>
    </row>
    <row r="57" spans="1:9" ht="12" customHeight="1">
      <c r="A57" s="371"/>
      <c r="B57" s="472" t="s">
        <v>1113</v>
      </c>
      <c r="C57" s="378">
        <v>19900</v>
      </c>
      <c r="D57" s="378"/>
      <c r="E57" s="378"/>
      <c r="F57" s="531"/>
      <c r="G57" s="733"/>
      <c r="H57" s="451"/>
      <c r="I57" s="451"/>
    </row>
    <row r="58" spans="1:9" ht="12" customHeight="1">
      <c r="A58" s="371"/>
      <c r="B58" s="379" t="s">
        <v>888</v>
      </c>
      <c r="C58" s="378"/>
      <c r="D58" s="378"/>
      <c r="E58" s="378"/>
      <c r="F58" s="531"/>
      <c r="G58" s="733"/>
      <c r="H58" s="451"/>
      <c r="I58" s="451"/>
    </row>
    <row r="59" spans="1:9" ht="12" customHeight="1">
      <c r="A59" s="371"/>
      <c r="B59" s="379" t="s">
        <v>1123</v>
      </c>
      <c r="C59" s="378"/>
      <c r="D59" s="378"/>
      <c r="E59" s="378"/>
      <c r="F59" s="531"/>
      <c r="G59" s="733"/>
      <c r="H59" s="451"/>
      <c r="I59" s="451"/>
    </row>
    <row r="60" spans="1:9" ht="12" customHeight="1" thickBot="1">
      <c r="A60" s="371"/>
      <c r="B60" s="544" t="s">
        <v>843</v>
      </c>
      <c r="C60" s="475"/>
      <c r="D60" s="475"/>
      <c r="E60" s="475"/>
      <c r="F60" s="1095"/>
      <c r="G60" s="563"/>
      <c r="H60" s="451"/>
      <c r="I60" s="451"/>
    </row>
    <row r="61" spans="1:9" ht="12" customHeight="1" thickBot="1">
      <c r="A61" s="461"/>
      <c r="B61" s="548" t="s">
        <v>919</v>
      </c>
      <c r="C61" s="477">
        <f>SUM(C55:C60)</f>
        <v>19900</v>
      </c>
      <c r="D61" s="477">
        <f>SUM(D55:D60)</f>
        <v>0</v>
      </c>
      <c r="E61" s="477">
        <f>SUM(E55:E60)</f>
        <v>0</v>
      </c>
      <c r="F61" s="1096"/>
      <c r="G61" s="567"/>
      <c r="H61" s="451"/>
      <c r="I61" s="451"/>
    </row>
    <row r="62" spans="1:9" ht="12" customHeight="1">
      <c r="A62" s="459">
        <v>3114</v>
      </c>
      <c r="B62" s="574" t="s">
        <v>891</v>
      </c>
      <c r="C62" s="467"/>
      <c r="D62" s="467"/>
      <c r="E62" s="467"/>
      <c r="F62" s="531"/>
      <c r="G62" s="575"/>
      <c r="H62" s="451"/>
      <c r="I62" s="451"/>
    </row>
    <row r="63" spans="1:9" ht="12" customHeight="1">
      <c r="A63" s="371"/>
      <c r="B63" s="471" t="s">
        <v>882</v>
      </c>
      <c r="C63" s="378"/>
      <c r="D63" s="378">
        <v>150</v>
      </c>
      <c r="E63" s="378">
        <v>150</v>
      </c>
      <c r="F63" s="1094">
        <f>SUM(E63/D63)</f>
        <v>1</v>
      </c>
      <c r="G63" s="563"/>
      <c r="H63" s="451"/>
      <c r="I63" s="451"/>
    </row>
    <row r="64" spans="1:9" ht="12" customHeight="1">
      <c r="A64" s="371"/>
      <c r="B64" s="210" t="s">
        <v>1131</v>
      </c>
      <c r="C64" s="378"/>
      <c r="D64" s="378">
        <v>70</v>
      </c>
      <c r="E64" s="378">
        <v>70</v>
      </c>
      <c r="F64" s="1094">
        <f>SUM(E64/D64)</f>
        <v>1</v>
      </c>
      <c r="G64" s="563"/>
      <c r="H64" s="451"/>
      <c r="I64" s="451"/>
    </row>
    <row r="65" spans="1:9" ht="12" customHeight="1">
      <c r="A65" s="371"/>
      <c r="B65" s="472" t="s">
        <v>1113</v>
      </c>
      <c r="C65" s="378">
        <v>110000</v>
      </c>
      <c r="D65" s="378">
        <v>122485</v>
      </c>
      <c r="E65" s="378">
        <v>102723</v>
      </c>
      <c r="F65" s="1094">
        <f>SUM(E65/D65)</f>
        <v>0.8386577948320203</v>
      </c>
      <c r="G65" s="553"/>
      <c r="H65" s="451"/>
      <c r="I65" s="451"/>
    </row>
    <row r="66" spans="1:9" ht="12" customHeight="1">
      <c r="A66" s="371"/>
      <c r="B66" s="379" t="s">
        <v>888</v>
      </c>
      <c r="C66" s="378"/>
      <c r="D66" s="378"/>
      <c r="E66" s="378"/>
      <c r="F66" s="531"/>
      <c r="G66" s="553"/>
      <c r="H66" s="451"/>
      <c r="I66" s="451"/>
    </row>
    <row r="67" spans="1:9" ht="12" customHeight="1">
      <c r="A67" s="371"/>
      <c r="B67" s="379" t="s">
        <v>1123</v>
      </c>
      <c r="C67" s="378"/>
      <c r="D67" s="378"/>
      <c r="E67" s="378"/>
      <c r="F67" s="531"/>
      <c r="G67" s="563"/>
      <c r="H67" s="451"/>
      <c r="I67" s="451"/>
    </row>
    <row r="68" spans="1:9" ht="12.75" thickBot="1">
      <c r="A68" s="470"/>
      <c r="B68" s="594" t="s">
        <v>715</v>
      </c>
      <c r="C68" s="475"/>
      <c r="D68" s="475">
        <v>2947</v>
      </c>
      <c r="E68" s="475">
        <v>4709</v>
      </c>
      <c r="F68" s="1097">
        <f>SUM(E68/D68)</f>
        <v>1.5978961655921275</v>
      </c>
      <c r="G68" s="576"/>
      <c r="H68" s="451"/>
      <c r="I68" s="451"/>
    </row>
    <row r="69" spans="1:9" ht="12" customHeight="1" thickBot="1">
      <c r="A69" s="482"/>
      <c r="B69" s="548" t="s">
        <v>919</v>
      </c>
      <c r="C69" s="477">
        <f>SUM(C63:C68)</f>
        <v>110000</v>
      </c>
      <c r="D69" s="477">
        <f>SUM(D63:D68)</f>
        <v>125652</v>
      </c>
      <c r="E69" s="477">
        <f>SUM(E63:E68)</f>
        <v>107652</v>
      </c>
      <c r="F69" s="1096">
        <f>SUM(E69/D69)</f>
        <v>0.8567472065705282</v>
      </c>
      <c r="G69" s="567"/>
      <c r="H69" s="451"/>
      <c r="I69" s="451"/>
    </row>
    <row r="70" spans="1:9" ht="12" customHeight="1" thickBot="1">
      <c r="A70" s="577">
        <v>3120</v>
      </c>
      <c r="B70" s="571" t="s">
        <v>1</v>
      </c>
      <c r="C70" s="477">
        <f>SUM(C78+C86+C94+C102+C110+C118)</f>
        <v>64000</v>
      </c>
      <c r="D70" s="477">
        <f>SUM(D78+D86+D94+D102+D110+D118)</f>
        <v>101315</v>
      </c>
      <c r="E70" s="477">
        <f>SUM(E78+E86+E94+E102+E110+E118)</f>
        <v>90315</v>
      </c>
      <c r="F70" s="1096">
        <f>SUM(E70/D70)</f>
        <v>0.8914277254108474</v>
      </c>
      <c r="G70" s="567"/>
      <c r="H70" s="451"/>
      <c r="I70" s="451"/>
    </row>
    <row r="71" spans="1:9" ht="12" customHeight="1">
      <c r="A71" s="84">
        <v>3121</v>
      </c>
      <c r="B71" s="578" t="s">
        <v>984</v>
      </c>
      <c r="C71" s="467"/>
      <c r="D71" s="467"/>
      <c r="E71" s="467"/>
      <c r="F71" s="531"/>
      <c r="G71" s="562"/>
      <c r="H71" s="451"/>
      <c r="I71" s="451"/>
    </row>
    <row r="72" spans="1:9" ht="12" customHeight="1">
      <c r="A72" s="84"/>
      <c r="B72" s="471" t="s">
        <v>882</v>
      </c>
      <c r="C72" s="467"/>
      <c r="D72" s="467"/>
      <c r="E72" s="467"/>
      <c r="F72" s="531"/>
      <c r="G72" s="532"/>
      <c r="H72" s="451"/>
      <c r="I72" s="451"/>
    </row>
    <row r="73" spans="1:9" ht="12" customHeight="1">
      <c r="A73" s="84"/>
      <c r="B73" s="210" t="s">
        <v>1131</v>
      </c>
      <c r="C73" s="467"/>
      <c r="D73" s="467"/>
      <c r="E73" s="467"/>
      <c r="F73" s="531"/>
      <c r="G73" s="532"/>
      <c r="H73" s="451"/>
      <c r="I73" s="451"/>
    </row>
    <row r="74" spans="1:9" ht="12" customHeight="1">
      <c r="A74" s="459"/>
      <c r="B74" s="472" t="s">
        <v>1113</v>
      </c>
      <c r="C74" s="579">
        <v>5000</v>
      </c>
      <c r="D74" s="579">
        <v>5525</v>
      </c>
      <c r="E74" s="579">
        <v>5525</v>
      </c>
      <c r="F74" s="1094">
        <f>SUM(E74/D74)</f>
        <v>1</v>
      </c>
      <c r="G74" s="553"/>
      <c r="H74" s="451"/>
      <c r="I74" s="451"/>
    </row>
    <row r="75" spans="1:9" ht="12" customHeight="1">
      <c r="A75" s="459"/>
      <c r="B75" s="379" t="s">
        <v>1123</v>
      </c>
      <c r="C75" s="579"/>
      <c r="D75" s="579"/>
      <c r="E75" s="579"/>
      <c r="F75" s="531"/>
      <c r="G75" s="580"/>
      <c r="H75" s="451"/>
      <c r="I75" s="451"/>
    </row>
    <row r="76" spans="1:9" ht="12" customHeight="1">
      <c r="A76" s="84"/>
      <c r="B76" s="379" t="s">
        <v>1123</v>
      </c>
      <c r="C76" s="467"/>
      <c r="D76" s="467"/>
      <c r="E76" s="467"/>
      <c r="F76" s="531"/>
      <c r="G76" s="532"/>
      <c r="H76" s="451"/>
      <c r="I76" s="451"/>
    </row>
    <row r="77" spans="1:9" ht="12" customHeight="1" thickBot="1">
      <c r="A77" s="84"/>
      <c r="B77" s="544" t="s">
        <v>843</v>
      </c>
      <c r="C77" s="581"/>
      <c r="D77" s="581"/>
      <c r="E77" s="581"/>
      <c r="F77" s="1095"/>
      <c r="G77" s="527"/>
      <c r="H77" s="451"/>
      <c r="I77" s="451"/>
    </row>
    <row r="78" spans="1:9" ht="12" customHeight="1" thickBot="1">
      <c r="A78" s="482"/>
      <c r="B78" s="548" t="s">
        <v>919</v>
      </c>
      <c r="C78" s="477">
        <f>SUM(C74:C77)</f>
        <v>5000</v>
      </c>
      <c r="D78" s="477">
        <f>SUM(D74:D77)</f>
        <v>5525</v>
      </c>
      <c r="E78" s="477">
        <f>SUM(E74:E77)</f>
        <v>5525</v>
      </c>
      <c r="F78" s="1096">
        <f>SUM(E78/D78)</f>
        <v>1</v>
      </c>
      <c r="G78" s="567"/>
      <c r="H78" s="451"/>
      <c r="I78" s="451"/>
    </row>
    <row r="79" spans="1:9" ht="12" customHeight="1">
      <c r="A79" s="459">
        <v>3122</v>
      </c>
      <c r="B79" s="574" t="s">
        <v>975</v>
      </c>
      <c r="C79" s="467"/>
      <c r="D79" s="467"/>
      <c r="E79" s="467"/>
      <c r="F79" s="531"/>
      <c r="G79" s="582"/>
      <c r="H79" s="451"/>
      <c r="I79" s="451"/>
    </row>
    <row r="80" spans="1:9" ht="12" customHeight="1">
      <c r="A80" s="371"/>
      <c r="B80" s="471" t="s">
        <v>882</v>
      </c>
      <c r="C80" s="378"/>
      <c r="D80" s="378"/>
      <c r="E80" s="378"/>
      <c r="F80" s="531"/>
      <c r="G80" s="563"/>
      <c r="H80" s="451"/>
      <c r="I80" s="451"/>
    </row>
    <row r="81" spans="1:9" ht="12" customHeight="1">
      <c r="A81" s="371"/>
      <c r="B81" s="210" t="s">
        <v>1131</v>
      </c>
      <c r="C81" s="378"/>
      <c r="D81" s="378"/>
      <c r="E81" s="378"/>
      <c r="F81" s="531"/>
      <c r="G81" s="563"/>
      <c r="H81" s="451"/>
      <c r="I81" s="451"/>
    </row>
    <row r="82" spans="1:9" ht="12" customHeight="1">
      <c r="A82" s="371"/>
      <c r="B82" s="472" t="s">
        <v>1113</v>
      </c>
      <c r="C82" s="378">
        <v>20000</v>
      </c>
      <c r="D82" s="378">
        <v>23860</v>
      </c>
      <c r="E82" s="378">
        <v>23860</v>
      </c>
      <c r="F82" s="1094">
        <f>SUM(E82/D82)</f>
        <v>1</v>
      </c>
      <c r="G82" s="553"/>
      <c r="H82" s="451"/>
      <c r="I82" s="451"/>
    </row>
    <row r="83" spans="1:9" ht="12" customHeight="1">
      <c r="A83" s="371"/>
      <c r="B83" s="379" t="s">
        <v>888</v>
      </c>
      <c r="C83" s="378"/>
      <c r="D83" s="378"/>
      <c r="E83" s="378"/>
      <c r="F83" s="531"/>
      <c r="G83" s="563"/>
      <c r="H83" s="451"/>
      <c r="I83" s="451"/>
    </row>
    <row r="84" spans="1:9" ht="12" customHeight="1">
      <c r="A84" s="371"/>
      <c r="B84" s="379" t="s">
        <v>1123</v>
      </c>
      <c r="C84" s="378"/>
      <c r="D84" s="378"/>
      <c r="E84" s="378"/>
      <c r="F84" s="531"/>
      <c r="G84" s="563"/>
      <c r="H84" s="451"/>
      <c r="I84" s="451"/>
    </row>
    <row r="85" spans="1:9" ht="12" customHeight="1" thickBot="1">
      <c r="A85" s="371"/>
      <c r="B85" s="544" t="s">
        <v>843</v>
      </c>
      <c r="C85" s="475"/>
      <c r="D85" s="475"/>
      <c r="E85" s="475"/>
      <c r="F85" s="1095"/>
      <c r="G85" s="563"/>
      <c r="H85" s="451"/>
      <c r="I85" s="451"/>
    </row>
    <row r="86" spans="1:9" ht="12" customHeight="1" thickBot="1">
      <c r="A86" s="461"/>
      <c r="B86" s="548" t="s">
        <v>919</v>
      </c>
      <c r="C86" s="477">
        <f>SUM(C80:C85)</f>
        <v>20000</v>
      </c>
      <c r="D86" s="477">
        <f>SUM(D80:D85)</f>
        <v>23860</v>
      </c>
      <c r="E86" s="477">
        <f>SUM(E80:E85)</f>
        <v>23860</v>
      </c>
      <c r="F86" s="1096">
        <f>SUM(E86/D86)</f>
        <v>1</v>
      </c>
      <c r="G86" s="567"/>
      <c r="H86" s="451"/>
      <c r="I86" s="451"/>
    </row>
    <row r="87" spans="1:9" ht="12" customHeight="1">
      <c r="A87" s="459">
        <v>3123</v>
      </c>
      <c r="B87" s="259" t="s">
        <v>890</v>
      </c>
      <c r="C87" s="467"/>
      <c r="D87" s="467"/>
      <c r="E87" s="467"/>
      <c r="F87" s="531"/>
      <c r="G87" s="465"/>
      <c r="H87" s="451"/>
      <c r="I87" s="451"/>
    </row>
    <row r="88" spans="1:9" ht="12" customHeight="1">
      <c r="A88" s="371"/>
      <c r="B88" s="471" t="s">
        <v>882</v>
      </c>
      <c r="C88" s="378"/>
      <c r="D88" s="378"/>
      <c r="E88" s="378">
        <v>200</v>
      </c>
      <c r="F88" s="531"/>
      <c r="G88" s="563"/>
      <c r="H88" s="451"/>
      <c r="I88" s="451"/>
    </row>
    <row r="89" spans="1:9" ht="12" customHeight="1">
      <c r="A89" s="371"/>
      <c r="B89" s="210" t="s">
        <v>1131</v>
      </c>
      <c r="C89" s="378"/>
      <c r="D89" s="378"/>
      <c r="E89" s="378">
        <v>49</v>
      </c>
      <c r="F89" s="531"/>
      <c r="G89" s="563"/>
      <c r="H89" s="451"/>
      <c r="I89" s="451"/>
    </row>
    <row r="90" spans="1:9" ht="12" customHeight="1">
      <c r="A90" s="371"/>
      <c r="B90" s="472" t="s">
        <v>1113</v>
      </c>
      <c r="C90" s="378">
        <v>10000</v>
      </c>
      <c r="D90" s="378">
        <v>15581</v>
      </c>
      <c r="E90" s="378">
        <v>11332</v>
      </c>
      <c r="F90" s="1094">
        <f>SUM(E90/D90)</f>
        <v>0.7272960657210705</v>
      </c>
      <c r="G90" s="553"/>
      <c r="H90" s="451"/>
      <c r="I90" s="451"/>
    </row>
    <row r="91" spans="1:9" ht="12" customHeight="1">
      <c r="A91" s="371"/>
      <c r="B91" s="379" t="s">
        <v>888</v>
      </c>
      <c r="C91" s="378"/>
      <c r="D91" s="378"/>
      <c r="E91" s="378"/>
      <c r="F91" s="531"/>
      <c r="G91" s="563"/>
      <c r="H91" s="451"/>
      <c r="I91" s="451"/>
    </row>
    <row r="92" spans="1:9" ht="12" customHeight="1">
      <c r="A92" s="371"/>
      <c r="B92" s="379" t="s">
        <v>1123</v>
      </c>
      <c r="C92" s="378"/>
      <c r="D92" s="378"/>
      <c r="E92" s="378"/>
      <c r="F92" s="531"/>
      <c r="G92" s="563"/>
      <c r="H92" s="451"/>
      <c r="I92" s="451"/>
    </row>
    <row r="93" spans="1:9" ht="12" customHeight="1" thickBot="1">
      <c r="A93" s="371"/>
      <c r="B93" s="544" t="s">
        <v>843</v>
      </c>
      <c r="C93" s="475"/>
      <c r="D93" s="475"/>
      <c r="E93" s="475"/>
      <c r="F93" s="1095"/>
      <c r="G93" s="563"/>
      <c r="H93" s="451"/>
      <c r="I93" s="451"/>
    </row>
    <row r="94" spans="1:9" ht="12" customHeight="1" thickBot="1">
      <c r="A94" s="461"/>
      <c r="B94" s="548" t="s">
        <v>919</v>
      </c>
      <c r="C94" s="477">
        <f>SUM(C88:C93)</f>
        <v>10000</v>
      </c>
      <c r="D94" s="477">
        <f>SUM(D88:D93)</f>
        <v>15581</v>
      </c>
      <c r="E94" s="477">
        <f>SUM(E88:E93)</f>
        <v>11581</v>
      </c>
      <c r="F94" s="1096">
        <f>SUM(E94/D94)</f>
        <v>0.7432770682241191</v>
      </c>
      <c r="G94" s="567"/>
      <c r="H94" s="451"/>
      <c r="I94" s="451"/>
    </row>
    <row r="95" spans="1:9" ht="12" customHeight="1">
      <c r="A95" s="459">
        <v>3124</v>
      </c>
      <c r="B95" s="259" t="s">
        <v>893</v>
      </c>
      <c r="C95" s="467"/>
      <c r="D95" s="467"/>
      <c r="E95" s="467"/>
      <c r="F95" s="531"/>
      <c r="G95" s="465" t="s">
        <v>949</v>
      </c>
      <c r="H95" s="451"/>
      <c r="I95" s="451"/>
    </row>
    <row r="96" spans="1:9" ht="12" customHeight="1">
      <c r="A96" s="371"/>
      <c r="B96" s="471" t="s">
        <v>882</v>
      </c>
      <c r="C96" s="378"/>
      <c r="D96" s="378"/>
      <c r="E96" s="378"/>
      <c r="F96" s="531"/>
      <c r="G96" s="563"/>
      <c r="H96" s="451"/>
      <c r="I96" s="451"/>
    </row>
    <row r="97" spans="1:9" ht="12" customHeight="1">
      <c r="A97" s="371"/>
      <c r="B97" s="210" t="s">
        <v>1131</v>
      </c>
      <c r="C97" s="378"/>
      <c r="D97" s="378"/>
      <c r="E97" s="378"/>
      <c r="F97" s="531"/>
      <c r="G97" s="563"/>
      <c r="H97" s="451"/>
      <c r="I97" s="451"/>
    </row>
    <row r="98" spans="1:9" ht="12" customHeight="1">
      <c r="A98" s="371"/>
      <c r="B98" s="472" t="s">
        <v>1113</v>
      </c>
      <c r="C98" s="378">
        <v>15000</v>
      </c>
      <c r="D98" s="378">
        <v>17249</v>
      </c>
      <c r="E98" s="378">
        <v>10249</v>
      </c>
      <c r="F98" s="1094">
        <f>SUM(E98/D98)</f>
        <v>0.594179372717259</v>
      </c>
      <c r="G98" s="553"/>
      <c r="H98" s="451"/>
      <c r="I98" s="451"/>
    </row>
    <row r="99" spans="1:9" ht="12" customHeight="1">
      <c r="A99" s="371"/>
      <c r="B99" s="379" t="s">
        <v>1123</v>
      </c>
      <c r="C99" s="378"/>
      <c r="D99" s="378"/>
      <c r="E99" s="378"/>
      <c r="F99" s="531"/>
      <c r="G99" s="563"/>
      <c r="H99" s="451"/>
      <c r="I99" s="451"/>
    </row>
    <row r="100" spans="1:9" ht="12" customHeight="1">
      <c r="A100" s="371"/>
      <c r="B100" s="379" t="s">
        <v>1123</v>
      </c>
      <c r="C100" s="378"/>
      <c r="D100" s="378"/>
      <c r="E100" s="378"/>
      <c r="F100" s="531"/>
      <c r="G100" s="563"/>
      <c r="H100" s="451"/>
      <c r="I100" s="451"/>
    </row>
    <row r="101" spans="1:9" ht="12" customHeight="1" thickBot="1">
      <c r="A101" s="371"/>
      <c r="B101" s="544" t="s">
        <v>843</v>
      </c>
      <c r="C101" s="475"/>
      <c r="D101" s="475"/>
      <c r="E101" s="475"/>
      <c r="F101" s="1095"/>
      <c r="G101" s="563"/>
      <c r="H101" s="451"/>
      <c r="I101" s="451"/>
    </row>
    <row r="102" spans="1:9" ht="12" customHeight="1" thickBot="1">
      <c r="A102" s="461"/>
      <c r="B102" s="548" t="s">
        <v>919</v>
      </c>
      <c r="C102" s="477">
        <f>SUM(C96:C101)</f>
        <v>15000</v>
      </c>
      <c r="D102" s="477">
        <f>SUM(D96:D101)</f>
        <v>17249</v>
      </c>
      <c r="E102" s="477">
        <f>SUM(E96:E101)</f>
        <v>10249</v>
      </c>
      <c r="F102" s="1096">
        <f>SUM(E102/D102)</f>
        <v>0.594179372717259</v>
      </c>
      <c r="G102" s="567"/>
      <c r="H102" s="451"/>
      <c r="I102" s="451"/>
    </row>
    <row r="103" spans="1:9" ht="12" customHeight="1">
      <c r="A103" s="459">
        <v>3125</v>
      </c>
      <c r="B103" s="259" t="s">
        <v>766</v>
      </c>
      <c r="C103" s="467"/>
      <c r="D103" s="467"/>
      <c r="E103" s="467"/>
      <c r="F103" s="531"/>
      <c r="G103" s="465"/>
      <c r="H103" s="451"/>
      <c r="I103" s="451"/>
    </row>
    <row r="104" spans="1:9" ht="12" customHeight="1">
      <c r="A104" s="371"/>
      <c r="B104" s="471" t="s">
        <v>882</v>
      </c>
      <c r="C104" s="378"/>
      <c r="D104" s="378"/>
      <c r="E104" s="378"/>
      <c r="F104" s="531"/>
      <c r="G104" s="563"/>
      <c r="H104" s="451"/>
      <c r="I104" s="451"/>
    </row>
    <row r="105" spans="1:9" ht="12" customHeight="1">
      <c r="A105" s="371"/>
      <c r="B105" s="210" t="s">
        <v>1131</v>
      </c>
      <c r="C105" s="378"/>
      <c r="D105" s="378"/>
      <c r="E105" s="378"/>
      <c r="F105" s="531"/>
      <c r="G105" s="563"/>
      <c r="H105" s="451"/>
      <c r="I105" s="451"/>
    </row>
    <row r="106" spans="1:9" ht="12" customHeight="1">
      <c r="A106" s="371"/>
      <c r="B106" s="472" t="s">
        <v>1113</v>
      </c>
      <c r="C106" s="378">
        <v>4000</v>
      </c>
      <c r="D106" s="378">
        <v>29100</v>
      </c>
      <c r="E106" s="378">
        <v>29100</v>
      </c>
      <c r="F106" s="1094">
        <f>SUM(E106/D106)</f>
        <v>1</v>
      </c>
      <c r="G106" s="733"/>
      <c r="H106" s="451"/>
      <c r="I106" s="451"/>
    </row>
    <row r="107" spans="1:9" ht="12" customHeight="1">
      <c r="A107" s="371"/>
      <c r="B107" s="379" t="s">
        <v>888</v>
      </c>
      <c r="C107" s="378"/>
      <c r="D107" s="378"/>
      <c r="E107" s="378"/>
      <c r="F107" s="531"/>
      <c r="G107" s="733"/>
      <c r="H107" s="451"/>
      <c r="I107" s="451"/>
    </row>
    <row r="108" spans="1:9" ht="12" customHeight="1">
      <c r="A108" s="371"/>
      <c r="B108" s="379" t="s">
        <v>1123</v>
      </c>
      <c r="C108" s="378"/>
      <c r="D108" s="378"/>
      <c r="E108" s="378"/>
      <c r="F108" s="531"/>
      <c r="G108" s="563"/>
      <c r="H108" s="451"/>
      <c r="I108" s="451"/>
    </row>
    <row r="109" spans="1:9" ht="12" customHeight="1" thickBot="1">
      <c r="A109" s="371"/>
      <c r="B109" s="544" t="s">
        <v>843</v>
      </c>
      <c r="C109" s="475"/>
      <c r="D109" s="475"/>
      <c r="E109" s="475"/>
      <c r="F109" s="1095"/>
      <c r="G109" s="563"/>
      <c r="H109" s="451"/>
      <c r="I109" s="451"/>
    </row>
    <row r="110" spans="1:9" ht="12" customHeight="1" thickBot="1">
      <c r="A110" s="461"/>
      <c r="B110" s="548" t="s">
        <v>919</v>
      </c>
      <c r="C110" s="477">
        <f>SUM(C104:C109)</f>
        <v>4000</v>
      </c>
      <c r="D110" s="477">
        <f>SUM(D104:D109)</f>
        <v>29100</v>
      </c>
      <c r="E110" s="477">
        <f>SUM(E104:E109)</f>
        <v>29100</v>
      </c>
      <c r="F110" s="1096">
        <f>SUM(E110/D110)</f>
        <v>1</v>
      </c>
      <c r="G110" s="567"/>
      <c r="H110" s="451"/>
      <c r="I110" s="451"/>
    </row>
    <row r="111" spans="1:9" ht="12" customHeight="1">
      <c r="A111" s="459">
        <v>3126</v>
      </c>
      <c r="B111" s="259" t="s">
        <v>31</v>
      </c>
      <c r="C111" s="467"/>
      <c r="D111" s="467"/>
      <c r="E111" s="467"/>
      <c r="F111" s="531"/>
      <c r="G111" s="465"/>
      <c r="H111" s="451"/>
      <c r="I111" s="451"/>
    </row>
    <row r="112" spans="1:9" ht="12" customHeight="1">
      <c r="A112" s="371"/>
      <c r="B112" s="471" t="s">
        <v>882</v>
      </c>
      <c r="C112" s="378"/>
      <c r="D112" s="378"/>
      <c r="E112" s="378"/>
      <c r="F112" s="531"/>
      <c r="G112" s="563"/>
      <c r="H112" s="451"/>
      <c r="I112" s="451"/>
    </row>
    <row r="113" spans="1:9" ht="12" customHeight="1">
      <c r="A113" s="371"/>
      <c r="B113" s="210" t="s">
        <v>1131</v>
      </c>
      <c r="C113" s="378"/>
      <c r="D113" s="378"/>
      <c r="E113" s="378"/>
      <c r="F113" s="531"/>
      <c r="G113" s="563"/>
      <c r="H113" s="451"/>
      <c r="I113" s="451"/>
    </row>
    <row r="114" spans="1:9" ht="12" customHeight="1">
      <c r="A114" s="371"/>
      <c r="B114" s="472" t="s">
        <v>1113</v>
      </c>
      <c r="C114" s="378">
        <v>10000</v>
      </c>
      <c r="D114" s="378">
        <v>10000</v>
      </c>
      <c r="E114" s="378">
        <v>10000</v>
      </c>
      <c r="F114" s="1094">
        <f>SUM(E114/D114)</f>
        <v>1</v>
      </c>
      <c r="G114" s="733"/>
      <c r="H114" s="451"/>
      <c r="I114" s="451"/>
    </row>
    <row r="115" spans="1:9" ht="12" customHeight="1">
      <c r="A115" s="371"/>
      <c r="B115" s="379" t="s">
        <v>888</v>
      </c>
      <c r="C115" s="378"/>
      <c r="D115" s="378"/>
      <c r="E115" s="378"/>
      <c r="F115" s="531"/>
      <c r="G115" s="733"/>
      <c r="H115" s="451"/>
      <c r="I115" s="451"/>
    </row>
    <row r="116" spans="1:9" ht="12" customHeight="1">
      <c r="A116" s="371"/>
      <c r="B116" s="379" t="s">
        <v>1123</v>
      </c>
      <c r="C116" s="378"/>
      <c r="D116" s="378"/>
      <c r="E116" s="378"/>
      <c r="F116" s="531"/>
      <c r="G116" s="563"/>
      <c r="H116" s="451"/>
      <c r="I116" s="451"/>
    </row>
    <row r="117" spans="1:9" ht="12" customHeight="1" thickBot="1">
      <c r="A117" s="371"/>
      <c r="B117" s="544" t="s">
        <v>843</v>
      </c>
      <c r="C117" s="475"/>
      <c r="D117" s="475"/>
      <c r="E117" s="475"/>
      <c r="F117" s="1095"/>
      <c r="G117" s="563"/>
      <c r="H117" s="451"/>
      <c r="I117" s="451"/>
    </row>
    <row r="118" spans="1:9" ht="12" customHeight="1" thickBot="1">
      <c r="A118" s="461"/>
      <c r="B118" s="548" t="s">
        <v>919</v>
      </c>
      <c r="C118" s="477">
        <f>SUM(C112:C117)</f>
        <v>10000</v>
      </c>
      <c r="D118" s="477">
        <f>SUM(D112:D117)</f>
        <v>10000</v>
      </c>
      <c r="E118" s="477">
        <f>SUM(E112:E117)</f>
        <v>10000</v>
      </c>
      <c r="F118" s="1096">
        <f>SUM(E118/D118)</f>
        <v>1</v>
      </c>
      <c r="G118" s="567"/>
      <c r="H118" s="451"/>
      <c r="I118" s="451"/>
    </row>
    <row r="119" spans="1:9" ht="12" customHeight="1" thickBot="1">
      <c r="A119" s="577">
        <v>3140</v>
      </c>
      <c r="B119" s="583" t="s">
        <v>895</v>
      </c>
      <c r="C119" s="477">
        <f>SUM(C127+C135+C143+C151+C159+C167)</f>
        <v>44000</v>
      </c>
      <c r="D119" s="477">
        <f>SUM(D127+D135+D143+D151+D159+D167)</f>
        <v>54045</v>
      </c>
      <c r="E119" s="477">
        <f>SUM(E127+E135+E143+E151+E159+E167)</f>
        <v>54045</v>
      </c>
      <c r="F119" s="1096">
        <f>SUM(E119/D119)</f>
        <v>1</v>
      </c>
      <c r="G119" s="567"/>
      <c r="H119" s="451"/>
      <c r="I119" s="451"/>
    </row>
    <row r="120" spans="1:9" ht="12" customHeight="1">
      <c r="A120" s="459">
        <v>3141</v>
      </c>
      <c r="B120" s="259" t="s">
        <v>917</v>
      </c>
      <c r="C120" s="467"/>
      <c r="D120" s="467"/>
      <c r="E120" s="467"/>
      <c r="F120" s="531"/>
      <c r="G120" s="563"/>
      <c r="H120" s="451"/>
      <c r="I120" s="451"/>
    </row>
    <row r="121" spans="1:9" ht="12" customHeight="1">
      <c r="A121" s="371"/>
      <c r="B121" s="471" t="s">
        <v>882</v>
      </c>
      <c r="C121" s="378"/>
      <c r="D121" s="378"/>
      <c r="E121" s="378"/>
      <c r="F121" s="531"/>
      <c r="G121" s="734"/>
      <c r="H121" s="451"/>
      <c r="I121" s="451"/>
    </row>
    <row r="122" spans="1:9" ht="12" customHeight="1">
      <c r="A122" s="371"/>
      <c r="B122" s="210" t="s">
        <v>1131</v>
      </c>
      <c r="C122" s="378"/>
      <c r="D122" s="378"/>
      <c r="E122" s="378"/>
      <c r="F122" s="531"/>
      <c r="G122" s="733"/>
      <c r="H122" s="451"/>
      <c r="I122" s="451"/>
    </row>
    <row r="123" spans="1:9" ht="12" customHeight="1">
      <c r="A123" s="371"/>
      <c r="B123" s="472" t="s">
        <v>1113</v>
      </c>
      <c r="C123" s="378"/>
      <c r="D123" s="378"/>
      <c r="E123" s="378"/>
      <c r="F123" s="531"/>
      <c r="G123" s="733"/>
      <c r="H123" s="451"/>
      <c r="I123" s="451"/>
    </row>
    <row r="124" spans="1:9" ht="12" customHeight="1">
      <c r="A124" s="371"/>
      <c r="B124" s="379" t="s">
        <v>888</v>
      </c>
      <c r="C124" s="378"/>
      <c r="D124" s="378"/>
      <c r="E124" s="378">
        <v>5144</v>
      </c>
      <c r="F124" s="531"/>
      <c r="G124" s="733"/>
      <c r="H124" s="451"/>
      <c r="I124" s="451"/>
    </row>
    <row r="125" spans="1:9" ht="12" customHeight="1">
      <c r="A125" s="371"/>
      <c r="B125" s="379" t="s">
        <v>1123</v>
      </c>
      <c r="C125" s="579">
        <v>20000</v>
      </c>
      <c r="D125" s="579">
        <v>21000</v>
      </c>
      <c r="E125" s="579">
        <v>15856</v>
      </c>
      <c r="F125" s="1094">
        <f>SUM(E125/D125)</f>
        <v>0.7550476190476191</v>
      </c>
      <c r="G125" s="733"/>
      <c r="H125" s="451"/>
      <c r="I125" s="451"/>
    </row>
    <row r="126" spans="1:9" ht="12" customHeight="1" thickBot="1">
      <c r="A126" s="371"/>
      <c r="B126" s="544" t="s">
        <v>843</v>
      </c>
      <c r="C126" s="475"/>
      <c r="D126" s="475"/>
      <c r="E126" s="475"/>
      <c r="F126" s="1095"/>
      <c r="G126" s="735"/>
      <c r="H126" s="451"/>
      <c r="I126" s="451"/>
    </row>
    <row r="127" spans="1:9" ht="12" customHeight="1" thickBot="1">
      <c r="A127" s="461"/>
      <c r="B127" s="548" t="s">
        <v>919</v>
      </c>
      <c r="C127" s="477">
        <f>SUM(C121:C126)</f>
        <v>20000</v>
      </c>
      <c r="D127" s="477">
        <f>SUM(D121:D126)</f>
        <v>21000</v>
      </c>
      <c r="E127" s="477">
        <f>SUM(E121:E126)</f>
        <v>21000</v>
      </c>
      <c r="F127" s="1096">
        <f>SUM(E127/D127)</f>
        <v>1</v>
      </c>
      <c r="G127" s="567"/>
      <c r="H127" s="451"/>
      <c r="I127" s="451"/>
    </row>
    <row r="128" spans="1:9" ht="12" customHeight="1">
      <c r="A128" s="459">
        <v>3142</v>
      </c>
      <c r="B128" s="481" t="s">
        <v>754</v>
      </c>
      <c r="C128" s="467"/>
      <c r="D128" s="467"/>
      <c r="E128" s="467"/>
      <c r="F128" s="531"/>
      <c r="G128" s="562"/>
      <c r="H128" s="451"/>
      <c r="I128" s="451"/>
    </row>
    <row r="129" spans="1:9" ht="12" customHeight="1">
      <c r="A129" s="459"/>
      <c r="B129" s="471" t="s">
        <v>882</v>
      </c>
      <c r="C129" s="378">
        <v>3000</v>
      </c>
      <c r="D129" s="378">
        <v>3255</v>
      </c>
      <c r="E129" s="378">
        <v>1555</v>
      </c>
      <c r="F129" s="1094">
        <f>SUM(E129/D129)</f>
        <v>0.47772657450076805</v>
      </c>
      <c r="G129" s="734"/>
      <c r="H129" s="451"/>
      <c r="I129" s="451"/>
    </row>
    <row r="130" spans="1:9" ht="12" customHeight="1">
      <c r="A130" s="459"/>
      <c r="B130" s="210" t="s">
        <v>1131</v>
      </c>
      <c r="C130" s="378">
        <v>1000</v>
      </c>
      <c r="D130" s="378">
        <v>1356</v>
      </c>
      <c r="E130" s="378">
        <v>900</v>
      </c>
      <c r="F130" s="1094">
        <f>SUM(E130/D130)</f>
        <v>0.6637168141592921</v>
      </c>
      <c r="G130" s="580"/>
      <c r="H130" s="451"/>
      <c r="I130" s="451"/>
    </row>
    <row r="131" spans="1:9" ht="12" customHeight="1">
      <c r="A131" s="459"/>
      <c r="B131" s="472" t="s">
        <v>1113</v>
      </c>
      <c r="C131" s="579">
        <v>4000</v>
      </c>
      <c r="D131" s="579">
        <v>3959</v>
      </c>
      <c r="E131" s="579">
        <v>6115</v>
      </c>
      <c r="F131" s="1094">
        <f>SUM(E131/D131)</f>
        <v>1.5445819651427128</v>
      </c>
      <c r="G131" s="736"/>
      <c r="H131" s="451"/>
      <c r="I131" s="451"/>
    </row>
    <row r="132" spans="1:9" ht="12" customHeight="1">
      <c r="A132" s="459"/>
      <c r="B132" s="379" t="s">
        <v>888</v>
      </c>
      <c r="C132" s="579"/>
      <c r="D132" s="579"/>
      <c r="E132" s="579"/>
      <c r="F132" s="1094"/>
      <c r="G132" s="563"/>
      <c r="H132" s="451"/>
      <c r="I132" s="451"/>
    </row>
    <row r="133" spans="1:9" ht="12" customHeight="1">
      <c r="A133" s="459"/>
      <c r="B133" s="379" t="s">
        <v>1123</v>
      </c>
      <c r="C133" s="579"/>
      <c r="D133" s="579"/>
      <c r="E133" s="579"/>
      <c r="F133" s="1094"/>
      <c r="G133" s="580"/>
      <c r="H133" s="451"/>
      <c r="I133" s="451"/>
    </row>
    <row r="134" spans="1:9" ht="12.75" thickBot="1">
      <c r="A134" s="459"/>
      <c r="B134" s="544" t="s">
        <v>690</v>
      </c>
      <c r="C134" s="488"/>
      <c r="D134" s="488">
        <v>110</v>
      </c>
      <c r="E134" s="488">
        <v>110</v>
      </c>
      <c r="F134" s="1097">
        <f>SUM(E134/D134)</f>
        <v>1</v>
      </c>
      <c r="G134" s="584"/>
      <c r="H134" s="451"/>
      <c r="I134" s="451"/>
    </row>
    <row r="135" spans="1:9" ht="12" customHeight="1" thickBot="1">
      <c r="A135" s="461"/>
      <c r="B135" s="548" t="s">
        <v>919</v>
      </c>
      <c r="C135" s="477">
        <f>SUM(C129:C134)</f>
        <v>8000</v>
      </c>
      <c r="D135" s="477">
        <f>SUM(D129:D134)</f>
        <v>8680</v>
      </c>
      <c r="E135" s="477">
        <f>SUM(E129:E134)</f>
        <v>8680</v>
      </c>
      <c r="F135" s="1096">
        <f>SUM(E135/D135)</f>
        <v>1</v>
      </c>
      <c r="G135" s="567"/>
      <c r="H135" s="451"/>
      <c r="I135" s="451"/>
    </row>
    <row r="136" spans="1:9" ht="12" customHeight="1">
      <c r="A136" s="478">
        <v>3143</v>
      </c>
      <c r="B136" s="259" t="s">
        <v>768</v>
      </c>
      <c r="C136" s="467"/>
      <c r="D136" s="467"/>
      <c r="E136" s="467"/>
      <c r="F136" s="531"/>
      <c r="G136" s="528" t="s">
        <v>748</v>
      </c>
      <c r="H136" s="451"/>
      <c r="I136" s="451"/>
    </row>
    <row r="137" spans="1:9" ht="12" customHeight="1">
      <c r="A137" s="371"/>
      <c r="B137" s="471" t="s">
        <v>882</v>
      </c>
      <c r="C137" s="378"/>
      <c r="D137" s="378"/>
      <c r="E137" s="378"/>
      <c r="F137" s="531"/>
      <c r="G137" s="563"/>
      <c r="H137" s="451"/>
      <c r="I137" s="451"/>
    </row>
    <row r="138" spans="1:9" ht="12" customHeight="1">
      <c r="A138" s="371"/>
      <c r="B138" s="210" t="s">
        <v>1131</v>
      </c>
      <c r="C138" s="378"/>
      <c r="D138" s="378"/>
      <c r="E138" s="378"/>
      <c r="F138" s="531"/>
      <c r="G138" s="734"/>
      <c r="H138" s="451"/>
      <c r="I138" s="451"/>
    </row>
    <row r="139" spans="1:9" ht="12" customHeight="1">
      <c r="A139" s="371"/>
      <c r="B139" s="472" t="s">
        <v>1113</v>
      </c>
      <c r="C139" s="579"/>
      <c r="D139" s="579"/>
      <c r="E139" s="579"/>
      <c r="F139" s="531"/>
      <c r="G139" s="734"/>
      <c r="H139" s="451"/>
      <c r="I139" s="451"/>
    </row>
    <row r="140" spans="1:9" ht="12" customHeight="1">
      <c r="A140" s="371"/>
      <c r="B140" s="379" t="s">
        <v>888</v>
      </c>
      <c r="C140" s="579"/>
      <c r="D140" s="579"/>
      <c r="E140" s="579"/>
      <c r="F140" s="531"/>
      <c r="G140" s="733"/>
      <c r="H140" s="451"/>
      <c r="I140" s="451"/>
    </row>
    <row r="141" spans="1:9" ht="12" customHeight="1">
      <c r="A141" s="371"/>
      <c r="B141" s="379" t="s">
        <v>1123</v>
      </c>
      <c r="C141" s="378">
        <v>6000</v>
      </c>
      <c r="D141" s="378">
        <v>9968</v>
      </c>
      <c r="E141" s="378">
        <v>9968</v>
      </c>
      <c r="F141" s="1094">
        <f aca="true" t="shared" si="0" ref="F141:F201">SUM(E141/D141)</f>
        <v>1</v>
      </c>
      <c r="G141" s="563"/>
      <c r="H141" s="451"/>
      <c r="I141" s="451"/>
    </row>
    <row r="142" spans="1:9" ht="12" customHeight="1" thickBot="1">
      <c r="A142" s="371"/>
      <c r="B142" s="544" t="s">
        <v>731</v>
      </c>
      <c r="C142" s="475"/>
      <c r="D142" s="475">
        <v>50</v>
      </c>
      <c r="E142" s="475">
        <v>50</v>
      </c>
      <c r="F142" s="1097">
        <f t="shared" si="0"/>
        <v>1</v>
      </c>
      <c r="G142" s="532"/>
      <c r="H142" s="451"/>
      <c r="I142" s="451"/>
    </row>
    <row r="143" spans="1:9" ht="12" customHeight="1" thickBot="1">
      <c r="A143" s="461"/>
      <c r="B143" s="548" t="s">
        <v>919</v>
      </c>
      <c r="C143" s="477">
        <f>SUM(C137:C142)</f>
        <v>6000</v>
      </c>
      <c r="D143" s="477">
        <f>SUM(D137:D142)</f>
        <v>10018</v>
      </c>
      <c r="E143" s="477">
        <f>SUM(E137:E142)</f>
        <v>10018</v>
      </c>
      <c r="F143" s="1096">
        <f t="shared" si="0"/>
        <v>1</v>
      </c>
      <c r="G143" s="567"/>
      <c r="H143" s="451"/>
      <c r="I143" s="451"/>
    </row>
    <row r="144" spans="1:9" ht="12" customHeight="1">
      <c r="A144" s="459">
        <v>3144</v>
      </c>
      <c r="B144" s="259" t="s">
        <v>614</v>
      </c>
      <c r="C144" s="467"/>
      <c r="D144" s="467"/>
      <c r="E144" s="467"/>
      <c r="F144" s="531"/>
      <c r="G144" s="563"/>
      <c r="H144" s="451"/>
      <c r="I144" s="451"/>
    </row>
    <row r="145" spans="1:9" ht="12" customHeight="1">
      <c r="A145" s="371"/>
      <c r="B145" s="471" t="s">
        <v>882</v>
      </c>
      <c r="C145" s="378"/>
      <c r="D145" s="378"/>
      <c r="E145" s="378"/>
      <c r="F145" s="531"/>
      <c r="G145" s="563"/>
      <c r="H145" s="451"/>
      <c r="I145" s="451"/>
    </row>
    <row r="146" spans="1:9" ht="12" customHeight="1">
      <c r="A146" s="371"/>
      <c r="B146" s="210" t="s">
        <v>1131</v>
      </c>
      <c r="C146" s="378"/>
      <c r="D146" s="378"/>
      <c r="E146" s="378"/>
      <c r="F146" s="531"/>
      <c r="G146" s="580"/>
      <c r="H146" s="451"/>
      <c r="I146" s="451"/>
    </row>
    <row r="147" spans="1:9" ht="12" customHeight="1">
      <c r="A147" s="371"/>
      <c r="B147" s="472" t="s">
        <v>1113</v>
      </c>
      <c r="C147" s="378">
        <v>15</v>
      </c>
      <c r="D147" s="378">
        <v>15</v>
      </c>
      <c r="E147" s="378">
        <v>15</v>
      </c>
      <c r="F147" s="1094">
        <f t="shared" si="0"/>
        <v>1</v>
      </c>
      <c r="G147" s="734"/>
      <c r="H147" s="451"/>
      <c r="I147" s="451"/>
    </row>
    <row r="148" spans="1:9" ht="12" customHeight="1">
      <c r="A148" s="371"/>
      <c r="B148" s="379" t="s">
        <v>888</v>
      </c>
      <c r="C148" s="378">
        <v>1985</v>
      </c>
      <c r="D148" s="378">
        <v>1985</v>
      </c>
      <c r="E148" s="378">
        <v>1985</v>
      </c>
      <c r="F148" s="1094">
        <f t="shared" si="0"/>
        <v>1</v>
      </c>
      <c r="G148" s="585"/>
      <c r="H148" s="451"/>
      <c r="I148" s="451"/>
    </row>
    <row r="149" spans="1:9" ht="12" customHeight="1">
      <c r="A149" s="371"/>
      <c r="B149" s="379" t="s">
        <v>1123</v>
      </c>
      <c r="C149" s="378"/>
      <c r="D149" s="378"/>
      <c r="E149" s="378"/>
      <c r="F149" s="531"/>
      <c r="G149" s="563"/>
      <c r="H149" s="451"/>
      <c r="I149" s="451"/>
    </row>
    <row r="150" spans="1:9" ht="12" customHeight="1" thickBot="1">
      <c r="A150" s="371"/>
      <c r="B150" s="544" t="s">
        <v>843</v>
      </c>
      <c r="C150" s="475"/>
      <c r="D150" s="475"/>
      <c r="E150" s="475"/>
      <c r="F150" s="1095"/>
      <c r="G150" s="584"/>
      <c r="H150" s="451"/>
      <c r="I150" s="451"/>
    </row>
    <row r="151" spans="1:9" ht="12" customHeight="1" thickBot="1">
      <c r="A151" s="461"/>
      <c r="B151" s="548" t="s">
        <v>919</v>
      </c>
      <c r="C151" s="477">
        <f>SUM(C145:C150)</f>
        <v>2000</v>
      </c>
      <c r="D151" s="477">
        <f>SUM(D145:D150)</f>
        <v>2000</v>
      </c>
      <c r="E151" s="477">
        <f>SUM(E145:E150)</f>
        <v>2000</v>
      </c>
      <c r="F151" s="1096">
        <f t="shared" si="0"/>
        <v>1</v>
      </c>
      <c r="G151" s="567"/>
      <c r="H151" s="451"/>
      <c r="I151" s="451"/>
    </row>
    <row r="152" spans="1:9" ht="12" customHeight="1">
      <c r="A152" s="561">
        <v>3145</v>
      </c>
      <c r="B152" s="535" t="s">
        <v>778</v>
      </c>
      <c r="C152" s="536"/>
      <c r="D152" s="536"/>
      <c r="E152" s="536"/>
      <c r="F152" s="531"/>
      <c r="G152" s="586"/>
      <c r="H152" s="451"/>
      <c r="I152" s="451"/>
    </row>
    <row r="153" spans="1:9" ht="12" customHeight="1">
      <c r="A153" s="555"/>
      <c r="B153" s="539" t="s">
        <v>882</v>
      </c>
      <c r="C153" s="554">
        <v>500</v>
      </c>
      <c r="D153" s="554">
        <v>762</v>
      </c>
      <c r="E153" s="554">
        <v>762</v>
      </c>
      <c r="F153" s="1094">
        <f t="shared" si="0"/>
        <v>1</v>
      </c>
      <c r="G153" s="586"/>
      <c r="H153" s="451"/>
      <c r="I153" s="451"/>
    </row>
    <row r="154" spans="1:9" ht="12" customHeight="1">
      <c r="A154" s="555"/>
      <c r="B154" s="541" t="s">
        <v>1131</v>
      </c>
      <c r="C154" s="554">
        <v>200</v>
      </c>
      <c r="D154" s="554">
        <v>386</v>
      </c>
      <c r="E154" s="554">
        <v>386</v>
      </c>
      <c r="F154" s="1094">
        <f t="shared" si="0"/>
        <v>1</v>
      </c>
      <c r="G154" s="734"/>
      <c r="H154" s="451"/>
      <c r="I154" s="451"/>
    </row>
    <row r="155" spans="1:9" ht="12" customHeight="1">
      <c r="A155" s="555"/>
      <c r="B155" s="542" t="s">
        <v>1113</v>
      </c>
      <c r="C155" s="554">
        <v>3300</v>
      </c>
      <c r="D155" s="554">
        <v>3499</v>
      </c>
      <c r="E155" s="554">
        <v>3499</v>
      </c>
      <c r="F155" s="1094">
        <f t="shared" si="0"/>
        <v>1</v>
      </c>
      <c r="G155" s="587"/>
      <c r="H155" s="451"/>
      <c r="I155" s="451"/>
    </row>
    <row r="156" spans="1:9" ht="12" customHeight="1">
      <c r="A156" s="555"/>
      <c r="B156" s="543" t="s">
        <v>888</v>
      </c>
      <c r="C156" s="554"/>
      <c r="D156" s="554"/>
      <c r="E156" s="554"/>
      <c r="F156" s="531"/>
      <c r="G156" s="587"/>
      <c r="H156" s="451"/>
      <c r="I156" s="451"/>
    </row>
    <row r="157" spans="1:9" ht="12" customHeight="1">
      <c r="A157" s="555"/>
      <c r="B157" s="543" t="s">
        <v>1123</v>
      </c>
      <c r="C157" s="554"/>
      <c r="D157" s="554"/>
      <c r="E157" s="554"/>
      <c r="F157" s="531"/>
      <c r="G157" s="586"/>
      <c r="H157" s="451"/>
      <c r="I157" s="451"/>
    </row>
    <row r="158" spans="1:9" ht="12" customHeight="1" thickBot="1">
      <c r="A158" s="555"/>
      <c r="B158" s="544" t="s">
        <v>843</v>
      </c>
      <c r="C158" s="556"/>
      <c r="D158" s="556"/>
      <c r="E158" s="556"/>
      <c r="F158" s="1095"/>
      <c r="G158" s="588"/>
      <c r="H158" s="451"/>
      <c r="I158" s="451"/>
    </row>
    <row r="159" spans="1:9" ht="12" customHeight="1" thickBot="1">
      <c r="A159" s="558"/>
      <c r="B159" s="548" t="s">
        <v>919</v>
      </c>
      <c r="C159" s="559">
        <f>SUM(C153:C158)</f>
        <v>4000</v>
      </c>
      <c r="D159" s="559">
        <f>SUM(D153:D158)</f>
        <v>4647</v>
      </c>
      <c r="E159" s="559">
        <f>SUM(E153:E158)</f>
        <v>4647</v>
      </c>
      <c r="F159" s="1096">
        <f t="shared" si="0"/>
        <v>1</v>
      </c>
      <c r="G159" s="589"/>
      <c r="H159" s="451"/>
      <c r="I159" s="451"/>
    </row>
    <row r="160" spans="1:9" ht="12" customHeight="1">
      <c r="A160" s="561">
        <v>3146</v>
      </c>
      <c r="B160" s="535" t="s">
        <v>383</v>
      </c>
      <c r="C160" s="536"/>
      <c r="D160" s="536"/>
      <c r="E160" s="536"/>
      <c r="F160" s="531"/>
      <c r="G160" s="727" t="s">
        <v>749</v>
      </c>
      <c r="H160" s="451"/>
      <c r="I160" s="451"/>
    </row>
    <row r="161" spans="1:9" ht="12" customHeight="1">
      <c r="A161" s="555"/>
      <c r="B161" s="539" t="s">
        <v>882</v>
      </c>
      <c r="C161" s="554"/>
      <c r="D161" s="554">
        <v>960</v>
      </c>
      <c r="E161" s="554">
        <v>960</v>
      </c>
      <c r="F161" s="1094">
        <f t="shared" si="0"/>
        <v>1</v>
      </c>
      <c r="G161" s="586"/>
      <c r="H161" s="451"/>
      <c r="I161" s="451"/>
    </row>
    <row r="162" spans="1:9" ht="12" customHeight="1">
      <c r="A162" s="555"/>
      <c r="B162" s="541" t="s">
        <v>1131</v>
      </c>
      <c r="C162" s="554"/>
      <c r="D162" s="554">
        <v>260</v>
      </c>
      <c r="E162" s="554">
        <v>260</v>
      </c>
      <c r="F162" s="1094">
        <f t="shared" si="0"/>
        <v>1</v>
      </c>
      <c r="G162" s="586"/>
      <c r="H162" s="451"/>
      <c r="I162" s="451"/>
    </row>
    <row r="163" spans="1:9" ht="12" customHeight="1">
      <c r="A163" s="555"/>
      <c r="B163" s="542" t="s">
        <v>1113</v>
      </c>
      <c r="C163" s="554"/>
      <c r="D163" s="554"/>
      <c r="E163" s="554">
        <v>1016</v>
      </c>
      <c r="F163" s="1094"/>
      <c r="G163" s="734"/>
      <c r="H163" s="451"/>
      <c r="I163" s="451"/>
    </row>
    <row r="164" spans="1:9" ht="12" customHeight="1">
      <c r="A164" s="555"/>
      <c r="B164" s="543" t="s">
        <v>888</v>
      </c>
      <c r="C164" s="554"/>
      <c r="D164" s="554"/>
      <c r="E164" s="554"/>
      <c r="F164" s="1094"/>
      <c r="G164" s="586"/>
      <c r="H164" s="451"/>
      <c r="I164" s="451"/>
    </row>
    <row r="165" spans="1:9" ht="12" customHeight="1">
      <c r="A165" s="555"/>
      <c r="B165" s="543" t="s">
        <v>1123</v>
      </c>
      <c r="C165" s="554">
        <v>4000</v>
      </c>
      <c r="D165" s="554">
        <v>6480</v>
      </c>
      <c r="E165" s="554">
        <v>5464</v>
      </c>
      <c r="F165" s="1094">
        <f t="shared" si="0"/>
        <v>0.8432098765432099</v>
      </c>
      <c r="G165" s="586"/>
      <c r="H165" s="451"/>
      <c r="I165" s="451"/>
    </row>
    <row r="166" spans="1:9" ht="12" customHeight="1" thickBot="1">
      <c r="A166" s="555"/>
      <c r="B166" s="544" t="s">
        <v>843</v>
      </c>
      <c r="C166" s="556"/>
      <c r="D166" s="556"/>
      <c r="E166" s="556"/>
      <c r="F166" s="1095"/>
      <c r="G166" s="588"/>
      <c r="H166" s="451"/>
      <c r="I166" s="451"/>
    </row>
    <row r="167" spans="1:9" ht="12" customHeight="1" thickBot="1">
      <c r="A167" s="558"/>
      <c r="B167" s="548" t="s">
        <v>919</v>
      </c>
      <c r="C167" s="559">
        <f>SUM(C161:C166)</f>
        <v>4000</v>
      </c>
      <c r="D167" s="559">
        <f>SUM(D161:D166)</f>
        <v>7700</v>
      </c>
      <c r="E167" s="559">
        <f>SUM(E161:E166)</f>
        <v>7700</v>
      </c>
      <c r="F167" s="1096">
        <f t="shared" si="0"/>
        <v>1</v>
      </c>
      <c r="G167" s="589"/>
      <c r="H167" s="451"/>
      <c r="I167" s="451"/>
    </row>
    <row r="168" spans="1:9" ht="12.75" thickBot="1">
      <c r="A168" s="577"/>
      <c r="B168" s="590" t="s">
        <v>792</v>
      </c>
      <c r="C168" s="477">
        <f>SUM(C192+C201+C218+C226+C234+C267+C242+C250+C275+C184+C283+C291+C258+C176+C209+C299)</f>
        <v>2428914</v>
      </c>
      <c r="D168" s="477">
        <f>SUM(D192+D201+D218+D226+D234+D267+D242+D250+D275+D184+D283+D291+D258+D176+D209+D299)</f>
        <v>2584290</v>
      </c>
      <c r="E168" s="477">
        <f>SUM(E192+E201+E218+E226+E234+E267+E242+E250+E275+E184+E283+E291+E258+E176+E209+E299)</f>
        <v>2621173</v>
      </c>
      <c r="F168" s="1096">
        <f t="shared" si="0"/>
        <v>1.0142720050768297</v>
      </c>
      <c r="G168" s="567"/>
      <c r="H168" s="451"/>
      <c r="I168" s="451"/>
    </row>
    <row r="169" spans="1:9" ht="12">
      <c r="A169" s="459">
        <v>3200</v>
      </c>
      <c r="B169" s="591" t="s">
        <v>883</v>
      </c>
      <c r="C169" s="467"/>
      <c r="D169" s="467"/>
      <c r="E169" s="467"/>
      <c r="F169" s="531"/>
      <c r="G169" s="528"/>
      <c r="H169" s="451"/>
      <c r="I169" s="451"/>
    </row>
    <row r="170" spans="1:9" ht="12">
      <c r="A170" s="470"/>
      <c r="B170" s="471" t="s">
        <v>882</v>
      </c>
      <c r="C170" s="378">
        <v>65094</v>
      </c>
      <c r="D170" s="378">
        <v>69499</v>
      </c>
      <c r="E170" s="378">
        <v>69499</v>
      </c>
      <c r="F170" s="1094">
        <f t="shared" si="0"/>
        <v>1</v>
      </c>
      <c r="G170" s="83"/>
      <c r="H170" s="451"/>
      <c r="I170" s="451"/>
    </row>
    <row r="171" spans="1:9" ht="12">
      <c r="A171" s="470"/>
      <c r="B171" s="210" t="s">
        <v>1131</v>
      </c>
      <c r="C171" s="378">
        <v>17575</v>
      </c>
      <c r="D171" s="378">
        <v>18664</v>
      </c>
      <c r="E171" s="378">
        <v>18664</v>
      </c>
      <c r="F171" s="1094">
        <f t="shared" si="0"/>
        <v>1</v>
      </c>
      <c r="G171" s="734"/>
      <c r="H171" s="451"/>
      <c r="I171" s="451"/>
    </row>
    <row r="172" spans="1:9" ht="12">
      <c r="A172" s="371"/>
      <c r="B172" s="472" t="s">
        <v>1113</v>
      </c>
      <c r="C172" s="378">
        <v>1719</v>
      </c>
      <c r="D172" s="378">
        <v>1719</v>
      </c>
      <c r="E172" s="378">
        <v>1719</v>
      </c>
      <c r="F172" s="1094">
        <f t="shared" si="0"/>
        <v>1</v>
      </c>
      <c r="G172" s="734"/>
      <c r="H172" s="451"/>
      <c r="I172" s="451"/>
    </row>
    <row r="173" spans="1:9" ht="12">
      <c r="A173" s="371"/>
      <c r="B173" s="379" t="s">
        <v>888</v>
      </c>
      <c r="C173" s="378"/>
      <c r="D173" s="378"/>
      <c r="E173" s="378"/>
      <c r="F173" s="531"/>
      <c r="G173" s="734"/>
      <c r="H173" s="451"/>
      <c r="I173" s="451"/>
    </row>
    <row r="174" spans="1:9" ht="12">
      <c r="A174" s="470"/>
      <c r="B174" s="379" t="s">
        <v>1123</v>
      </c>
      <c r="C174" s="378"/>
      <c r="D174" s="378"/>
      <c r="E174" s="378"/>
      <c r="F174" s="531"/>
      <c r="G174" s="737"/>
      <c r="H174" s="451"/>
      <c r="I174" s="451"/>
    </row>
    <row r="175" spans="1:9" ht="12.75" thickBot="1">
      <c r="A175" s="371"/>
      <c r="B175" s="544" t="s">
        <v>843</v>
      </c>
      <c r="C175" s="592"/>
      <c r="D175" s="592"/>
      <c r="E175" s="592"/>
      <c r="F175" s="1095"/>
      <c r="G175" s="565"/>
      <c r="H175" s="451"/>
      <c r="I175" s="451"/>
    </row>
    <row r="176" spans="1:9" ht="12.75" thickBot="1">
      <c r="A176" s="461"/>
      <c r="B176" s="548" t="s">
        <v>919</v>
      </c>
      <c r="C176" s="477">
        <f>SUM(C170:C175)</f>
        <v>84388</v>
      </c>
      <c r="D176" s="477">
        <f>SUM(D170:D175)</f>
        <v>89882</v>
      </c>
      <c r="E176" s="477">
        <f>SUM(E170:E175)</f>
        <v>89882</v>
      </c>
      <c r="F176" s="1096">
        <f t="shared" si="0"/>
        <v>1</v>
      </c>
      <c r="G176" s="567"/>
      <c r="H176" s="451"/>
      <c r="I176" s="451"/>
    </row>
    <row r="177" spans="1:9" ht="12">
      <c r="A177" s="459">
        <v>3201</v>
      </c>
      <c r="B177" s="571" t="s">
        <v>1205</v>
      </c>
      <c r="C177" s="467"/>
      <c r="D177" s="467"/>
      <c r="E177" s="467"/>
      <c r="F177" s="531"/>
      <c r="G177" s="528"/>
      <c r="H177" s="451"/>
      <c r="I177" s="451"/>
    </row>
    <row r="178" spans="1:9" ht="12">
      <c r="A178" s="459"/>
      <c r="B178" s="472" t="s">
        <v>882</v>
      </c>
      <c r="C178" s="579">
        <v>20000</v>
      </c>
      <c r="D178" s="579">
        <v>20000</v>
      </c>
      <c r="E178" s="579">
        <v>20000</v>
      </c>
      <c r="F178" s="1094">
        <f t="shared" si="0"/>
        <v>1</v>
      </c>
      <c r="G178" s="734"/>
      <c r="H178" s="451"/>
      <c r="I178" s="451"/>
    </row>
    <row r="179" spans="1:9" ht="12">
      <c r="A179" s="459"/>
      <c r="B179" s="210" t="s">
        <v>1131</v>
      </c>
      <c r="C179" s="579">
        <v>4916</v>
      </c>
      <c r="D179" s="579">
        <v>4916</v>
      </c>
      <c r="E179" s="579">
        <v>4916</v>
      </c>
      <c r="F179" s="1094">
        <f t="shared" si="0"/>
        <v>1</v>
      </c>
      <c r="G179" s="734"/>
      <c r="H179" s="451"/>
      <c r="I179" s="451"/>
    </row>
    <row r="180" spans="1:9" ht="12">
      <c r="A180" s="459"/>
      <c r="B180" s="472" t="s">
        <v>1113</v>
      </c>
      <c r="C180" s="579">
        <v>79784</v>
      </c>
      <c r="D180" s="579">
        <v>90902</v>
      </c>
      <c r="E180" s="579">
        <v>90902</v>
      </c>
      <c r="F180" s="1094">
        <f t="shared" si="0"/>
        <v>1</v>
      </c>
      <c r="G180" s="734"/>
      <c r="H180" s="451"/>
      <c r="I180" s="451"/>
    </row>
    <row r="181" spans="1:9" ht="12">
      <c r="A181" s="459"/>
      <c r="B181" s="593" t="s">
        <v>888</v>
      </c>
      <c r="C181" s="579">
        <v>300</v>
      </c>
      <c r="D181" s="579">
        <v>300</v>
      </c>
      <c r="E181" s="579">
        <v>300</v>
      </c>
      <c r="F181" s="1094">
        <f t="shared" si="0"/>
        <v>1</v>
      </c>
      <c r="G181" s="580"/>
      <c r="H181" s="451"/>
      <c r="I181" s="451"/>
    </row>
    <row r="182" spans="1:9" ht="12">
      <c r="A182" s="459"/>
      <c r="B182" s="593" t="s">
        <v>1123</v>
      </c>
      <c r="C182" s="579"/>
      <c r="D182" s="579"/>
      <c r="E182" s="579"/>
      <c r="F182" s="531"/>
      <c r="G182" s="532"/>
      <c r="H182" s="451"/>
      <c r="I182" s="451"/>
    </row>
    <row r="183" spans="1:9" ht="12.75" thickBot="1">
      <c r="A183" s="459"/>
      <c r="B183" s="594" t="s">
        <v>1071</v>
      </c>
      <c r="C183" s="646"/>
      <c r="D183" s="646"/>
      <c r="E183" s="646"/>
      <c r="F183" s="1095"/>
      <c r="G183" s="532"/>
      <c r="H183" s="451"/>
      <c r="I183" s="451"/>
    </row>
    <row r="184" spans="1:9" ht="12.75" thickBot="1">
      <c r="A184" s="482"/>
      <c r="B184" s="548" t="s">
        <v>919</v>
      </c>
      <c r="C184" s="477">
        <f>SUM(C178:C183)</f>
        <v>105000</v>
      </c>
      <c r="D184" s="477">
        <f>SUM(D178:D183)</f>
        <v>116118</v>
      </c>
      <c r="E184" s="477">
        <f>SUM(E178:E183)</f>
        <v>116118</v>
      </c>
      <c r="F184" s="1096">
        <f t="shared" si="0"/>
        <v>1</v>
      </c>
      <c r="G184" s="567"/>
      <c r="H184" s="451"/>
      <c r="I184" s="451"/>
    </row>
    <row r="185" spans="1:9" ht="12">
      <c r="A185" s="84">
        <v>3202</v>
      </c>
      <c r="B185" s="481" t="s">
        <v>1114</v>
      </c>
      <c r="C185" s="467"/>
      <c r="D185" s="467"/>
      <c r="E185" s="467"/>
      <c r="F185" s="531"/>
      <c r="G185" s="727" t="s">
        <v>749</v>
      </c>
      <c r="H185" s="451"/>
      <c r="I185" s="451"/>
    </row>
    <row r="186" spans="1:9" ht="12">
      <c r="A186" s="84"/>
      <c r="B186" s="471" t="s">
        <v>882</v>
      </c>
      <c r="C186" s="579">
        <v>2000</v>
      </c>
      <c r="D186" s="579">
        <v>2361</v>
      </c>
      <c r="E186" s="579">
        <v>1561</v>
      </c>
      <c r="F186" s="1094">
        <f t="shared" si="0"/>
        <v>0.661160525201186</v>
      </c>
      <c r="G186" s="532"/>
      <c r="H186" s="451"/>
      <c r="I186" s="451"/>
    </row>
    <row r="187" spans="1:9" ht="12">
      <c r="A187" s="84"/>
      <c r="B187" s="210" t="s">
        <v>1131</v>
      </c>
      <c r="C187" s="579">
        <v>700</v>
      </c>
      <c r="D187" s="579">
        <v>1047</v>
      </c>
      <c r="E187" s="579">
        <v>747</v>
      </c>
      <c r="F187" s="1094">
        <f t="shared" si="0"/>
        <v>0.7134670487106017</v>
      </c>
      <c r="G187" s="580"/>
      <c r="H187" s="451"/>
      <c r="I187" s="451"/>
    </row>
    <row r="188" spans="1:9" ht="12">
      <c r="A188" s="84"/>
      <c r="B188" s="472" t="s">
        <v>1113</v>
      </c>
      <c r="C188" s="579">
        <v>6300</v>
      </c>
      <c r="D188" s="579">
        <v>5911</v>
      </c>
      <c r="E188" s="579">
        <v>7011</v>
      </c>
      <c r="F188" s="1094">
        <f t="shared" si="0"/>
        <v>1.1860937235662325</v>
      </c>
      <c r="G188" s="580"/>
      <c r="H188" s="451"/>
      <c r="I188" s="451"/>
    </row>
    <row r="189" spans="1:9" ht="12">
      <c r="A189" s="84"/>
      <c r="B189" s="379" t="s">
        <v>888</v>
      </c>
      <c r="C189" s="579"/>
      <c r="D189" s="579"/>
      <c r="E189" s="579"/>
      <c r="F189" s="1094"/>
      <c r="G189" s="580"/>
      <c r="H189" s="451"/>
      <c r="I189" s="451"/>
    </row>
    <row r="190" spans="1:9" ht="12">
      <c r="A190" s="84"/>
      <c r="B190" s="379" t="s">
        <v>1123</v>
      </c>
      <c r="C190" s="579">
        <v>1000</v>
      </c>
      <c r="D190" s="579">
        <v>1500</v>
      </c>
      <c r="E190" s="579">
        <v>1500</v>
      </c>
      <c r="F190" s="1094">
        <f t="shared" si="0"/>
        <v>1</v>
      </c>
      <c r="G190" s="580"/>
      <c r="H190" s="451"/>
      <c r="I190" s="451"/>
    </row>
    <row r="191" spans="1:9" ht="12.75" thickBot="1">
      <c r="A191" s="84"/>
      <c r="B191" s="544" t="s">
        <v>1100</v>
      </c>
      <c r="C191" s="728"/>
      <c r="D191" s="728">
        <v>1941</v>
      </c>
      <c r="E191" s="728">
        <v>1941</v>
      </c>
      <c r="F191" s="1097">
        <f t="shared" si="0"/>
        <v>1</v>
      </c>
      <c r="G191" s="565"/>
      <c r="H191" s="451"/>
      <c r="I191" s="451"/>
    </row>
    <row r="192" spans="1:9" ht="12.75" thickBot="1">
      <c r="A192" s="482"/>
      <c r="B192" s="548" t="s">
        <v>919</v>
      </c>
      <c r="C192" s="477">
        <f>SUM(C186:C191)</f>
        <v>10000</v>
      </c>
      <c r="D192" s="477">
        <f>SUM(D186:D191)</f>
        <v>12760</v>
      </c>
      <c r="E192" s="477">
        <f>SUM(E186:E191)</f>
        <v>12760</v>
      </c>
      <c r="F192" s="1096">
        <f t="shared" si="0"/>
        <v>1</v>
      </c>
      <c r="G192" s="567"/>
      <c r="H192" s="451"/>
      <c r="I192" s="451"/>
    </row>
    <row r="193" spans="1:9" ht="12">
      <c r="A193" s="84">
        <v>3203</v>
      </c>
      <c r="B193" s="574" t="s">
        <v>960</v>
      </c>
      <c r="C193" s="467"/>
      <c r="D193" s="467"/>
      <c r="E193" s="467"/>
      <c r="F193" s="531"/>
      <c r="G193" s="562" t="s">
        <v>947</v>
      </c>
      <c r="H193" s="451"/>
      <c r="I193" s="451"/>
    </row>
    <row r="194" spans="1:9" ht="12" customHeight="1">
      <c r="A194" s="470"/>
      <c r="B194" s="471" t="s">
        <v>882</v>
      </c>
      <c r="C194" s="378"/>
      <c r="D194" s="378"/>
      <c r="E194" s="378"/>
      <c r="F194" s="531"/>
      <c r="G194" s="532" t="s">
        <v>948</v>
      </c>
      <c r="H194" s="451"/>
      <c r="I194" s="451"/>
    </row>
    <row r="195" spans="1:9" ht="12" customHeight="1">
      <c r="A195" s="470"/>
      <c r="B195" s="210" t="s">
        <v>1131</v>
      </c>
      <c r="C195" s="378"/>
      <c r="D195" s="378"/>
      <c r="E195" s="378"/>
      <c r="F195" s="531"/>
      <c r="G195" s="562"/>
      <c r="H195" s="451"/>
      <c r="I195" s="451"/>
    </row>
    <row r="196" spans="1:9" ht="12" customHeight="1">
      <c r="A196" s="470"/>
      <c r="B196" s="472" t="s">
        <v>1113</v>
      </c>
      <c r="C196" s="378">
        <v>10000</v>
      </c>
      <c r="D196" s="378">
        <v>10236</v>
      </c>
      <c r="E196" s="378">
        <v>7736</v>
      </c>
      <c r="F196" s="1094">
        <f t="shared" si="0"/>
        <v>0.7557639703008988</v>
      </c>
      <c r="G196" s="733"/>
      <c r="H196" s="451"/>
      <c r="I196" s="451"/>
    </row>
    <row r="197" spans="1:9" ht="12" customHeight="1">
      <c r="A197" s="470"/>
      <c r="B197" s="379" t="s">
        <v>888</v>
      </c>
      <c r="C197" s="378"/>
      <c r="D197" s="378"/>
      <c r="E197" s="378"/>
      <c r="F197" s="531"/>
      <c r="G197" s="733"/>
      <c r="H197" s="451"/>
      <c r="I197" s="451"/>
    </row>
    <row r="198" spans="1:9" ht="12" customHeight="1">
      <c r="A198" s="470"/>
      <c r="B198" s="379" t="s">
        <v>1123</v>
      </c>
      <c r="C198" s="378"/>
      <c r="D198" s="378"/>
      <c r="E198" s="378">
        <v>2500</v>
      </c>
      <c r="F198" s="531"/>
      <c r="G198" s="585"/>
      <c r="H198" s="451"/>
      <c r="I198" s="451"/>
    </row>
    <row r="199" spans="1:9" ht="12">
      <c r="A199" s="470"/>
      <c r="B199" s="594" t="s">
        <v>1071</v>
      </c>
      <c r="C199" s="378"/>
      <c r="D199" s="378"/>
      <c r="E199" s="378"/>
      <c r="F199" s="531"/>
      <c r="G199" s="580"/>
      <c r="H199" s="451"/>
      <c r="I199" s="451"/>
    </row>
    <row r="200" spans="1:9" ht="12.75" thickBot="1">
      <c r="A200" s="470"/>
      <c r="B200" s="544" t="s">
        <v>1100</v>
      </c>
      <c r="C200" s="475"/>
      <c r="D200" s="475"/>
      <c r="E200" s="475"/>
      <c r="F200" s="1095"/>
      <c r="G200" s="527"/>
      <c r="H200" s="451"/>
      <c r="I200" s="451"/>
    </row>
    <row r="201" spans="1:9" ht="12" customHeight="1" thickBot="1">
      <c r="A201" s="482"/>
      <c r="B201" s="548" t="s">
        <v>919</v>
      </c>
      <c r="C201" s="477">
        <f>SUM(C194:C200)</f>
        <v>10000</v>
      </c>
      <c r="D201" s="477">
        <f>SUM(D194:D200)</f>
        <v>10236</v>
      </c>
      <c r="E201" s="477">
        <f>SUM(E194:E200)</f>
        <v>10236</v>
      </c>
      <c r="F201" s="1096">
        <f t="shared" si="0"/>
        <v>1</v>
      </c>
      <c r="G201" s="567"/>
      <c r="H201" s="451"/>
      <c r="I201" s="451"/>
    </row>
    <row r="202" spans="1:9" ht="12" customHeight="1">
      <c r="A202" s="84">
        <v>3204</v>
      </c>
      <c r="B202" s="574" t="s">
        <v>901</v>
      </c>
      <c r="C202" s="467"/>
      <c r="D202" s="467"/>
      <c r="E202" s="467"/>
      <c r="F202" s="531"/>
      <c r="G202" s="562"/>
      <c r="H202" s="451"/>
      <c r="I202" s="451"/>
    </row>
    <row r="203" spans="1:9" ht="12" customHeight="1">
      <c r="A203" s="470"/>
      <c r="B203" s="471" t="s">
        <v>882</v>
      </c>
      <c r="C203" s="378"/>
      <c r="D203" s="378"/>
      <c r="E203" s="378"/>
      <c r="F203" s="531"/>
      <c r="G203" s="532"/>
      <c r="H203" s="451"/>
      <c r="I203" s="451"/>
    </row>
    <row r="204" spans="1:9" ht="12" customHeight="1">
      <c r="A204" s="470"/>
      <c r="B204" s="210" t="s">
        <v>1131</v>
      </c>
      <c r="C204" s="378"/>
      <c r="D204" s="378"/>
      <c r="E204" s="378"/>
      <c r="F204" s="531"/>
      <c r="G204" s="733"/>
      <c r="H204" s="451"/>
      <c r="I204" s="451"/>
    </row>
    <row r="205" spans="1:9" ht="12" customHeight="1">
      <c r="A205" s="470"/>
      <c r="B205" s="472" t="s">
        <v>1113</v>
      </c>
      <c r="C205" s="378">
        <v>3000</v>
      </c>
      <c r="D205" s="378">
        <v>3754</v>
      </c>
      <c r="E205" s="378">
        <v>3754</v>
      </c>
      <c r="F205" s="1094">
        <f>SUM(E205/D205)</f>
        <v>1</v>
      </c>
      <c r="G205" s="733"/>
      <c r="H205" s="451"/>
      <c r="I205" s="451"/>
    </row>
    <row r="206" spans="1:9" ht="12" customHeight="1">
      <c r="A206" s="470"/>
      <c r="B206" s="379" t="s">
        <v>1123</v>
      </c>
      <c r="C206" s="378"/>
      <c r="D206" s="378"/>
      <c r="E206" s="378"/>
      <c r="F206" s="531"/>
      <c r="G206" s="585"/>
      <c r="H206" s="451"/>
      <c r="I206" s="451"/>
    </row>
    <row r="207" spans="1:9" ht="12" customHeight="1">
      <c r="A207" s="470"/>
      <c r="B207" s="379" t="s">
        <v>888</v>
      </c>
      <c r="C207" s="378"/>
      <c r="D207" s="378"/>
      <c r="E207" s="378"/>
      <c r="F207" s="531"/>
      <c r="G207" s="532"/>
      <c r="H207" s="451"/>
      <c r="I207" s="451"/>
    </row>
    <row r="208" spans="1:9" ht="12" customHeight="1" thickBot="1">
      <c r="A208" s="470"/>
      <c r="B208" s="544" t="s">
        <v>843</v>
      </c>
      <c r="C208" s="475"/>
      <c r="D208" s="475"/>
      <c r="E208" s="475"/>
      <c r="F208" s="1095"/>
      <c r="G208" s="527"/>
      <c r="H208" s="451"/>
      <c r="I208" s="451"/>
    </row>
    <row r="209" spans="1:9" ht="12" customHeight="1" thickBot="1">
      <c r="A209" s="482"/>
      <c r="B209" s="548" t="s">
        <v>919</v>
      </c>
      <c r="C209" s="477">
        <f>SUM(C203:C208)</f>
        <v>3000</v>
      </c>
      <c r="D209" s="477">
        <f>SUM(D203:D208)</f>
        <v>3754</v>
      </c>
      <c r="E209" s="477">
        <f>SUM(E203:E208)</f>
        <v>3754</v>
      </c>
      <c r="F209" s="1096">
        <f>SUM(E209/D209)</f>
        <v>1</v>
      </c>
      <c r="G209" s="567"/>
      <c r="H209" s="451"/>
      <c r="I209" s="451"/>
    </row>
    <row r="210" spans="1:9" ht="12" customHeight="1">
      <c r="A210" s="84">
        <v>3205</v>
      </c>
      <c r="B210" s="574" t="s">
        <v>1208</v>
      </c>
      <c r="C210" s="467"/>
      <c r="D210" s="467"/>
      <c r="E210" s="467"/>
      <c r="F210" s="531"/>
      <c r="G210" s="562" t="s">
        <v>947</v>
      </c>
      <c r="H210" s="451"/>
      <c r="I210" s="451"/>
    </row>
    <row r="211" spans="1:9" ht="12" customHeight="1">
      <c r="A211" s="470"/>
      <c r="B211" s="471" t="s">
        <v>882</v>
      </c>
      <c r="C211" s="378">
        <v>1700</v>
      </c>
      <c r="D211" s="378">
        <v>1700</v>
      </c>
      <c r="E211" s="378">
        <v>1700</v>
      </c>
      <c r="F211" s="1094">
        <f>SUM(E211/D211)</f>
        <v>1</v>
      </c>
      <c r="G211" s="532" t="s">
        <v>948</v>
      </c>
      <c r="H211" s="451"/>
      <c r="I211" s="451"/>
    </row>
    <row r="212" spans="1:9" ht="12" customHeight="1">
      <c r="A212" s="470"/>
      <c r="B212" s="210" t="s">
        <v>1131</v>
      </c>
      <c r="C212" s="378">
        <v>460</v>
      </c>
      <c r="D212" s="378">
        <v>460</v>
      </c>
      <c r="E212" s="378">
        <v>460</v>
      </c>
      <c r="F212" s="1094">
        <f>SUM(E212/D212)</f>
        <v>1</v>
      </c>
      <c r="G212" s="563"/>
      <c r="H212" s="451"/>
      <c r="I212" s="451"/>
    </row>
    <row r="213" spans="1:9" ht="12" customHeight="1">
      <c r="A213" s="371"/>
      <c r="B213" s="472" t="s">
        <v>1113</v>
      </c>
      <c r="C213" s="378">
        <v>26840</v>
      </c>
      <c r="D213" s="378">
        <v>33457</v>
      </c>
      <c r="E213" s="378">
        <v>31799</v>
      </c>
      <c r="F213" s="1094">
        <f>SUM(E213/D213)</f>
        <v>0.9504438533042413</v>
      </c>
      <c r="G213" s="733"/>
      <c r="H213" s="451"/>
      <c r="I213" s="451"/>
    </row>
    <row r="214" spans="1:9" ht="12" customHeight="1">
      <c r="A214" s="371"/>
      <c r="B214" s="379" t="s">
        <v>888</v>
      </c>
      <c r="C214" s="378"/>
      <c r="D214" s="378"/>
      <c r="E214" s="378"/>
      <c r="F214" s="1094"/>
      <c r="G214" s="733"/>
      <c r="H214" s="451"/>
      <c r="I214" s="451"/>
    </row>
    <row r="215" spans="1:9" ht="12" customHeight="1">
      <c r="A215" s="371"/>
      <c r="B215" s="379" t="s">
        <v>1123</v>
      </c>
      <c r="C215" s="378"/>
      <c r="D215" s="378">
        <v>4000</v>
      </c>
      <c r="E215" s="378">
        <v>8000</v>
      </c>
      <c r="F215" s="1094">
        <f>SUM(E215/D215)</f>
        <v>2</v>
      </c>
      <c r="G215" s="564"/>
      <c r="H215" s="451"/>
      <c r="I215" s="451"/>
    </row>
    <row r="216" spans="1:9" ht="12" customHeight="1">
      <c r="A216" s="371"/>
      <c r="B216" s="379" t="s">
        <v>888</v>
      </c>
      <c r="C216" s="378"/>
      <c r="D216" s="378"/>
      <c r="E216" s="378"/>
      <c r="F216" s="531"/>
      <c r="G216" s="564"/>
      <c r="H216" s="451"/>
      <c r="I216" s="451"/>
    </row>
    <row r="217" spans="1:9" ht="12" customHeight="1" thickBot="1">
      <c r="A217" s="371"/>
      <c r="B217" s="544" t="s">
        <v>843</v>
      </c>
      <c r="C217" s="475"/>
      <c r="D217" s="475"/>
      <c r="E217" s="475"/>
      <c r="F217" s="1095"/>
      <c r="G217" s="595"/>
      <c r="H217" s="451"/>
      <c r="I217" s="451"/>
    </row>
    <row r="218" spans="1:9" ht="12" customHeight="1" thickBot="1">
      <c r="A218" s="482"/>
      <c r="B218" s="548" t="s">
        <v>919</v>
      </c>
      <c r="C218" s="477">
        <f>SUM(C211:C217)</f>
        <v>29000</v>
      </c>
      <c r="D218" s="477">
        <f>SUM(D211:D217)</f>
        <v>39617</v>
      </c>
      <c r="E218" s="477">
        <f>SUM(E211:E217)</f>
        <v>41959</v>
      </c>
      <c r="F218" s="1096">
        <f>SUM(E218/D218)</f>
        <v>1.0591160360451322</v>
      </c>
      <c r="G218" s="596"/>
      <c r="H218" s="451"/>
      <c r="I218" s="451"/>
    </row>
    <row r="219" spans="1:9" ht="12" customHeight="1">
      <c r="A219" s="459">
        <v>3206</v>
      </c>
      <c r="B219" s="574" t="s">
        <v>894</v>
      </c>
      <c r="C219" s="467"/>
      <c r="D219" s="467"/>
      <c r="E219" s="467"/>
      <c r="F219" s="531"/>
      <c r="G219" s="562" t="s">
        <v>947</v>
      </c>
      <c r="H219" s="451"/>
      <c r="I219" s="451"/>
    </row>
    <row r="220" spans="1:9" ht="12" customHeight="1">
      <c r="A220" s="371"/>
      <c r="B220" s="471" t="s">
        <v>882</v>
      </c>
      <c r="C220" s="378"/>
      <c r="D220" s="378"/>
      <c r="E220" s="378"/>
      <c r="F220" s="531"/>
      <c r="G220" s="532" t="s">
        <v>948</v>
      </c>
      <c r="H220" s="451"/>
      <c r="I220" s="451"/>
    </row>
    <row r="221" spans="1:9" ht="12" customHeight="1">
      <c r="A221" s="371"/>
      <c r="B221" s="210" t="s">
        <v>1131</v>
      </c>
      <c r="C221" s="378"/>
      <c r="D221" s="378"/>
      <c r="E221" s="378"/>
      <c r="F221" s="531"/>
      <c r="G221" s="733"/>
      <c r="H221" s="451"/>
      <c r="I221" s="451"/>
    </row>
    <row r="222" spans="1:9" ht="12" customHeight="1">
      <c r="A222" s="371"/>
      <c r="B222" s="472" t="s">
        <v>1113</v>
      </c>
      <c r="C222" s="378">
        <v>3000</v>
      </c>
      <c r="D222" s="378">
        <v>3000</v>
      </c>
      <c r="E222" s="378">
        <v>3000</v>
      </c>
      <c r="F222" s="1094">
        <f>SUM(E222/D222)</f>
        <v>1</v>
      </c>
      <c r="G222" s="733"/>
      <c r="H222" s="451"/>
      <c r="I222" s="451"/>
    </row>
    <row r="223" spans="1:9" ht="12" customHeight="1">
      <c r="A223" s="371"/>
      <c r="B223" s="379" t="s">
        <v>888</v>
      </c>
      <c r="C223" s="378"/>
      <c r="D223" s="378"/>
      <c r="E223" s="378"/>
      <c r="F223" s="531"/>
      <c r="G223" s="733"/>
      <c r="H223" s="451"/>
      <c r="I223" s="451"/>
    </row>
    <row r="224" spans="1:9" ht="12" customHeight="1">
      <c r="A224" s="470"/>
      <c r="B224" s="379" t="s">
        <v>1123</v>
      </c>
      <c r="C224" s="378"/>
      <c r="D224" s="378"/>
      <c r="E224" s="378"/>
      <c r="F224" s="531"/>
      <c r="G224" s="734"/>
      <c r="H224" s="451"/>
      <c r="I224" s="451"/>
    </row>
    <row r="225" spans="1:9" ht="12" customHeight="1" thickBot="1">
      <c r="A225" s="470"/>
      <c r="B225" s="544" t="s">
        <v>843</v>
      </c>
      <c r="C225" s="475"/>
      <c r="D225" s="475"/>
      <c r="E225" s="475"/>
      <c r="F225" s="1095"/>
      <c r="G225" s="584"/>
      <c r="H225" s="451"/>
      <c r="I225" s="451"/>
    </row>
    <row r="226" spans="1:9" ht="12" customHeight="1" thickBot="1">
      <c r="A226" s="482"/>
      <c r="B226" s="548" t="s">
        <v>919</v>
      </c>
      <c r="C226" s="477">
        <f>SUM(C220:C225)</f>
        <v>3000</v>
      </c>
      <c r="D226" s="477">
        <f>SUM(D220:D225)</f>
        <v>3000</v>
      </c>
      <c r="E226" s="477">
        <f>SUM(E220:E225)</f>
        <v>3000</v>
      </c>
      <c r="F226" s="1096">
        <f>SUM(E226/D226)</f>
        <v>1</v>
      </c>
      <c r="G226" s="597"/>
      <c r="H226" s="451"/>
      <c r="I226" s="451"/>
    </row>
    <row r="227" spans="1:9" ht="12" customHeight="1">
      <c r="A227" s="459">
        <v>3207</v>
      </c>
      <c r="B227" s="574" t="s">
        <v>1120</v>
      </c>
      <c r="C227" s="467"/>
      <c r="D227" s="467"/>
      <c r="E227" s="467"/>
      <c r="F227" s="531"/>
      <c r="G227" s="563"/>
      <c r="H227" s="451"/>
      <c r="I227" s="451"/>
    </row>
    <row r="228" spans="1:9" ht="12" customHeight="1">
      <c r="A228" s="371"/>
      <c r="B228" s="471" t="s">
        <v>882</v>
      </c>
      <c r="C228" s="378"/>
      <c r="D228" s="378"/>
      <c r="E228" s="378"/>
      <c r="F228" s="531"/>
      <c r="G228" s="563"/>
      <c r="H228" s="451"/>
      <c r="I228" s="451"/>
    </row>
    <row r="229" spans="1:9" ht="12" customHeight="1">
      <c r="A229" s="371"/>
      <c r="B229" s="210" t="s">
        <v>1131</v>
      </c>
      <c r="C229" s="378"/>
      <c r="D229" s="378"/>
      <c r="E229" s="378"/>
      <c r="F229" s="531"/>
      <c r="G229" s="553"/>
      <c r="H229" s="451"/>
      <c r="I229" s="451"/>
    </row>
    <row r="230" spans="1:9" ht="12" customHeight="1">
      <c r="A230" s="371"/>
      <c r="B230" s="472" t="s">
        <v>1113</v>
      </c>
      <c r="C230" s="378">
        <v>26000</v>
      </c>
      <c r="D230" s="378">
        <v>26000</v>
      </c>
      <c r="E230" s="378">
        <v>26000</v>
      </c>
      <c r="F230" s="1094">
        <f>SUM(E230/D230)</f>
        <v>1</v>
      </c>
      <c r="G230" s="733"/>
      <c r="H230" s="451"/>
      <c r="I230" s="451"/>
    </row>
    <row r="231" spans="1:9" ht="12" customHeight="1">
      <c r="A231" s="371"/>
      <c r="B231" s="379" t="s">
        <v>888</v>
      </c>
      <c r="C231" s="378"/>
      <c r="D231" s="378"/>
      <c r="E231" s="378"/>
      <c r="F231" s="531"/>
      <c r="G231" s="733"/>
      <c r="H231" s="451"/>
      <c r="I231" s="451"/>
    </row>
    <row r="232" spans="1:9" ht="12" customHeight="1">
      <c r="A232" s="371"/>
      <c r="B232" s="379" t="s">
        <v>1123</v>
      </c>
      <c r="C232" s="378"/>
      <c r="D232" s="378"/>
      <c r="E232" s="378"/>
      <c r="F232" s="531"/>
      <c r="G232" s="563"/>
      <c r="H232" s="451"/>
      <c r="I232" s="451"/>
    </row>
    <row r="233" spans="1:9" ht="12" customHeight="1" thickBot="1">
      <c r="A233" s="371"/>
      <c r="B233" s="544" t="s">
        <v>843</v>
      </c>
      <c r="C233" s="475"/>
      <c r="D233" s="475"/>
      <c r="E233" s="475"/>
      <c r="F233" s="1095"/>
      <c r="G233" s="527"/>
      <c r="H233" s="451"/>
      <c r="I233" s="451"/>
    </row>
    <row r="234" spans="1:9" ht="12.75" thickBot="1">
      <c r="A234" s="461"/>
      <c r="B234" s="548" t="s">
        <v>919</v>
      </c>
      <c r="C234" s="477">
        <f>SUM(C228:C233)</f>
        <v>26000</v>
      </c>
      <c r="D234" s="477">
        <f>SUM(D228:D233)</f>
        <v>26000</v>
      </c>
      <c r="E234" s="477">
        <f>SUM(E228:E233)</f>
        <v>26000</v>
      </c>
      <c r="F234" s="1096">
        <f>SUM(E234/D234)</f>
        <v>1</v>
      </c>
      <c r="G234" s="567"/>
      <c r="H234" s="451"/>
      <c r="I234" s="451"/>
    </row>
    <row r="235" spans="1:9" ht="12">
      <c r="A235" s="459">
        <v>3208</v>
      </c>
      <c r="B235" s="574" t="s">
        <v>990</v>
      </c>
      <c r="C235" s="467"/>
      <c r="D235" s="467"/>
      <c r="E235" s="467"/>
      <c r="F235" s="531"/>
      <c r="G235" s="563"/>
      <c r="H235" s="451"/>
      <c r="I235" s="451"/>
    </row>
    <row r="236" spans="1:9" ht="12">
      <c r="A236" s="371"/>
      <c r="B236" s="471" t="s">
        <v>882</v>
      </c>
      <c r="C236" s="378"/>
      <c r="D236" s="378"/>
      <c r="E236" s="378"/>
      <c r="F236" s="531"/>
      <c r="G236" s="563"/>
      <c r="H236" s="451"/>
      <c r="I236" s="451"/>
    </row>
    <row r="237" spans="1:9" ht="12">
      <c r="A237" s="371"/>
      <c r="B237" s="210" t="s">
        <v>1131</v>
      </c>
      <c r="C237" s="378"/>
      <c r="D237" s="378"/>
      <c r="E237" s="378"/>
      <c r="F237" s="531"/>
      <c r="G237" s="733"/>
      <c r="H237" s="451"/>
      <c r="I237" s="451"/>
    </row>
    <row r="238" spans="1:9" ht="12">
      <c r="A238" s="371"/>
      <c r="B238" s="472" t="s">
        <v>1113</v>
      </c>
      <c r="C238" s="378">
        <v>20500</v>
      </c>
      <c r="D238" s="378">
        <v>40845</v>
      </c>
      <c r="E238" s="378">
        <v>40845</v>
      </c>
      <c r="F238" s="1094">
        <f>SUM(E238/D238)</f>
        <v>1</v>
      </c>
      <c r="G238" s="733"/>
      <c r="H238" s="451"/>
      <c r="I238" s="451"/>
    </row>
    <row r="239" spans="1:9" ht="12">
      <c r="A239" s="371"/>
      <c r="B239" s="379" t="s">
        <v>888</v>
      </c>
      <c r="C239" s="378"/>
      <c r="D239" s="378"/>
      <c r="E239" s="378"/>
      <c r="F239" s="531"/>
      <c r="G239" s="563"/>
      <c r="H239" s="451"/>
      <c r="I239" s="451"/>
    </row>
    <row r="240" spans="1:9" ht="12">
      <c r="A240" s="371"/>
      <c r="B240" s="379" t="s">
        <v>1123</v>
      </c>
      <c r="C240" s="378"/>
      <c r="D240" s="378"/>
      <c r="E240" s="378"/>
      <c r="F240" s="531"/>
      <c r="G240" s="563"/>
      <c r="H240" s="451"/>
      <c r="I240" s="451"/>
    </row>
    <row r="241" spans="1:9" ht="12.75" thickBot="1">
      <c r="A241" s="371"/>
      <c r="B241" s="544" t="s">
        <v>843</v>
      </c>
      <c r="C241" s="475"/>
      <c r="D241" s="475"/>
      <c r="E241" s="475"/>
      <c r="F241" s="1095"/>
      <c r="G241" s="527"/>
      <c r="H241" s="451"/>
      <c r="I241" s="451"/>
    </row>
    <row r="242" spans="1:9" ht="12.75" thickBot="1">
      <c r="A242" s="461"/>
      <c r="B242" s="548" t="s">
        <v>919</v>
      </c>
      <c r="C242" s="477">
        <f>SUM(C236:C241)</f>
        <v>20500</v>
      </c>
      <c r="D242" s="477">
        <f>SUM(D236:D241)</f>
        <v>40845</v>
      </c>
      <c r="E242" s="477">
        <f>SUM(E236:E241)</f>
        <v>40845</v>
      </c>
      <c r="F242" s="1096">
        <f>SUM(E242/D242)</f>
        <v>1</v>
      </c>
      <c r="G242" s="567"/>
      <c r="H242" s="451"/>
      <c r="I242" s="451"/>
    </row>
    <row r="243" spans="1:9" ht="12">
      <c r="A243" s="84">
        <v>3209</v>
      </c>
      <c r="B243" s="484" t="s">
        <v>825</v>
      </c>
      <c r="C243" s="467"/>
      <c r="D243" s="467"/>
      <c r="E243" s="467"/>
      <c r="F243" s="531"/>
      <c r="G243" s="562"/>
      <c r="H243" s="451"/>
      <c r="I243" s="451"/>
    </row>
    <row r="244" spans="1:9" ht="12">
      <c r="A244" s="84"/>
      <c r="B244" s="472" t="s">
        <v>882</v>
      </c>
      <c r="C244" s="579">
        <v>200</v>
      </c>
      <c r="D244" s="579">
        <v>200</v>
      </c>
      <c r="E244" s="579">
        <v>256</v>
      </c>
      <c r="F244" s="1094">
        <f>SUM(E244/D244)</f>
        <v>1.28</v>
      </c>
      <c r="G244" s="532"/>
      <c r="H244" s="451"/>
      <c r="I244" s="451"/>
    </row>
    <row r="245" spans="1:9" ht="12">
      <c r="A245" s="84"/>
      <c r="B245" s="210" t="s">
        <v>1131</v>
      </c>
      <c r="C245" s="579">
        <v>100</v>
      </c>
      <c r="D245" s="579">
        <v>100</v>
      </c>
      <c r="E245" s="579">
        <v>100</v>
      </c>
      <c r="F245" s="1094">
        <f>SUM(E245/D245)</f>
        <v>1</v>
      </c>
      <c r="G245" s="733"/>
      <c r="H245" s="451"/>
      <c r="I245" s="451"/>
    </row>
    <row r="246" spans="1:9" ht="12">
      <c r="A246" s="84"/>
      <c r="B246" s="472" t="s">
        <v>1113</v>
      </c>
      <c r="C246" s="579">
        <v>500</v>
      </c>
      <c r="D246" s="579">
        <v>861</v>
      </c>
      <c r="E246" s="579">
        <v>805</v>
      </c>
      <c r="F246" s="1094">
        <f>SUM(E246/D246)</f>
        <v>0.9349593495934959</v>
      </c>
      <c r="G246" s="733"/>
      <c r="H246" s="451"/>
      <c r="I246" s="451"/>
    </row>
    <row r="247" spans="1:9" ht="12">
      <c r="A247" s="84"/>
      <c r="B247" s="593" t="s">
        <v>888</v>
      </c>
      <c r="C247" s="579"/>
      <c r="D247" s="579"/>
      <c r="E247" s="579"/>
      <c r="F247" s="1094"/>
      <c r="G247" s="580"/>
      <c r="H247" s="451"/>
      <c r="I247" s="451"/>
    </row>
    <row r="248" spans="1:9" ht="12">
      <c r="A248" s="84"/>
      <c r="B248" s="593" t="s">
        <v>1123</v>
      </c>
      <c r="C248" s="579">
        <v>7200</v>
      </c>
      <c r="D248" s="579">
        <v>7275</v>
      </c>
      <c r="E248" s="579">
        <v>7275</v>
      </c>
      <c r="F248" s="1094">
        <f>SUM(E248/D248)</f>
        <v>1</v>
      </c>
      <c r="G248" s="532"/>
      <c r="H248" s="451"/>
      <c r="I248" s="451"/>
    </row>
    <row r="249" spans="1:9" ht="12.75" thickBot="1">
      <c r="A249" s="84"/>
      <c r="B249" s="544" t="s">
        <v>1100</v>
      </c>
      <c r="C249" s="488"/>
      <c r="D249" s="488">
        <v>525</v>
      </c>
      <c r="E249" s="488">
        <v>525</v>
      </c>
      <c r="F249" s="1097">
        <f>SUM(E249/D249)</f>
        <v>1</v>
      </c>
      <c r="G249" s="565"/>
      <c r="H249" s="451"/>
      <c r="I249" s="451"/>
    </row>
    <row r="250" spans="1:9" ht="12.75" thickBot="1">
      <c r="A250" s="482"/>
      <c r="B250" s="548" t="s">
        <v>919</v>
      </c>
      <c r="C250" s="477">
        <f>SUM(C244:C249)</f>
        <v>8000</v>
      </c>
      <c r="D250" s="477">
        <f>SUM(D244:D249)</f>
        <v>8961</v>
      </c>
      <c r="E250" s="477">
        <f>SUM(E244:E249)</f>
        <v>8961</v>
      </c>
      <c r="F250" s="1096">
        <f>SUM(E250/D250)</f>
        <v>1</v>
      </c>
      <c r="G250" s="567"/>
      <c r="H250" s="451"/>
      <c r="I250" s="451"/>
    </row>
    <row r="251" spans="1:9" ht="12">
      <c r="A251" s="84">
        <v>3210</v>
      </c>
      <c r="B251" s="484" t="s">
        <v>772</v>
      </c>
      <c r="C251" s="467"/>
      <c r="D251" s="467"/>
      <c r="E251" s="467"/>
      <c r="F251" s="531"/>
      <c r="G251" s="562"/>
      <c r="H251" s="451"/>
      <c r="I251" s="451"/>
    </row>
    <row r="252" spans="1:9" ht="12">
      <c r="A252" s="84"/>
      <c r="B252" s="472" t="s">
        <v>882</v>
      </c>
      <c r="C252" s="467"/>
      <c r="D252" s="467"/>
      <c r="E252" s="467"/>
      <c r="F252" s="531"/>
      <c r="G252" s="532"/>
      <c r="H252" s="451"/>
      <c r="I252" s="451"/>
    </row>
    <row r="253" spans="1:9" ht="12">
      <c r="A253" s="84"/>
      <c r="B253" s="210" t="s">
        <v>1131</v>
      </c>
      <c r="C253" s="467"/>
      <c r="D253" s="467"/>
      <c r="E253" s="467"/>
      <c r="F253" s="1094"/>
      <c r="G253" s="733"/>
      <c r="H253" s="451"/>
      <c r="I253" s="451"/>
    </row>
    <row r="254" spans="1:9" ht="12">
      <c r="A254" s="84"/>
      <c r="B254" s="472" t="s">
        <v>1113</v>
      </c>
      <c r="C254" s="579">
        <v>3000</v>
      </c>
      <c r="D254" s="579">
        <v>3000</v>
      </c>
      <c r="E254" s="579">
        <v>3000</v>
      </c>
      <c r="F254" s="1094">
        <f>SUM(E254/D254)</f>
        <v>1</v>
      </c>
      <c r="G254" s="733"/>
      <c r="H254" s="451"/>
      <c r="I254" s="451"/>
    </row>
    <row r="255" spans="1:9" ht="12">
      <c r="A255" s="84"/>
      <c r="B255" s="593" t="s">
        <v>888</v>
      </c>
      <c r="C255" s="579"/>
      <c r="D255" s="579"/>
      <c r="E255" s="579"/>
      <c r="F255" s="531"/>
      <c r="G255" s="734"/>
      <c r="H255" s="451"/>
      <c r="I255" s="451"/>
    </row>
    <row r="256" spans="1:9" ht="12">
      <c r="A256" s="84"/>
      <c r="B256" s="593" t="s">
        <v>1123</v>
      </c>
      <c r="C256" s="579"/>
      <c r="D256" s="579"/>
      <c r="E256" s="579"/>
      <c r="F256" s="531"/>
      <c r="G256" s="532"/>
      <c r="H256" s="451"/>
      <c r="I256" s="451"/>
    </row>
    <row r="257" spans="1:9" ht="12.75" thickBot="1">
      <c r="A257" s="84"/>
      <c r="B257" s="544" t="s">
        <v>843</v>
      </c>
      <c r="C257" s="581"/>
      <c r="D257" s="581"/>
      <c r="E257" s="581"/>
      <c r="F257" s="1095"/>
      <c r="G257" s="565"/>
      <c r="H257" s="451"/>
      <c r="I257" s="451"/>
    </row>
    <row r="258" spans="1:9" ht="12.75" thickBot="1">
      <c r="A258" s="482"/>
      <c r="B258" s="548" t="s">
        <v>919</v>
      </c>
      <c r="C258" s="477">
        <f>SUM(C254:C257)</f>
        <v>3000</v>
      </c>
      <c r="D258" s="477">
        <f>SUM(D254:D257)</f>
        <v>3000</v>
      </c>
      <c r="E258" s="477">
        <f>SUM(E254:E257)</f>
        <v>3000</v>
      </c>
      <c r="F258" s="1096">
        <f>SUM(E258/D258)</f>
        <v>1</v>
      </c>
      <c r="G258" s="567"/>
      <c r="H258" s="451"/>
      <c r="I258" s="451"/>
    </row>
    <row r="259" spans="1:9" ht="12">
      <c r="A259" s="459"/>
      <c r="B259" s="481" t="s">
        <v>847</v>
      </c>
      <c r="C259" s="479">
        <f>SUM(C267+C275+C283+C291+C299)</f>
        <v>2127026</v>
      </c>
      <c r="D259" s="479">
        <f>SUM(D267+D275+D283+D291+D299)</f>
        <v>2230117</v>
      </c>
      <c r="E259" s="479">
        <f>SUM(E267+E275+E283+E291+E299)</f>
        <v>2264658</v>
      </c>
      <c r="F259" s="531">
        <f>SUM(E259/D259)</f>
        <v>1.0154884250467577</v>
      </c>
      <c r="G259" s="528"/>
      <c r="H259" s="451"/>
      <c r="I259" s="451"/>
    </row>
    <row r="260" spans="1:9" ht="12">
      <c r="A260" s="459">
        <v>3211</v>
      </c>
      <c r="B260" s="575" t="s">
        <v>751</v>
      </c>
      <c r="C260" s="467"/>
      <c r="D260" s="467"/>
      <c r="E260" s="467"/>
      <c r="F260" s="531"/>
      <c r="G260" s="562"/>
      <c r="H260" s="451"/>
      <c r="I260" s="451"/>
    </row>
    <row r="261" spans="1:9" ht="12">
      <c r="A261" s="459"/>
      <c r="B261" s="472" t="s">
        <v>882</v>
      </c>
      <c r="C261" s="467"/>
      <c r="D261" s="467"/>
      <c r="E261" s="467"/>
      <c r="F261" s="531"/>
      <c r="G261" s="532"/>
      <c r="H261" s="451"/>
      <c r="I261" s="451"/>
    </row>
    <row r="262" spans="1:9" ht="12">
      <c r="A262" s="459"/>
      <c r="B262" s="210" t="s">
        <v>1131</v>
      </c>
      <c r="C262" s="467"/>
      <c r="D262" s="467"/>
      <c r="E262" s="467"/>
      <c r="F262" s="531"/>
      <c r="G262" s="532"/>
      <c r="H262" s="451"/>
      <c r="I262" s="451"/>
    </row>
    <row r="263" spans="1:9" ht="12">
      <c r="A263" s="459"/>
      <c r="B263" s="472" t="s">
        <v>1113</v>
      </c>
      <c r="C263" s="579">
        <v>191795</v>
      </c>
      <c r="D263" s="579">
        <v>207416</v>
      </c>
      <c r="E263" s="579">
        <v>221957</v>
      </c>
      <c r="F263" s="1094">
        <f>SUM(E263/D263)</f>
        <v>1.0701054884869055</v>
      </c>
      <c r="G263" s="734"/>
      <c r="H263" s="451"/>
      <c r="I263" s="451"/>
    </row>
    <row r="264" spans="1:9" ht="12">
      <c r="A264" s="459"/>
      <c r="B264" s="593" t="s">
        <v>888</v>
      </c>
      <c r="C264" s="579"/>
      <c r="D264" s="579"/>
      <c r="E264" s="579"/>
      <c r="F264" s="531"/>
      <c r="G264" s="734"/>
      <c r="H264" s="451"/>
      <c r="I264" s="451"/>
    </row>
    <row r="265" spans="1:9" ht="12">
      <c r="A265" s="459"/>
      <c r="B265" s="593" t="s">
        <v>1123</v>
      </c>
      <c r="C265" s="467"/>
      <c r="D265" s="467"/>
      <c r="E265" s="467"/>
      <c r="F265" s="531"/>
      <c r="G265" s="734"/>
      <c r="H265" s="451"/>
      <c r="I265" s="451"/>
    </row>
    <row r="266" spans="1:9" ht="12.75" thickBot="1">
      <c r="A266" s="459"/>
      <c r="B266" s="544" t="s">
        <v>843</v>
      </c>
      <c r="C266" s="581"/>
      <c r="D266" s="581"/>
      <c r="E266" s="581"/>
      <c r="F266" s="1095"/>
      <c r="G266" s="734"/>
      <c r="H266" s="451"/>
      <c r="I266" s="451"/>
    </row>
    <row r="267" spans="1:9" ht="12.75" thickBot="1">
      <c r="A267" s="482"/>
      <c r="B267" s="548" t="s">
        <v>919</v>
      </c>
      <c r="C267" s="477">
        <f>SUM(C263:C266)</f>
        <v>191795</v>
      </c>
      <c r="D267" s="477">
        <f>SUM(D263:D266)</f>
        <v>207416</v>
      </c>
      <c r="E267" s="477">
        <f>SUM(E263:E266)</f>
        <v>221957</v>
      </c>
      <c r="F267" s="1096">
        <f>SUM(E267/D267)</f>
        <v>1.0701054884869055</v>
      </c>
      <c r="G267" s="567"/>
      <c r="H267" s="451"/>
      <c r="I267" s="451"/>
    </row>
    <row r="268" spans="1:9" ht="12">
      <c r="A268" s="459">
        <v>3212</v>
      </c>
      <c r="B268" s="575" t="s">
        <v>958</v>
      </c>
      <c r="C268" s="467"/>
      <c r="D268" s="467"/>
      <c r="E268" s="467"/>
      <c r="F268" s="531"/>
      <c r="G268" s="562"/>
      <c r="H268" s="451"/>
      <c r="I268" s="451"/>
    </row>
    <row r="269" spans="1:9" ht="12">
      <c r="A269" s="459"/>
      <c r="B269" s="472" t="s">
        <v>882</v>
      </c>
      <c r="C269" s="579"/>
      <c r="D269" s="579"/>
      <c r="E269" s="579"/>
      <c r="F269" s="531"/>
      <c r="G269" s="532"/>
      <c r="H269" s="451"/>
      <c r="I269" s="451"/>
    </row>
    <row r="270" spans="1:9" ht="12">
      <c r="A270" s="459"/>
      <c r="B270" s="210" t="s">
        <v>1131</v>
      </c>
      <c r="C270" s="579"/>
      <c r="D270" s="579"/>
      <c r="E270" s="579"/>
      <c r="F270" s="531"/>
      <c r="G270" s="580"/>
      <c r="H270" s="451"/>
      <c r="I270" s="451"/>
    </row>
    <row r="271" spans="1:9" ht="12">
      <c r="A271" s="459"/>
      <c r="B271" s="472" t="s">
        <v>1113</v>
      </c>
      <c r="C271" s="579">
        <v>842151</v>
      </c>
      <c r="D271" s="579">
        <v>890091</v>
      </c>
      <c r="E271" s="579">
        <v>890091</v>
      </c>
      <c r="F271" s="1094">
        <f>SUM(E271/D271)</f>
        <v>1</v>
      </c>
      <c r="G271" s="734"/>
      <c r="H271" s="451"/>
      <c r="I271" s="451"/>
    </row>
    <row r="272" spans="1:9" ht="12">
      <c r="A272" s="459"/>
      <c r="B272" s="593" t="s">
        <v>888</v>
      </c>
      <c r="C272" s="579"/>
      <c r="D272" s="579"/>
      <c r="E272" s="579"/>
      <c r="F272" s="531"/>
      <c r="G272" s="580"/>
      <c r="H272" s="451"/>
      <c r="I272" s="451"/>
    </row>
    <row r="273" spans="1:9" ht="12">
      <c r="A273" s="459"/>
      <c r="B273" s="593" t="s">
        <v>1123</v>
      </c>
      <c r="C273" s="467"/>
      <c r="D273" s="467"/>
      <c r="E273" s="467"/>
      <c r="F273" s="531"/>
      <c r="G273" s="580"/>
      <c r="H273" s="451"/>
      <c r="I273" s="451"/>
    </row>
    <row r="274" spans="1:9" ht="12.75" thickBot="1">
      <c r="A274" s="459"/>
      <c r="B274" s="544" t="s">
        <v>843</v>
      </c>
      <c r="C274" s="581"/>
      <c r="D274" s="581"/>
      <c r="E274" s="581"/>
      <c r="F274" s="1095"/>
      <c r="G274" s="565"/>
      <c r="H274" s="451"/>
      <c r="I274" s="451"/>
    </row>
    <row r="275" spans="1:9" ht="12.75" thickBot="1">
      <c r="A275" s="482"/>
      <c r="B275" s="548" t="s">
        <v>919</v>
      </c>
      <c r="C275" s="477">
        <f>SUM(C269:C274)</f>
        <v>842151</v>
      </c>
      <c r="D275" s="477">
        <f>SUM(D269:D274)</f>
        <v>890091</v>
      </c>
      <c r="E275" s="477">
        <f>SUM(E269:E274)</f>
        <v>890091</v>
      </c>
      <c r="F275" s="1096">
        <f>SUM(E275/D275)</f>
        <v>1</v>
      </c>
      <c r="G275" s="567"/>
      <c r="H275" s="451"/>
      <c r="I275" s="451"/>
    </row>
    <row r="276" spans="1:9" ht="12">
      <c r="A276" s="459">
        <v>3213</v>
      </c>
      <c r="B276" s="484" t="s">
        <v>1193</v>
      </c>
      <c r="C276" s="467"/>
      <c r="D276" s="467"/>
      <c r="E276" s="467"/>
      <c r="F276" s="531"/>
      <c r="G276" s="528"/>
      <c r="H276" s="451"/>
      <c r="I276" s="451"/>
    </row>
    <row r="277" spans="1:9" ht="12">
      <c r="A277" s="459"/>
      <c r="B277" s="472" t="s">
        <v>882</v>
      </c>
      <c r="C277" s="467"/>
      <c r="D277" s="467"/>
      <c r="E277" s="467"/>
      <c r="F277" s="531"/>
      <c r="G277" s="532"/>
      <c r="H277" s="451"/>
      <c r="I277" s="451"/>
    </row>
    <row r="278" spans="1:9" ht="12">
      <c r="A278" s="459"/>
      <c r="B278" s="210" t="s">
        <v>1131</v>
      </c>
      <c r="C278" s="467"/>
      <c r="D278" s="467"/>
      <c r="E278" s="467"/>
      <c r="F278" s="531"/>
      <c r="G278" s="734"/>
      <c r="H278" s="451"/>
      <c r="I278" s="451"/>
    </row>
    <row r="279" spans="1:9" ht="12">
      <c r="A279" s="459"/>
      <c r="B279" s="472" t="s">
        <v>1113</v>
      </c>
      <c r="C279" s="579">
        <v>630910</v>
      </c>
      <c r="D279" s="579">
        <v>630910</v>
      </c>
      <c r="E279" s="579">
        <v>630910</v>
      </c>
      <c r="F279" s="1094">
        <f>SUM(E279/D279)</f>
        <v>1</v>
      </c>
      <c r="G279" s="580"/>
      <c r="H279" s="451"/>
      <c r="I279" s="451"/>
    </row>
    <row r="280" spans="1:9" ht="12">
      <c r="A280" s="459"/>
      <c r="B280" s="593" t="s">
        <v>888</v>
      </c>
      <c r="C280" s="579"/>
      <c r="D280" s="579"/>
      <c r="E280" s="579"/>
      <c r="F280" s="531"/>
      <c r="G280" s="580"/>
      <c r="H280" s="451"/>
      <c r="I280" s="451"/>
    </row>
    <row r="281" spans="1:9" ht="12">
      <c r="A281" s="459"/>
      <c r="B281" s="593" t="s">
        <v>1123</v>
      </c>
      <c r="C281" s="467"/>
      <c r="D281" s="467"/>
      <c r="E281" s="467"/>
      <c r="F281" s="531"/>
      <c r="G281" s="532"/>
      <c r="H281" s="451"/>
      <c r="I281" s="451"/>
    </row>
    <row r="282" spans="1:9" ht="12.75" thickBot="1">
      <c r="A282" s="459"/>
      <c r="B282" s="544" t="s">
        <v>843</v>
      </c>
      <c r="C282" s="581"/>
      <c r="D282" s="581"/>
      <c r="E282" s="581"/>
      <c r="F282" s="1095"/>
      <c r="G282" s="565"/>
      <c r="H282" s="451"/>
      <c r="I282" s="451"/>
    </row>
    <row r="283" spans="1:9" ht="12.75" thickBot="1">
      <c r="A283" s="482"/>
      <c r="B283" s="548" t="s">
        <v>919</v>
      </c>
      <c r="C283" s="477">
        <f>SUM(C279:C282)</f>
        <v>630910</v>
      </c>
      <c r="D283" s="477">
        <f>SUM(D279:D282)</f>
        <v>630910</v>
      </c>
      <c r="E283" s="477">
        <f>SUM(E279:E282)</f>
        <v>630910</v>
      </c>
      <c r="F283" s="1096">
        <f>SUM(E283/D283)</f>
        <v>1</v>
      </c>
      <c r="G283" s="562"/>
      <c r="H283" s="451"/>
      <c r="I283" s="451"/>
    </row>
    <row r="284" spans="1:9" ht="12">
      <c r="A284" s="459">
        <v>3214</v>
      </c>
      <c r="B284" s="484" t="s">
        <v>1216</v>
      </c>
      <c r="C284" s="467"/>
      <c r="D284" s="467"/>
      <c r="E284" s="467"/>
      <c r="F284" s="531"/>
      <c r="G284" s="528"/>
      <c r="H284" s="451"/>
      <c r="I284" s="451"/>
    </row>
    <row r="285" spans="1:9" ht="12">
      <c r="A285" s="459"/>
      <c r="B285" s="472" t="s">
        <v>882</v>
      </c>
      <c r="C285" s="467"/>
      <c r="D285" s="467"/>
      <c r="E285" s="467"/>
      <c r="F285" s="531"/>
      <c r="G285" s="532"/>
      <c r="H285" s="451"/>
      <c r="I285" s="451"/>
    </row>
    <row r="286" spans="1:9" ht="12">
      <c r="A286" s="459"/>
      <c r="B286" s="210" t="s">
        <v>1131</v>
      </c>
      <c r="C286" s="467"/>
      <c r="D286" s="467"/>
      <c r="E286" s="467"/>
      <c r="F286" s="531"/>
      <c r="G286" s="532"/>
      <c r="H286" s="451"/>
      <c r="I286" s="451"/>
    </row>
    <row r="287" spans="1:9" ht="12">
      <c r="A287" s="459"/>
      <c r="B287" s="472" t="s">
        <v>1113</v>
      </c>
      <c r="C287" s="579"/>
      <c r="D287" s="579">
        <v>2813</v>
      </c>
      <c r="E287" s="579">
        <v>2813</v>
      </c>
      <c r="F287" s="1094">
        <f>SUM(E287/D287)</f>
        <v>1</v>
      </c>
      <c r="G287" s="734"/>
      <c r="H287" s="451"/>
      <c r="I287" s="451"/>
    </row>
    <row r="288" spans="1:9" ht="12">
      <c r="A288" s="459"/>
      <c r="B288" s="593" t="s">
        <v>888</v>
      </c>
      <c r="C288" s="579"/>
      <c r="D288" s="579"/>
      <c r="E288" s="579"/>
      <c r="F288" s="1094"/>
      <c r="G288" s="580"/>
      <c r="H288" s="451"/>
      <c r="I288" s="451"/>
    </row>
    <row r="289" spans="1:9" ht="12">
      <c r="A289" s="459"/>
      <c r="B289" s="593" t="s">
        <v>716</v>
      </c>
      <c r="C289" s="467"/>
      <c r="D289" s="579">
        <v>3243</v>
      </c>
      <c r="E289" s="579">
        <v>6101</v>
      </c>
      <c r="F289" s="1094">
        <f>SUM(E289/D289)</f>
        <v>1.8812827628738822</v>
      </c>
      <c r="G289" s="532"/>
      <c r="H289" s="451"/>
      <c r="I289" s="451"/>
    </row>
    <row r="290" spans="1:9" ht="12.75" thickBot="1">
      <c r="A290" s="459"/>
      <c r="B290" s="594" t="s">
        <v>1071</v>
      </c>
      <c r="C290" s="488">
        <v>127000</v>
      </c>
      <c r="D290" s="488">
        <v>131670</v>
      </c>
      <c r="E290" s="488">
        <v>128812</v>
      </c>
      <c r="F290" s="1097">
        <f>SUM(E290/D290)</f>
        <v>0.9782942203994835</v>
      </c>
      <c r="G290" s="565"/>
      <c r="H290" s="451"/>
      <c r="I290" s="451"/>
    </row>
    <row r="291" spans="1:9" ht="12.75" thickBot="1">
      <c r="A291" s="482"/>
      <c r="B291" s="548" t="s">
        <v>919</v>
      </c>
      <c r="C291" s="477">
        <f>SUM(C287:C290)</f>
        <v>127000</v>
      </c>
      <c r="D291" s="477">
        <f>SUM(D287:D290)</f>
        <v>137726</v>
      </c>
      <c r="E291" s="477">
        <f>SUM(E287:E290)</f>
        <v>137726</v>
      </c>
      <c r="F291" s="1096">
        <f>SUM(E291/D291)</f>
        <v>1</v>
      </c>
      <c r="G291" s="562"/>
      <c r="H291" s="451"/>
      <c r="I291" s="451"/>
    </row>
    <row r="292" spans="1:9" ht="12">
      <c r="A292" s="534">
        <v>3216</v>
      </c>
      <c r="B292" s="571" t="s">
        <v>767</v>
      </c>
      <c r="C292" s="536"/>
      <c r="D292" s="536"/>
      <c r="E292" s="536"/>
      <c r="F292" s="531"/>
      <c r="G292" s="598"/>
      <c r="H292" s="451"/>
      <c r="I292" s="451"/>
    </row>
    <row r="293" spans="1:9" ht="12">
      <c r="A293" s="534"/>
      <c r="B293" s="542" t="s">
        <v>882</v>
      </c>
      <c r="C293" s="536"/>
      <c r="D293" s="536"/>
      <c r="E293" s="536"/>
      <c r="F293" s="531"/>
      <c r="G293" s="599"/>
      <c r="H293" s="451"/>
      <c r="I293" s="451"/>
    </row>
    <row r="294" spans="1:9" ht="12">
      <c r="A294" s="534"/>
      <c r="B294" s="541" t="s">
        <v>1131</v>
      </c>
      <c r="C294" s="536"/>
      <c r="D294" s="536"/>
      <c r="E294" s="536"/>
      <c r="F294" s="531"/>
      <c r="G294" s="599"/>
      <c r="H294" s="451"/>
      <c r="I294" s="451"/>
    </row>
    <row r="295" spans="1:9" ht="12">
      <c r="A295" s="534"/>
      <c r="B295" s="542" t="s">
        <v>1113</v>
      </c>
      <c r="C295" s="554">
        <v>335170</v>
      </c>
      <c r="D295" s="554">
        <v>363224</v>
      </c>
      <c r="E295" s="554">
        <v>383224</v>
      </c>
      <c r="F295" s="1099">
        <f>SUM(E295/D295)</f>
        <v>1.0550624408078761</v>
      </c>
      <c r="G295" s="738"/>
      <c r="H295" s="451"/>
      <c r="I295" s="451"/>
    </row>
    <row r="296" spans="1:9" ht="12">
      <c r="A296" s="534"/>
      <c r="B296" s="601" t="s">
        <v>888</v>
      </c>
      <c r="C296" s="554"/>
      <c r="D296" s="554"/>
      <c r="E296" s="554"/>
      <c r="F296" s="1094"/>
      <c r="G296" s="738"/>
      <c r="H296" s="451"/>
      <c r="I296" s="451"/>
    </row>
    <row r="297" spans="1:9" ht="12">
      <c r="A297" s="534"/>
      <c r="B297" s="601" t="s">
        <v>716</v>
      </c>
      <c r="C297" s="536"/>
      <c r="D297" s="554">
        <v>375</v>
      </c>
      <c r="E297" s="554">
        <v>375</v>
      </c>
      <c r="F297" s="1094">
        <f>SUM(E297/D297)</f>
        <v>1</v>
      </c>
      <c r="G297" s="738"/>
      <c r="H297" s="451"/>
      <c r="I297" s="451"/>
    </row>
    <row r="298" spans="1:9" ht="12.75" thickBot="1">
      <c r="A298" s="534"/>
      <c r="B298" s="544" t="s">
        <v>1071</v>
      </c>
      <c r="C298" s="724"/>
      <c r="D298" s="724">
        <v>375</v>
      </c>
      <c r="E298" s="724">
        <v>375</v>
      </c>
      <c r="F298" s="1100">
        <f>SUM(E298/D298)</f>
        <v>1</v>
      </c>
      <c r="G298" s="602"/>
      <c r="H298" s="451"/>
      <c r="I298" s="451"/>
    </row>
    <row r="299" spans="1:9" ht="12.75" thickBot="1">
      <c r="A299" s="558"/>
      <c r="B299" s="548" t="s">
        <v>919</v>
      </c>
      <c r="C299" s="559">
        <f>SUM(C295:C298)</f>
        <v>335170</v>
      </c>
      <c r="D299" s="559">
        <f>SUM(D295:D298)</f>
        <v>363974</v>
      </c>
      <c r="E299" s="559">
        <f>SUM(E295:E298)</f>
        <v>383974</v>
      </c>
      <c r="F299" s="1098">
        <f>SUM(E299/D299)</f>
        <v>1.0549489798721887</v>
      </c>
      <c r="G299" s="603"/>
      <c r="H299" s="451"/>
      <c r="I299" s="451"/>
    </row>
    <row r="300" spans="1:9" ht="12">
      <c r="A300" s="534">
        <v>3217</v>
      </c>
      <c r="B300" s="571" t="s">
        <v>688</v>
      </c>
      <c r="C300" s="536"/>
      <c r="D300" s="536"/>
      <c r="E300" s="536"/>
      <c r="F300" s="531"/>
      <c r="G300" s="598"/>
      <c r="H300" s="451"/>
      <c r="I300" s="451"/>
    </row>
    <row r="301" spans="1:9" ht="12">
      <c r="A301" s="534"/>
      <c r="B301" s="542" t="s">
        <v>882</v>
      </c>
      <c r="C301" s="536"/>
      <c r="D301" s="536"/>
      <c r="E301" s="536"/>
      <c r="F301" s="531"/>
      <c r="G301" s="599"/>
      <c r="H301" s="451"/>
      <c r="I301" s="451"/>
    </row>
    <row r="302" spans="1:9" ht="12">
      <c r="A302" s="534"/>
      <c r="B302" s="541" t="s">
        <v>1131</v>
      </c>
      <c r="C302" s="536"/>
      <c r="D302" s="536"/>
      <c r="E302" s="536"/>
      <c r="F302" s="531"/>
      <c r="G302" s="599"/>
      <c r="H302" s="451"/>
      <c r="I302" s="451"/>
    </row>
    <row r="303" spans="1:9" ht="12">
      <c r="A303" s="534"/>
      <c r="B303" s="542" t="s">
        <v>1113</v>
      </c>
      <c r="C303" s="554"/>
      <c r="D303" s="554">
        <v>13621</v>
      </c>
      <c r="E303" s="554">
        <v>13621</v>
      </c>
      <c r="F303" s="1094">
        <f>SUM(E303/D303)</f>
        <v>1</v>
      </c>
      <c r="G303" s="738"/>
      <c r="H303" s="451"/>
      <c r="I303" s="451"/>
    </row>
    <row r="304" spans="1:9" ht="12">
      <c r="A304" s="534"/>
      <c r="B304" s="601" t="s">
        <v>888</v>
      </c>
      <c r="C304" s="554"/>
      <c r="D304" s="554"/>
      <c r="E304" s="554"/>
      <c r="F304" s="531"/>
      <c r="G304" s="738"/>
      <c r="H304" s="451"/>
      <c r="I304" s="451"/>
    </row>
    <row r="305" spans="1:9" ht="12">
      <c r="A305" s="534"/>
      <c r="B305" s="601" t="s">
        <v>1123</v>
      </c>
      <c r="C305" s="536"/>
      <c r="D305" s="536"/>
      <c r="E305" s="536"/>
      <c r="F305" s="531"/>
      <c r="G305" s="738"/>
      <c r="H305" s="451"/>
      <c r="I305" s="451"/>
    </row>
    <row r="306" spans="1:9" ht="12.75" thickBot="1">
      <c r="A306" s="534"/>
      <c r="B306" s="544" t="s">
        <v>1071</v>
      </c>
      <c r="C306" s="724"/>
      <c r="D306" s="724"/>
      <c r="E306" s="724"/>
      <c r="F306" s="1095"/>
      <c r="G306" s="602"/>
      <c r="H306" s="451"/>
      <c r="I306" s="451"/>
    </row>
    <row r="307" spans="1:9" ht="12.75" thickBot="1">
      <c r="A307" s="558"/>
      <c r="B307" s="548" t="s">
        <v>919</v>
      </c>
      <c r="C307" s="559">
        <f>SUM(C303:C306)</f>
        <v>0</v>
      </c>
      <c r="D307" s="559">
        <f>SUM(D303:D306)</f>
        <v>13621</v>
      </c>
      <c r="E307" s="559">
        <f>SUM(E303:E306)</f>
        <v>13621</v>
      </c>
      <c r="F307" s="1096">
        <f>SUM(E307/D307)</f>
        <v>1</v>
      </c>
      <c r="G307" s="603"/>
      <c r="H307" s="451"/>
      <c r="I307" s="451"/>
    </row>
    <row r="308" spans="1:9" ht="12.75" thickBot="1">
      <c r="A308" s="459">
        <v>3220</v>
      </c>
      <c r="B308" s="476" t="s">
        <v>9</v>
      </c>
      <c r="C308" s="477">
        <f>SUM(C312)</f>
        <v>20000</v>
      </c>
      <c r="D308" s="477">
        <f>SUM(D312)</f>
        <v>30490</v>
      </c>
      <c r="E308" s="477">
        <f>SUM(E312)</f>
        <v>15700</v>
      </c>
      <c r="F308" s="1096">
        <f>SUM(E308/D308)</f>
        <v>0.5149229255493605</v>
      </c>
      <c r="G308" s="567"/>
      <c r="H308" s="451"/>
      <c r="I308" s="451"/>
    </row>
    <row r="309" spans="1:9" ht="12">
      <c r="A309" s="459">
        <v>3223</v>
      </c>
      <c r="B309" s="484" t="s">
        <v>832</v>
      </c>
      <c r="C309" s="467"/>
      <c r="D309" s="467"/>
      <c r="E309" s="467"/>
      <c r="F309" s="531"/>
      <c r="G309" s="528"/>
      <c r="H309" s="451"/>
      <c r="I309" s="451"/>
    </row>
    <row r="310" spans="1:9" ht="12">
      <c r="A310" s="459"/>
      <c r="B310" s="471" t="s">
        <v>882</v>
      </c>
      <c r="C310" s="467"/>
      <c r="D310" s="467"/>
      <c r="E310" s="467"/>
      <c r="F310" s="531"/>
      <c r="G310" s="562"/>
      <c r="H310" s="451"/>
      <c r="I310" s="451"/>
    </row>
    <row r="311" spans="1:9" ht="12">
      <c r="A311" s="459"/>
      <c r="B311" s="210" t="s">
        <v>1131</v>
      </c>
      <c r="C311" s="467"/>
      <c r="D311" s="467"/>
      <c r="E311" s="467"/>
      <c r="F311" s="531"/>
      <c r="G311" s="733"/>
      <c r="H311" s="451"/>
      <c r="I311" s="451"/>
    </row>
    <row r="312" spans="1:9" ht="12">
      <c r="A312" s="459"/>
      <c r="B312" s="472" t="s">
        <v>1113</v>
      </c>
      <c r="C312" s="579">
        <v>20000</v>
      </c>
      <c r="D312" s="579">
        <v>30490</v>
      </c>
      <c r="E312" s="579">
        <v>15700</v>
      </c>
      <c r="F312" s="1094">
        <f>SUM(E312/D312)</f>
        <v>0.5149229255493605</v>
      </c>
      <c r="G312" s="580"/>
      <c r="H312" s="451"/>
      <c r="I312" s="451"/>
    </row>
    <row r="313" spans="1:9" ht="12">
      <c r="A313" s="459"/>
      <c r="B313" s="379" t="s">
        <v>888</v>
      </c>
      <c r="C313" s="579"/>
      <c r="D313" s="579"/>
      <c r="E313" s="579"/>
      <c r="F313" s="531"/>
      <c r="G313" s="580"/>
      <c r="H313" s="451"/>
      <c r="I313" s="451"/>
    </row>
    <row r="314" spans="1:9" ht="12">
      <c r="A314" s="459"/>
      <c r="B314" s="379" t="s">
        <v>1123</v>
      </c>
      <c r="C314" s="467"/>
      <c r="D314" s="467"/>
      <c r="E314" s="467"/>
      <c r="F314" s="531"/>
      <c r="G314" s="532"/>
      <c r="H314" s="451"/>
      <c r="I314" s="451"/>
    </row>
    <row r="315" spans="1:9" ht="12.75" thickBot="1">
      <c r="A315" s="459"/>
      <c r="B315" s="544" t="s">
        <v>690</v>
      </c>
      <c r="C315" s="581"/>
      <c r="D315" s="488"/>
      <c r="E315" s="488"/>
      <c r="F315" s="1095"/>
      <c r="G315" s="565"/>
      <c r="H315" s="451"/>
      <c r="I315" s="451"/>
    </row>
    <row r="316" spans="1:9" ht="12.75" thickBot="1">
      <c r="A316" s="482"/>
      <c r="B316" s="548" t="s">
        <v>919</v>
      </c>
      <c r="C316" s="477">
        <f>SUM(C312:C315)</f>
        <v>20000</v>
      </c>
      <c r="D316" s="477">
        <f>SUM(D312:D315)</f>
        <v>30490</v>
      </c>
      <c r="E316" s="477">
        <f>SUM(E312:E315)</f>
        <v>15700</v>
      </c>
      <c r="F316" s="1096">
        <f>SUM(E316/D316)</f>
        <v>0.5149229255493605</v>
      </c>
      <c r="G316" s="567"/>
      <c r="H316" s="451"/>
      <c r="I316" s="451"/>
    </row>
    <row r="317" spans="1:9" ht="12" customHeight="1" thickBot="1">
      <c r="A317" s="459">
        <v>3300</v>
      </c>
      <c r="B317" s="590" t="s">
        <v>793</v>
      </c>
      <c r="C317" s="477">
        <f>SUM(C325+C333+C341+C350+C359+C368+C377+C386+C394+C402+C410+C418+C434+C459+C477+C485+C493+C501+C509+C518+C526+C534+C542+C550+C558+C566+C574+C582+C590+C599+C607+C615+C623+C631+C639+C647+C655+C663+C426+C442+C450)</f>
        <v>583160</v>
      </c>
      <c r="D317" s="477">
        <f>SUM(D325+D333+D341+D350+D359+D368+D377+D386+D394+D402+D410+D418+D434+D459+D477+D485+D493+D501+D509+D518+D526+D534+D542+D550+D558+D566+D574+D582+D590+D599+D607+D615+D623+D631+D639+D647+D655+D663+D426+D442+D450)</f>
        <v>680003</v>
      </c>
      <c r="E317" s="477">
        <f>SUM(E325+E333+E341+E350+E359+E368+E377+E386+E394+E402+E410+E418+E434+E459+E477+E485+E493+E501+E509+E518+E526+E534+E542+E550+E558+E566+E574+E582+E590+E599+E607+E615+E623+E631+E639+E647+E655+E663+E426+E442+E450)</f>
        <v>570627</v>
      </c>
      <c r="F317" s="1096">
        <f>SUM(E317/D317)</f>
        <v>0.8391536507927171</v>
      </c>
      <c r="G317" s="604"/>
      <c r="H317" s="451"/>
      <c r="I317" s="451"/>
    </row>
    <row r="318" spans="1:9" ht="12" customHeight="1">
      <c r="A318" s="459">
        <v>3301</v>
      </c>
      <c r="B318" s="489" t="s">
        <v>936</v>
      </c>
      <c r="C318" s="467"/>
      <c r="D318" s="467"/>
      <c r="E318" s="467"/>
      <c r="F318" s="531"/>
      <c r="G318" s="528" t="s">
        <v>748</v>
      </c>
      <c r="H318" s="451"/>
      <c r="I318" s="451"/>
    </row>
    <row r="319" spans="1:9" ht="12" customHeight="1">
      <c r="A319" s="84"/>
      <c r="B319" s="471" t="s">
        <v>882</v>
      </c>
      <c r="C319" s="579">
        <v>150</v>
      </c>
      <c r="D319" s="579">
        <v>150</v>
      </c>
      <c r="E319" s="579">
        <v>50</v>
      </c>
      <c r="F319" s="1094">
        <f>SUM(E319/D319)</f>
        <v>0.3333333333333333</v>
      </c>
      <c r="G319" s="563"/>
      <c r="H319" s="451"/>
      <c r="I319" s="451"/>
    </row>
    <row r="320" spans="1:9" ht="12" customHeight="1">
      <c r="A320" s="84"/>
      <c r="B320" s="210" t="s">
        <v>1131</v>
      </c>
      <c r="C320" s="579">
        <v>50</v>
      </c>
      <c r="D320" s="579">
        <v>50</v>
      </c>
      <c r="E320" s="579">
        <v>15</v>
      </c>
      <c r="F320" s="1094">
        <f>SUM(E320/D320)</f>
        <v>0.3</v>
      </c>
      <c r="G320" s="580"/>
      <c r="H320" s="451"/>
      <c r="I320" s="451"/>
    </row>
    <row r="321" spans="1:9" ht="12" customHeight="1">
      <c r="A321" s="459"/>
      <c r="B321" s="472" t="s">
        <v>1113</v>
      </c>
      <c r="C321" s="378">
        <v>7800</v>
      </c>
      <c r="D321" s="378">
        <v>9760</v>
      </c>
      <c r="E321" s="378">
        <v>9895</v>
      </c>
      <c r="F321" s="1094">
        <f>SUM(E321/D321)</f>
        <v>1.0138319672131149</v>
      </c>
      <c r="G321" s="580"/>
      <c r="H321" s="451"/>
      <c r="I321" s="451"/>
    </row>
    <row r="322" spans="1:9" ht="12" customHeight="1">
      <c r="A322" s="459"/>
      <c r="B322" s="379" t="s">
        <v>888</v>
      </c>
      <c r="C322" s="378"/>
      <c r="D322" s="378"/>
      <c r="E322" s="378"/>
      <c r="F322" s="531"/>
      <c r="G322" s="580"/>
      <c r="H322" s="451"/>
      <c r="I322" s="451"/>
    </row>
    <row r="323" spans="1:9" ht="12" customHeight="1">
      <c r="A323" s="84"/>
      <c r="B323" s="379" t="s">
        <v>1123</v>
      </c>
      <c r="C323" s="579"/>
      <c r="D323" s="579"/>
      <c r="E323" s="579"/>
      <c r="F323" s="531"/>
      <c r="G323" s="564"/>
      <c r="H323" s="451"/>
      <c r="I323" s="451"/>
    </row>
    <row r="324" spans="1:9" ht="12" customHeight="1" thickBot="1">
      <c r="A324" s="84"/>
      <c r="B324" s="544" t="s">
        <v>1100</v>
      </c>
      <c r="C324" s="486"/>
      <c r="D324" s="1023">
        <v>50</v>
      </c>
      <c r="E324" s="1023">
        <v>50</v>
      </c>
      <c r="F324" s="1097">
        <f>SUM(E324/D324)</f>
        <v>1</v>
      </c>
      <c r="G324" s="605"/>
      <c r="H324" s="451"/>
      <c r="I324" s="451"/>
    </row>
    <row r="325" spans="1:9" ht="13.5" customHeight="1" thickBot="1">
      <c r="A325" s="482"/>
      <c r="B325" s="548" t="s">
        <v>919</v>
      </c>
      <c r="C325" s="477">
        <f>SUM(C319:C324)</f>
        <v>8000</v>
      </c>
      <c r="D325" s="477">
        <f>SUM(D319:D324)</f>
        <v>10010</v>
      </c>
      <c r="E325" s="477">
        <f>SUM(E319:E324)</f>
        <v>10010</v>
      </c>
      <c r="F325" s="1096">
        <f>SUM(E325/D325)</f>
        <v>1</v>
      </c>
      <c r="G325" s="567"/>
      <c r="H325" s="451"/>
      <c r="I325" s="451"/>
    </row>
    <row r="326" spans="1:9" ht="12">
      <c r="A326" s="459">
        <v>3302</v>
      </c>
      <c r="B326" s="489" t="s">
        <v>1165</v>
      </c>
      <c r="C326" s="467"/>
      <c r="D326" s="467"/>
      <c r="E326" s="467"/>
      <c r="F326" s="531"/>
      <c r="G326" s="562"/>
      <c r="H326" s="451"/>
      <c r="I326" s="451"/>
    </row>
    <row r="327" spans="1:9" ht="12">
      <c r="A327" s="84"/>
      <c r="B327" s="471" t="s">
        <v>882</v>
      </c>
      <c r="C327" s="467"/>
      <c r="D327" s="467"/>
      <c r="E327" s="467"/>
      <c r="F327" s="531"/>
      <c r="G327" s="563"/>
      <c r="H327" s="451"/>
      <c r="I327" s="451"/>
    </row>
    <row r="328" spans="1:9" ht="12">
      <c r="A328" s="84"/>
      <c r="B328" s="210" t="s">
        <v>1131</v>
      </c>
      <c r="C328" s="579"/>
      <c r="D328" s="579"/>
      <c r="E328" s="579"/>
      <c r="F328" s="531"/>
      <c r="G328" s="734"/>
      <c r="H328" s="451"/>
      <c r="I328" s="451"/>
    </row>
    <row r="329" spans="1:9" ht="12">
      <c r="A329" s="459"/>
      <c r="B329" s="472" t="s">
        <v>1113</v>
      </c>
      <c r="C329" s="378">
        <v>197000</v>
      </c>
      <c r="D329" s="378">
        <v>197200</v>
      </c>
      <c r="E329" s="378">
        <v>197200</v>
      </c>
      <c r="F329" s="1094">
        <f>SUM(E329/D329)</f>
        <v>1</v>
      </c>
      <c r="G329" s="734"/>
      <c r="H329" s="451"/>
      <c r="I329" s="451"/>
    </row>
    <row r="330" spans="1:9" ht="12">
      <c r="A330" s="459"/>
      <c r="B330" s="379" t="s">
        <v>888</v>
      </c>
      <c r="C330" s="378"/>
      <c r="D330" s="378"/>
      <c r="E330" s="378"/>
      <c r="F330" s="531"/>
      <c r="G330" s="580"/>
      <c r="H330" s="451"/>
      <c r="I330" s="451"/>
    </row>
    <row r="331" spans="1:9" ht="12">
      <c r="A331" s="84"/>
      <c r="B331" s="379" t="s">
        <v>1123</v>
      </c>
      <c r="C331" s="579"/>
      <c r="D331" s="579"/>
      <c r="E331" s="579"/>
      <c r="F331" s="531"/>
      <c r="G331" s="564"/>
      <c r="H331" s="451"/>
      <c r="I331" s="451"/>
    </row>
    <row r="332" spans="1:9" ht="12.75" thickBot="1">
      <c r="A332" s="84"/>
      <c r="B332" s="544" t="s">
        <v>843</v>
      </c>
      <c r="C332" s="486"/>
      <c r="D332" s="486"/>
      <c r="E332" s="486"/>
      <c r="F332" s="1095"/>
      <c r="G332" s="605"/>
      <c r="H332" s="451"/>
      <c r="I332" s="451"/>
    </row>
    <row r="333" spans="1:9" ht="12.75" thickBot="1">
      <c r="A333" s="482"/>
      <c r="B333" s="548" t="s">
        <v>919</v>
      </c>
      <c r="C333" s="477">
        <f>SUM(C327:C332)</f>
        <v>197000</v>
      </c>
      <c r="D333" s="477">
        <f>SUM(D327:D332)</f>
        <v>197200</v>
      </c>
      <c r="E333" s="477">
        <f>SUM(E327:E332)</f>
        <v>197200</v>
      </c>
      <c r="F333" s="1096">
        <f>SUM(E333/D333)</f>
        <v>1</v>
      </c>
      <c r="G333" s="567"/>
      <c r="H333" s="451"/>
      <c r="I333" s="451"/>
    </row>
    <row r="334" spans="1:9" ht="12.75">
      <c r="A334" s="459">
        <v>3303</v>
      </c>
      <c r="B334" s="259" t="s">
        <v>982</v>
      </c>
      <c r="C334" s="467"/>
      <c r="D334" s="467"/>
      <c r="E334" s="467"/>
      <c r="F334" s="531"/>
      <c r="G334" s="606"/>
      <c r="H334" s="451"/>
      <c r="I334" s="451"/>
    </row>
    <row r="335" spans="1:9" ht="12" customHeight="1">
      <c r="A335" s="371"/>
      <c r="B335" s="471" t="s">
        <v>882</v>
      </c>
      <c r="C335" s="378"/>
      <c r="D335" s="378"/>
      <c r="E335" s="378"/>
      <c r="F335" s="531"/>
      <c r="G335" s="607"/>
      <c r="H335" s="451"/>
      <c r="I335" s="451"/>
    </row>
    <row r="336" spans="1:9" ht="12" customHeight="1">
      <c r="A336" s="371"/>
      <c r="B336" s="210" t="s">
        <v>1131</v>
      </c>
      <c r="C336" s="378"/>
      <c r="D336" s="378"/>
      <c r="E336" s="378"/>
      <c r="F336" s="531"/>
      <c r="G336" s="607"/>
      <c r="H336" s="451"/>
      <c r="I336" s="451"/>
    </row>
    <row r="337" spans="1:9" ht="12" customHeight="1">
      <c r="A337" s="371"/>
      <c r="B337" s="472" t="s">
        <v>1113</v>
      </c>
      <c r="C337" s="378"/>
      <c r="D337" s="378">
        <v>150</v>
      </c>
      <c r="E337" s="378">
        <v>127</v>
      </c>
      <c r="F337" s="1094">
        <f>SUM(E337/D337)</f>
        <v>0.8466666666666667</v>
      </c>
      <c r="G337" s="734"/>
      <c r="H337" s="451"/>
      <c r="I337" s="451"/>
    </row>
    <row r="338" spans="1:9" ht="12" customHeight="1">
      <c r="A338" s="371"/>
      <c r="B338" s="379" t="s">
        <v>888</v>
      </c>
      <c r="C338" s="378">
        <v>1500</v>
      </c>
      <c r="D338" s="378">
        <v>15785</v>
      </c>
      <c r="E338" s="378">
        <v>11048</v>
      </c>
      <c r="F338" s="1094">
        <f>SUM(E338/D338)</f>
        <v>0.6999049730757048</v>
      </c>
      <c r="G338" s="739"/>
      <c r="H338" s="451"/>
      <c r="I338" s="451"/>
    </row>
    <row r="339" spans="1:9" ht="12" customHeight="1">
      <c r="A339" s="371"/>
      <c r="B339" s="379" t="s">
        <v>1123</v>
      </c>
      <c r="C339" s="579"/>
      <c r="D339" s="579"/>
      <c r="E339" s="579"/>
      <c r="F339" s="531"/>
      <c r="G339" s="739"/>
      <c r="H339" s="451"/>
      <c r="I339" s="451"/>
    </row>
    <row r="340" spans="1:9" ht="12" customHeight="1" thickBot="1">
      <c r="A340" s="470"/>
      <c r="B340" s="544" t="s">
        <v>843</v>
      </c>
      <c r="C340" s="475"/>
      <c r="D340" s="475"/>
      <c r="E340" s="475"/>
      <c r="F340" s="1095"/>
      <c r="G340" s="735"/>
      <c r="H340" s="451"/>
      <c r="I340" s="451"/>
    </row>
    <row r="341" spans="1:9" ht="12" customHeight="1" thickBot="1">
      <c r="A341" s="482"/>
      <c r="B341" s="548" t="s">
        <v>919</v>
      </c>
      <c r="C341" s="477">
        <f>SUM(C335:C340)</f>
        <v>1500</v>
      </c>
      <c r="D341" s="477">
        <f>SUM(D335:D340)</f>
        <v>15935</v>
      </c>
      <c r="E341" s="477">
        <f>SUM(E335:E340)</f>
        <v>11175</v>
      </c>
      <c r="F341" s="1098">
        <f>SUM(E341/D341)</f>
        <v>0.7012864763100094</v>
      </c>
      <c r="G341" s="609"/>
      <c r="H341" s="451"/>
      <c r="I341" s="451"/>
    </row>
    <row r="342" spans="1:9" ht="12" customHeight="1">
      <c r="A342" s="84">
        <v>3304</v>
      </c>
      <c r="B342" s="574" t="s">
        <v>983</v>
      </c>
      <c r="C342" s="467"/>
      <c r="D342" s="467"/>
      <c r="E342" s="467"/>
      <c r="F342" s="531"/>
      <c r="G342" s="606"/>
      <c r="H342" s="451"/>
      <c r="I342" s="451"/>
    </row>
    <row r="343" spans="1:9" ht="12" customHeight="1">
      <c r="A343" s="470"/>
      <c r="B343" s="471" t="s">
        <v>882</v>
      </c>
      <c r="C343" s="378"/>
      <c r="D343" s="378"/>
      <c r="E343" s="378"/>
      <c r="F343" s="531"/>
      <c r="G343" s="607"/>
      <c r="H343" s="451"/>
      <c r="I343" s="451"/>
    </row>
    <row r="344" spans="1:9" ht="12" customHeight="1">
      <c r="A344" s="470"/>
      <c r="B344" s="210" t="s">
        <v>1131</v>
      </c>
      <c r="C344" s="378"/>
      <c r="D344" s="378"/>
      <c r="E344" s="378"/>
      <c r="F344" s="531"/>
      <c r="G344" s="610"/>
      <c r="H344" s="451"/>
      <c r="I344" s="451"/>
    </row>
    <row r="345" spans="1:9" ht="12" customHeight="1">
      <c r="A345" s="470"/>
      <c r="B345" s="472" t="s">
        <v>1113</v>
      </c>
      <c r="C345" s="378"/>
      <c r="D345" s="378">
        <v>150</v>
      </c>
      <c r="E345" s="378">
        <v>113</v>
      </c>
      <c r="F345" s="1094">
        <f>SUM(E345/D345)</f>
        <v>0.7533333333333333</v>
      </c>
      <c r="G345" s="734"/>
      <c r="H345" s="451"/>
      <c r="I345" s="451"/>
    </row>
    <row r="346" spans="1:9" ht="12" customHeight="1">
      <c r="A346" s="470"/>
      <c r="B346" s="379" t="s">
        <v>888</v>
      </c>
      <c r="C346" s="378">
        <v>500</v>
      </c>
      <c r="D346" s="378">
        <v>5721</v>
      </c>
      <c r="E346" s="378">
        <v>4026</v>
      </c>
      <c r="F346" s="1094">
        <f>SUM(E346/D346)</f>
        <v>0.70372312532774</v>
      </c>
      <c r="G346" s="1041"/>
      <c r="H346" s="451"/>
      <c r="I346" s="451"/>
    </row>
    <row r="347" spans="1:9" ht="12" customHeight="1">
      <c r="A347" s="470"/>
      <c r="B347" s="379" t="s">
        <v>1123</v>
      </c>
      <c r="C347" s="579"/>
      <c r="D347" s="579"/>
      <c r="E347" s="579"/>
      <c r="F347" s="531"/>
      <c r="G347" s="739"/>
      <c r="H347" s="451"/>
      <c r="I347" s="451"/>
    </row>
    <row r="348" spans="1:9" ht="12" customHeight="1">
      <c r="A348" s="470"/>
      <c r="B348" s="379" t="s">
        <v>888</v>
      </c>
      <c r="C348" s="378"/>
      <c r="D348" s="378"/>
      <c r="E348" s="378"/>
      <c r="F348" s="531"/>
      <c r="G348" s="740"/>
      <c r="H348" s="451"/>
      <c r="I348" s="451"/>
    </row>
    <row r="349" spans="1:9" ht="12" customHeight="1" thickBot="1">
      <c r="A349" s="470"/>
      <c r="B349" s="544" t="s">
        <v>843</v>
      </c>
      <c r="C349" s="475"/>
      <c r="D349" s="475"/>
      <c r="E349" s="475"/>
      <c r="F349" s="1095"/>
      <c r="G349" s="584"/>
      <c r="H349" s="451"/>
      <c r="I349" s="451"/>
    </row>
    <row r="350" spans="1:9" ht="12" customHeight="1" thickBot="1">
      <c r="A350" s="482"/>
      <c r="B350" s="548" t="s">
        <v>919</v>
      </c>
      <c r="C350" s="477">
        <f>SUM(C343:C349)</f>
        <v>500</v>
      </c>
      <c r="D350" s="477">
        <f>SUM(D343:D349)</f>
        <v>5871</v>
      </c>
      <c r="E350" s="477">
        <f>SUM(E343:E349)</f>
        <v>4139</v>
      </c>
      <c r="F350" s="1096">
        <f>SUM(E350/D350)</f>
        <v>0.7049906319196049</v>
      </c>
      <c r="G350" s="609"/>
      <c r="H350" s="451"/>
      <c r="I350" s="451"/>
    </row>
    <row r="351" spans="1:9" ht="12" customHeight="1">
      <c r="A351" s="84">
        <v>3305</v>
      </c>
      <c r="B351" s="574" t="s">
        <v>1004</v>
      </c>
      <c r="C351" s="467"/>
      <c r="D351" s="467"/>
      <c r="E351" s="467"/>
      <c r="F351" s="531"/>
      <c r="G351" s="606"/>
      <c r="H351" s="451"/>
      <c r="I351" s="451"/>
    </row>
    <row r="352" spans="1:9" ht="12" customHeight="1">
      <c r="A352" s="470"/>
      <c r="B352" s="471" t="s">
        <v>882</v>
      </c>
      <c r="C352" s="378"/>
      <c r="D352" s="378"/>
      <c r="E352" s="378"/>
      <c r="F352" s="531"/>
      <c r="G352" s="607"/>
      <c r="H352" s="451"/>
      <c r="I352" s="451"/>
    </row>
    <row r="353" spans="1:9" ht="12" customHeight="1">
      <c r="A353" s="470"/>
      <c r="B353" s="210" t="s">
        <v>1131</v>
      </c>
      <c r="C353" s="378"/>
      <c r="D353" s="378"/>
      <c r="E353" s="378"/>
      <c r="F353" s="531"/>
      <c r="G353" s="610"/>
      <c r="H353" s="451"/>
      <c r="I353" s="451"/>
    </row>
    <row r="354" spans="1:9" ht="12" customHeight="1">
      <c r="A354" s="470"/>
      <c r="B354" s="472" t="s">
        <v>1113</v>
      </c>
      <c r="C354" s="378"/>
      <c r="D354" s="378"/>
      <c r="E354" s="378"/>
      <c r="F354" s="531"/>
      <c r="G354" s="734"/>
      <c r="H354" s="451"/>
      <c r="I354" s="451"/>
    </row>
    <row r="355" spans="1:9" ht="12" customHeight="1">
      <c r="A355" s="470"/>
      <c r="B355" s="379" t="s">
        <v>888</v>
      </c>
      <c r="C355" s="378">
        <v>10000</v>
      </c>
      <c r="D355" s="378">
        <v>15200</v>
      </c>
      <c r="E355" s="378">
        <v>17200</v>
      </c>
      <c r="F355" s="1094">
        <f>SUM(E355/D355)</f>
        <v>1.131578947368421</v>
      </c>
      <c r="G355" s="1041"/>
      <c r="H355" s="451"/>
      <c r="I355" s="451"/>
    </row>
    <row r="356" spans="1:9" ht="12" customHeight="1">
      <c r="A356" s="470"/>
      <c r="B356" s="379" t="s">
        <v>1123</v>
      </c>
      <c r="C356" s="579"/>
      <c r="D356" s="579"/>
      <c r="E356" s="579"/>
      <c r="F356" s="531"/>
      <c r="G356" s="607"/>
      <c r="H356" s="451"/>
      <c r="I356" s="451"/>
    </row>
    <row r="357" spans="1:9" ht="12" customHeight="1">
      <c r="A357" s="470"/>
      <c r="B357" s="379" t="s">
        <v>888</v>
      </c>
      <c r="C357" s="378"/>
      <c r="D357" s="378"/>
      <c r="E357" s="378"/>
      <c r="F357" s="531"/>
      <c r="G357" s="611"/>
      <c r="H357" s="451"/>
      <c r="I357" s="451"/>
    </row>
    <row r="358" spans="1:9" ht="12" customHeight="1" thickBot="1">
      <c r="A358" s="470"/>
      <c r="B358" s="544" t="s">
        <v>843</v>
      </c>
      <c r="C358" s="475"/>
      <c r="D358" s="475"/>
      <c r="E358" s="475"/>
      <c r="F358" s="1095"/>
      <c r="G358" s="584"/>
      <c r="H358" s="451"/>
      <c r="I358" s="451"/>
    </row>
    <row r="359" spans="1:9" ht="12" customHeight="1" thickBot="1">
      <c r="A359" s="482"/>
      <c r="B359" s="548" t="s">
        <v>919</v>
      </c>
      <c r="C359" s="477">
        <f>SUM(C352:C358)</f>
        <v>10000</v>
      </c>
      <c r="D359" s="477">
        <f>SUM(D352:D358)</f>
        <v>15200</v>
      </c>
      <c r="E359" s="477">
        <f>SUM(E352:E358)</f>
        <v>17200</v>
      </c>
      <c r="F359" s="1096">
        <f>SUM(E359/D359)</f>
        <v>1.131578947368421</v>
      </c>
      <c r="G359" s="609"/>
      <c r="H359" s="451"/>
      <c r="I359" s="451"/>
    </row>
    <row r="360" spans="1:9" ht="12" customHeight="1">
      <c r="A360" s="84">
        <v>3306</v>
      </c>
      <c r="B360" s="574" t="s">
        <v>1005</v>
      </c>
      <c r="C360" s="467"/>
      <c r="D360" s="467"/>
      <c r="E360" s="467"/>
      <c r="F360" s="531"/>
      <c r="G360" s="606"/>
      <c r="H360" s="451"/>
      <c r="I360" s="451"/>
    </row>
    <row r="361" spans="1:9" ht="12" customHeight="1">
      <c r="A361" s="470"/>
      <c r="B361" s="471" t="s">
        <v>882</v>
      </c>
      <c r="C361" s="378"/>
      <c r="D361" s="378"/>
      <c r="E361" s="378"/>
      <c r="F361" s="531"/>
      <c r="G361" s="607"/>
      <c r="H361" s="451"/>
      <c r="I361" s="451"/>
    </row>
    <row r="362" spans="1:9" ht="12" customHeight="1">
      <c r="A362" s="470"/>
      <c r="B362" s="210" t="s">
        <v>1131</v>
      </c>
      <c r="C362" s="378"/>
      <c r="D362" s="378"/>
      <c r="E362" s="378"/>
      <c r="F362" s="531"/>
      <c r="G362" s="610"/>
      <c r="H362" s="451"/>
      <c r="I362" s="451"/>
    </row>
    <row r="363" spans="1:9" ht="12" customHeight="1">
      <c r="A363" s="470"/>
      <c r="B363" s="472" t="s">
        <v>1113</v>
      </c>
      <c r="C363" s="378"/>
      <c r="D363" s="378"/>
      <c r="E363" s="378">
        <v>120</v>
      </c>
      <c r="F363" s="531"/>
      <c r="G363" s="608"/>
      <c r="H363" s="451"/>
      <c r="I363" s="451"/>
    </row>
    <row r="364" spans="1:9" ht="12" customHeight="1">
      <c r="A364" s="470"/>
      <c r="B364" s="379" t="s">
        <v>888</v>
      </c>
      <c r="C364" s="378">
        <v>5000</v>
      </c>
      <c r="D364" s="378">
        <v>5000</v>
      </c>
      <c r="E364" s="378">
        <v>4880</v>
      </c>
      <c r="F364" s="1094">
        <f>SUM(E364/D364)</f>
        <v>0.976</v>
      </c>
      <c r="G364" s="734"/>
      <c r="H364" s="451"/>
      <c r="I364" s="451"/>
    </row>
    <row r="365" spans="1:9" ht="12" customHeight="1">
      <c r="A365" s="470"/>
      <c r="B365" s="379" t="s">
        <v>1123</v>
      </c>
      <c r="C365" s="579"/>
      <c r="D365" s="579"/>
      <c r="E365" s="579"/>
      <c r="F365" s="531"/>
      <c r="G365" s="607"/>
      <c r="H365" s="451"/>
      <c r="I365" s="451"/>
    </row>
    <row r="366" spans="1:9" ht="12" customHeight="1">
      <c r="A366" s="470"/>
      <c r="B366" s="379" t="s">
        <v>888</v>
      </c>
      <c r="C366" s="378"/>
      <c r="D366" s="378"/>
      <c r="E366" s="378"/>
      <c r="F366" s="531"/>
      <c r="G366" s="611"/>
      <c r="H366" s="451"/>
      <c r="I366" s="451"/>
    </row>
    <row r="367" spans="1:9" ht="12" customHeight="1" thickBot="1">
      <c r="A367" s="470"/>
      <c r="B367" s="544" t="s">
        <v>843</v>
      </c>
      <c r="C367" s="475"/>
      <c r="D367" s="475"/>
      <c r="E367" s="475"/>
      <c r="F367" s="1095"/>
      <c r="G367" s="584"/>
      <c r="H367" s="451"/>
      <c r="I367" s="451"/>
    </row>
    <row r="368" spans="1:9" ht="12" customHeight="1" thickBot="1">
      <c r="A368" s="482"/>
      <c r="B368" s="548" t="s">
        <v>919</v>
      </c>
      <c r="C368" s="477">
        <f>SUM(C361:C367)</f>
        <v>5000</v>
      </c>
      <c r="D368" s="477">
        <f>SUM(D361:D367)</f>
        <v>5000</v>
      </c>
      <c r="E368" s="477">
        <f>SUM(E361:E367)</f>
        <v>5000</v>
      </c>
      <c r="F368" s="1096">
        <f>SUM(E368/D368)</f>
        <v>1</v>
      </c>
      <c r="G368" s="609"/>
      <c r="H368" s="451"/>
      <c r="I368" s="451"/>
    </row>
    <row r="369" spans="1:9" ht="12" customHeight="1">
      <c r="A369" s="84">
        <v>3307</v>
      </c>
      <c r="B369" s="574" t="s">
        <v>1006</v>
      </c>
      <c r="C369" s="467"/>
      <c r="D369" s="467"/>
      <c r="E369" s="467"/>
      <c r="F369" s="531"/>
      <c r="G369" s="606"/>
      <c r="H369" s="451"/>
      <c r="I369" s="451"/>
    </row>
    <row r="370" spans="1:9" ht="12" customHeight="1">
      <c r="A370" s="470"/>
      <c r="B370" s="471" t="s">
        <v>882</v>
      </c>
      <c r="C370" s="378"/>
      <c r="D370" s="378"/>
      <c r="E370" s="378"/>
      <c r="F370" s="531"/>
      <c r="G370" s="607"/>
      <c r="H370" s="451"/>
      <c r="I370" s="451"/>
    </row>
    <row r="371" spans="1:9" ht="12" customHeight="1">
      <c r="A371" s="470"/>
      <c r="B371" s="210" t="s">
        <v>1131</v>
      </c>
      <c r="C371" s="378"/>
      <c r="D371" s="378"/>
      <c r="E371" s="378"/>
      <c r="F371" s="531"/>
      <c r="G371" s="610"/>
      <c r="H371" s="451"/>
      <c r="I371" s="451"/>
    </row>
    <row r="372" spans="1:9" ht="12" customHeight="1">
      <c r="A372" s="470"/>
      <c r="B372" s="472" t="s">
        <v>1113</v>
      </c>
      <c r="C372" s="378"/>
      <c r="D372" s="378"/>
      <c r="E372" s="378"/>
      <c r="F372" s="531"/>
      <c r="G372" s="608"/>
      <c r="H372" s="451"/>
      <c r="I372" s="451"/>
    </row>
    <row r="373" spans="1:9" ht="12" customHeight="1">
      <c r="A373" s="470"/>
      <c r="B373" s="379" t="s">
        <v>888</v>
      </c>
      <c r="C373" s="378"/>
      <c r="D373" s="378"/>
      <c r="E373" s="378"/>
      <c r="F373" s="531"/>
      <c r="G373" s="608"/>
      <c r="H373" s="451"/>
      <c r="I373" s="451"/>
    </row>
    <row r="374" spans="1:9" ht="12" customHeight="1">
      <c r="A374" s="470"/>
      <c r="B374" s="379" t="s">
        <v>1123</v>
      </c>
      <c r="C374" s="579">
        <v>30000</v>
      </c>
      <c r="D374" s="579">
        <v>30000</v>
      </c>
      <c r="E374" s="579">
        <v>8000</v>
      </c>
      <c r="F374" s="1094">
        <f>SUM(E374/D374)</f>
        <v>0.26666666666666666</v>
      </c>
      <c r="G374" s="734"/>
      <c r="H374" s="451"/>
      <c r="I374" s="451"/>
    </row>
    <row r="375" spans="1:9" ht="12" customHeight="1">
      <c r="A375" s="470"/>
      <c r="B375" s="379" t="s">
        <v>888</v>
      </c>
      <c r="C375" s="378"/>
      <c r="D375" s="378"/>
      <c r="E375" s="378"/>
      <c r="F375" s="531"/>
      <c r="G375" s="611"/>
      <c r="H375" s="451"/>
      <c r="I375" s="451"/>
    </row>
    <row r="376" spans="1:9" ht="12" customHeight="1" thickBot="1">
      <c r="A376" s="470"/>
      <c r="B376" s="544" t="s">
        <v>843</v>
      </c>
      <c r="C376" s="475"/>
      <c r="D376" s="475"/>
      <c r="E376" s="475"/>
      <c r="F376" s="1095"/>
      <c r="G376" s="584"/>
      <c r="H376" s="451"/>
      <c r="I376" s="451"/>
    </row>
    <row r="377" spans="1:9" ht="12" customHeight="1" thickBot="1">
      <c r="A377" s="482"/>
      <c r="B377" s="548" t="s">
        <v>919</v>
      </c>
      <c r="C377" s="477">
        <f>SUM(C370:C376)</f>
        <v>30000</v>
      </c>
      <c r="D377" s="477">
        <f>SUM(D370:D376)</f>
        <v>30000</v>
      </c>
      <c r="E377" s="477">
        <f>SUM(E370:E376)</f>
        <v>8000</v>
      </c>
      <c r="F377" s="1096">
        <f>SUM(E377/D377)</f>
        <v>0.26666666666666666</v>
      </c>
      <c r="G377" s="609"/>
      <c r="H377" s="451"/>
      <c r="I377" s="451"/>
    </row>
    <row r="378" spans="1:9" ht="12" customHeight="1">
      <c r="A378" s="84">
        <v>3308</v>
      </c>
      <c r="B378" s="259" t="s">
        <v>1098</v>
      </c>
      <c r="C378" s="467"/>
      <c r="D378" s="467"/>
      <c r="E378" s="467"/>
      <c r="F378" s="531"/>
      <c r="G378" s="562"/>
      <c r="H378" s="451"/>
      <c r="I378" s="451"/>
    </row>
    <row r="379" spans="1:9" ht="12" customHeight="1">
      <c r="A379" s="84"/>
      <c r="B379" s="471" t="s">
        <v>882</v>
      </c>
      <c r="C379" s="467"/>
      <c r="D379" s="467"/>
      <c r="E379" s="467"/>
      <c r="F379" s="531"/>
      <c r="G379" s="532"/>
      <c r="H379" s="451"/>
      <c r="I379" s="451"/>
    </row>
    <row r="380" spans="1:9" ht="12" customHeight="1">
      <c r="A380" s="84"/>
      <c r="B380" s="210" t="s">
        <v>1131</v>
      </c>
      <c r="C380" s="467"/>
      <c r="D380" s="467"/>
      <c r="E380" s="467"/>
      <c r="F380" s="531"/>
      <c r="G380" s="608"/>
      <c r="H380" s="451"/>
      <c r="I380" s="451"/>
    </row>
    <row r="381" spans="1:9" ht="12" customHeight="1">
      <c r="A381" s="84"/>
      <c r="B381" s="472" t="s">
        <v>1113</v>
      </c>
      <c r="C381" s="579"/>
      <c r="D381" s="579">
        <v>300</v>
      </c>
      <c r="E381" s="579">
        <v>178</v>
      </c>
      <c r="F381" s="1094">
        <f>SUM(E381/D381)</f>
        <v>0.5933333333333334</v>
      </c>
      <c r="G381" s="734"/>
      <c r="H381" s="451"/>
      <c r="I381" s="451"/>
    </row>
    <row r="382" spans="1:9" ht="12" customHeight="1">
      <c r="A382" s="84"/>
      <c r="B382" s="379" t="s">
        <v>888</v>
      </c>
      <c r="C382" s="579">
        <v>2600</v>
      </c>
      <c r="D382" s="579">
        <v>17386</v>
      </c>
      <c r="E382" s="579">
        <v>13305</v>
      </c>
      <c r="F382" s="1094">
        <f>SUM(E382/D382)</f>
        <v>0.7652709076268261</v>
      </c>
      <c r="G382" s="739"/>
      <c r="H382" s="451"/>
      <c r="I382" s="451"/>
    </row>
    <row r="383" spans="1:9" ht="12" customHeight="1">
      <c r="A383" s="84"/>
      <c r="B383" s="379" t="s">
        <v>1123</v>
      </c>
      <c r="C383" s="579"/>
      <c r="D383" s="579"/>
      <c r="E383" s="579"/>
      <c r="F383" s="531"/>
      <c r="G383" s="608"/>
      <c r="H383" s="451"/>
      <c r="I383" s="451"/>
    </row>
    <row r="384" spans="1:9" ht="12" customHeight="1">
      <c r="A384" s="84"/>
      <c r="B384" s="379" t="s">
        <v>888</v>
      </c>
      <c r="C384" s="467"/>
      <c r="D384" s="467"/>
      <c r="E384" s="467"/>
      <c r="F384" s="531"/>
      <c r="G384" s="580"/>
      <c r="H384" s="451"/>
      <c r="I384" s="451"/>
    </row>
    <row r="385" spans="1:9" ht="12" customHeight="1" thickBot="1">
      <c r="A385" s="84"/>
      <c r="B385" s="544" t="s">
        <v>843</v>
      </c>
      <c r="C385" s="581"/>
      <c r="D385" s="581"/>
      <c r="E385" s="581"/>
      <c r="F385" s="1095"/>
      <c r="G385" s="565"/>
      <c r="H385" s="451"/>
      <c r="I385" s="451"/>
    </row>
    <row r="386" spans="1:9" ht="12" customHeight="1" thickBot="1">
      <c r="A386" s="482"/>
      <c r="B386" s="548" t="s">
        <v>919</v>
      </c>
      <c r="C386" s="477">
        <f>SUM(C381:C385)</f>
        <v>2600</v>
      </c>
      <c r="D386" s="477">
        <f>SUM(D381:D385)</f>
        <v>17686</v>
      </c>
      <c r="E386" s="477">
        <f>SUM(E381:E385)</f>
        <v>13483</v>
      </c>
      <c r="F386" s="1096">
        <f>SUM(E386/D386)</f>
        <v>0.7623544046138189</v>
      </c>
      <c r="G386" s="584"/>
      <c r="H386" s="451"/>
      <c r="I386" s="451"/>
    </row>
    <row r="387" spans="1:9" ht="12" customHeight="1">
      <c r="A387" s="84">
        <v>3309</v>
      </c>
      <c r="B387" s="259" t="s">
        <v>1099</v>
      </c>
      <c r="C387" s="467"/>
      <c r="D387" s="467"/>
      <c r="E387" s="467"/>
      <c r="F387" s="531"/>
      <c r="G387" s="563"/>
      <c r="H387" s="451"/>
      <c r="I387" s="451"/>
    </row>
    <row r="388" spans="1:9" ht="12" customHeight="1">
      <c r="A388" s="470"/>
      <c r="B388" s="471" t="s">
        <v>882</v>
      </c>
      <c r="C388" s="378"/>
      <c r="D388" s="378"/>
      <c r="E388" s="378"/>
      <c r="F388" s="531"/>
      <c r="G388" s="563"/>
      <c r="H388" s="451"/>
      <c r="I388" s="451"/>
    </row>
    <row r="389" spans="1:9" ht="12" customHeight="1">
      <c r="A389" s="470"/>
      <c r="B389" s="210" t="s">
        <v>1131</v>
      </c>
      <c r="C389" s="378"/>
      <c r="D389" s="378"/>
      <c r="E389" s="378"/>
      <c r="F389" s="531"/>
      <c r="G389" s="563"/>
      <c r="H389" s="451"/>
      <c r="I389" s="451"/>
    </row>
    <row r="390" spans="1:9" ht="12" customHeight="1">
      <c r="A390" s="470"/>
      <c r="B390" s="472" t="s">
        <v>1113</v>
      </c>
      <c r="C390" s="378"/>
      <c r="D390" s="378">
        <v>15</v>
      </c>
      <c r="E390" s="378">
        <v>15</v>
      </c>
      <c r="F390" s="1094">
        <f>SUM(E390/D390)</f>
        <v>1</v>
      </c>
      <c r="G390" s="734"/>
      <c r="H390" s="451"/>
      <c r="I390" s="451"/>
    </row>
    <row r="391" spans="1:9" ht="12" customHeight="1">
      <c r="A391" s="470"/>
      <c r="B391" s="379" t="s">
        <v>888</v>
      </c>
      <c r="C391" s="378">
        <v>2000</v>
      </c>
      <c r="D391" s="378">
        <v>12827</v>
      </c>
      <c r="E391" s="378">
        <v>16577</v>
      </c>
      <c r="F391" s="1094">
        <f>SUM(E391/D391)</f>
        <v>1.2923520698526545</v>
      </c>
      <c r="G391" s="739"/>
      <c r="H391" s="451"/>
      <c r="I391" s="451"/>
    </row>
    <row r="392" spans="1:9" ht="12" customHeight="1">
      <c r="A392" s="470"/>
      <c r="B392" s="379" t="s">
        <v>1123</v>
      </c>
      <c r="C392" s="579"/>
      <c r="D392" s="579"/>
      <c r="E392" s="579"/>
      <c r="F392" s="531"/>
      <c r="G392" s="608"/>
      <c r="H392" s="451"/>
      <c r="I392" s="451"/>
    </row>
    <row r="393" spans="1:9" ht="12" customHeight="1" thickBot="1">
      <c r="A393" s="470"/>
      <c r="B393" s="544" t="s">
        <v>843</v>
      </c>
      <c r="C393" s="475"/>
      <c r="D393" s="475"/>
      <c r="E393" s="475"/>
      <c r="F393" s="1095"/>
      <c r="G393" s="584"/>
      <c r="H393" s="451"/>
      <c r="I393" s="451"/>
    </row>
    <row r="394" spans="1:9" ht="12.75" customHeight="1" thickBot="1">
      <c r="A394" s="482"/>
      <c r="B394" s="548" t="s">
        <v>919</v>
      </c>
      <c r="C394" s="477">
        <f>SUM(C388:C393)</f>
        <v>2000</v>
      </c>
      <c r="D394" s="477">
        <f>SUM(D388:D393)</f>
        <v>12842</v>
      </c>
      <c r="E394" s="477">
        <f>SUM(E388:E393)</f>
        <v>16592</v>
      </c>
      <c r="F394" s="1096">
        <f>SUM(E394/D394)</f>
        <v>1.2920105902507397</v>
      </c>
      <c r="G394" s="567"/>
      <c r="H394" s="451"/>
      <c r="I394" s="451"/>
    </row>
    <row r="395" spans="1:9" ht="12.75" customHeight="1">
      <c r="A395" s="84">
        <v>3310</v>
      </c>
      <c r="B395" s="259" t="s">
        <v>1166</v>
      </c>
      <c r="C395" s="467"/>
      <c r="D395" s="467"/>
      <c r="E395" s="467"/>
      <c r="F395" s="531"/>
      <c r="G395" s="563"/>
      <c r="H395" s="451"/>
      <c r="I395" s="451"/>
    </row>
    <row r="396" spans="1:9" ht="12.75" customHeight="1">
      <c r="A396" s="470"/>
      <c r="B396" s="471" t="s">
        <v>882</v>
      </c>
      <c r="C396" s="378"/>
      <c r="D396" s="378"/>
      <c r="E396" s="378"/>
      <c r="F396" s="531"/>
      <c r="G396" s="563"/>
      <c r="H396" s="451"/>
      <c r="I396" s="451"/>
    </row>
    <row r="397" spans="1:9" ht="12.75" customHeight="1">
      <c r="A397" s="470"/>
      <c r="B397" s="210" t="s">
        <v>1131</v>
      </c>
      <c r="C397" s="378"/>
      <c r="D397" s="378"/>
      <c r="E397" s="378"/>
      <c r="F397" s="531"/>
      <c r="G397" s="563"/>
      <c r="H397" s="451"/>
      <c r="I397" s="451"/>
    </row>
    <row r="398" spans="1:9" ht="12.75" customHeight="1">
      <c r="A398" s="470"/>
      <c r="B398" s="472" t="s">
        <v>1113</v>
      </c>
      <c r="C398" s="378"/>
      <c r="D398" s="378"/>
      <c r="E398" s="378"/>
      <c r="F398" s="531"/>
      <c r="G398" s="734"/>
      <c r="H398" s="451"/>
      <c r="I398" s="451"/>
    </row>
    <row r="399" spans="1:9" ht="12.75" customHeight="1">
      <c r="A399" s="470"/>
      <c r="B399" s="379" t="s">
        <v>888</v>
      </c>
      <c r="C399" s="378">
        <v>6000</v>
      </c>
      <c r="D399" s="378">
        <v>6000</v>
      </c>
      <c r="E399" s="378">
        <v>4500</v>
      </c>
      <c r="F399" s="1094">
        <f>SUM(E399/D399)</f>
        <v>0.75</v>
      </c>
      <c r="G399" s="739"/>
      <c r="H399" s="451"/>
      <c r="I399" s="451"/>
    </row>
    <row r="400" spans="1:9" ht="12.75" customHeight="1">
      <c r="A400" s="470"/>
      <c r="B400" s="379" t="s">
        <v>1123</v>
      </c>
      <c r="C400" s="579"/>
      <c r="D400" s="579"/>
      <c r="E400" s="579"/>
      <c r="F400" s="531"/>
      <c r="G400" s="608"/>
      <c r="H400" s="451"/>
      <c r="I400" s="451"/>
    </row>
    <row r="401" spans="1:9" ht="12.75" customHeight="1" thickBot="1">
      <c r="A401" s="470"/>
      <c r="B401" s="544" t="s">
        <v>843</v>
      </c>
      <c r="C401" s="475"/>
      <c r="D401" s="475"/>
      <c r="E401" s="475"/>
      <c r="F401" s="1095"/>
      <c r="G401" s="584"/>
      <c r="H401" s="451"/>
      <c r="I401" s="451"/>
    </row>
    <row r="402" spans="1:9" ht="12.75" customHeight="1" thickBot="1">
      <c r="A402" s="482"/>
      <c r="B402" s="548" t="s">
        <v>919</v>
      </c>
      <c r="C402" s="477">
        <f>SUM(C396:C401)</f>
        <v>6000</v>
      </c>
      <c r="D402" s="477">
        <f>SUM(D396:D401)</f>
        <v>6000</v>
      </c>
      <c r="E402" s="477">
        <f>SUM(E396:E401)</f>
        <v>4500</v>
      </c>
      <c r="F402" s="1096">
        <f>SUM(E402/D402)</f>
        <v>0.75</v>
      </c>
      <c r="G402" s="567"/>
      <c r="H402" s="451"/>
      <c r="I402" s="451"/>
    </row>
    <row r="403" spans="1:9" ht="12" customHeight="1">
      <c r="A403" s="84">
        <v>3311</v>
      </c>
      <c r="B403" s="259" t="s">
        <v>920</v>
      </c>
      <c r="C403" s="467"/>
      <c r="D403" s="467"/>
      <c r="E403" s="467"/>
      <c r="F403" s="531"/>
      <c r="G403" s="563"/>
      <c r="H403" s="451"/>
      <c r="I403" s="451"/>
    </row>
    <row r="404" spans="1:9" ht="12" customHeight="1">
      <c r="A404" s="470"/>
      <c r="B404" s="471" t="s">
        <v>882</v>
      </c>
      <c r="C404" s="378"/>
      <c r="D404" s="378"/>
      <c r="E404" s="378"/>
      <c r="F404" s="531"/>
      <c r="G404" s="563"/>
      <c r="H404" s="451"/>
      <c r="I404" s="451"/>
    </row>
    <row r="405" spans="1:9" ht="12" customHeight="1">
      <c r="A405" s="470"/>
      <c r="B405" s="210" t="s">
        <v>1131</v>
      </c>
      <c r="C405" s="378"/>
      <c r="D405" s="378"/>
      <c r="E405" s="378"/>
      <c r="F405" s="531"/>
      <c r="G405" s="563"/>
      <c r="H405" s="451"/>
      <c r="I405" s="451"/>
    </row>
    <row r="406" spans="1:9" ht="12" customHeight="1">
      <c r="A406" s="470"/>
      <c r="B406" s="472" t="s">
        <v>1113</v>
      </c>
      <c r="C406" s="378"/>
      <c r="D406" s="378"/>
      <c r="E406" s="378"/>
      <c r="F406" s="531"/>
      <c r="G406" s="734"/>
      <c r="H406" s="451"/>
      <c r="I406" s="451"/>
    </row>
    <row r="407" spans="1:9" ht="12" customHeight="1">
      <c r="A407" s="470"/>
      <c r="B407" s="379" t="s">
        <v>888</v>
      </c>
      <c r="C407" s="378">
        <v>20000</v>
      </c>
      <c r="D407" s="378">
        <v>15000</v>
      </c>
      <c r="E407" s="378">
        <v>15000</v>
      </c>
      <c r="F407" s="1094">
        <f>SUM(E407/D407)</f>
        <v>1</v>
      </c>
      <c r="G407" s="1041"/>
      <c r="H407" s="451"/>
      <c r="I407" s="451"/>
    </row>
    <row r="408" spans="1:9" ht="12" customHeight="1">
      <c r="A408" s="470"/>
      <c r="B408" s="379" t="s">
        <v>1123</v>
      </c>
      <c r="C408" s="579"/>
      <c r="D408" s="579"/>
      <c r="E408" s="579"/>
      <c r="F408" s="531"/>
      <c r="G408" s="608"/>
      <c r="H408" s="451"/>
      <c r="I408" s="451"/>
    </row>
    <row r="409" spans="1:9" ht="12" customHeight="1" thickBot="1">
      <c r="A409" s="470"/>
      <c r="B409" s="544" t="s">
        <v>843</v>
      </c>
      <c r="C409" s="475"/>
      <c r="D409" s="475"/>
      <c r="E409" s="475"/>
      <c r="F409" s="1095"/>
      <c r="G409" s="584"/>
      <c r="H409" s="451"/>
      <c r="I409" s="451"/>
    </row>
    <row r="410" spans="1:9" ht="12.75" thickBot="1">
      <c r="A410" s="482"/>
      <c r="B410" s="548" t="s">
        <v>919</v>
      </c>
      <c r="C410" s="477">
        <f>SUM(C404:C409)</f>
        <v>20000</v>
      </c>
      <c r="D410" s="477">
        <f>SUM(D404:D409)</f>
        <v>15000</v>
      </c>
      <c r="E410" s="477">
        <f>SUM(E404:E409)</f>
        <v>15000</v>
      </c>
      <c r="F410" s="1096">
        <f>SUM(E410/D410)</f>
        <v>1</v>
      </c>
      <c r="G410" s="567"/>
      <c r="H410" s="451"/>
      <c r="I410" s="451"/>
    </row>
    <row r="411" spans="1:9" ht="12">
      <c r="A411" s="483">
        <v>3312</v>
      </c>
      <c r="B411" s="259" t="s">
        <v>594</v>
      </c>
      <c r="C411" s="467"/>
      <c r="D411" s="467"/>
      <c r="E411" s="467"/>
      <c r="F411" s="531"/>
      <c r="G411" s="563"/>
      <c r="H411" s="451"/>
      <c r="I411" s="451"/>
    </row>
    <row r="412" spans="1:9" ht="12">
      <c r="A412" s="470"/>
      <c r="B412" s="471" t="s">
        <v>882</v>
      </c>
      <c r="C412" s="378"/>
      <c r="D412" s="378"/>
      <c r="E412" s="378"/>
      <c r="F412" s="531"/>
      <c r="G412" s="563"/>
      <c r="H412" s="451"/>
      <c r="I412" s="451"/>
    </row>
    <row r="413" spans="1:9" ht="12.75">
      <c r="A413" s="470"/>
      <c r="B413" s="210" t="s">
        <v>1131</v>
      </c>
      <c r="C413" s="378"/>
      <c r="D413" s="378"/>
      <c r="E413" s="378"/>
      <c r="F413" s="531"/>
      <c r="G413" s="608"/>
      <c r="H413" s="451"/>
      <c r="I413" s="451"/>
    </row>
    <row r="414" spans="1:9" ht="12">
      <c r="A414" s="470"/>
      <c r="B414" s="472" t="s">
        <v>1113</v>
      </c>
      <c r="C414" s="378"/>
      <c r="D414" s="378">
        <v>1500</v>
      </c>
      <c r="E414" s="378">
        <v>1500</v>
      </c>
      <c r="F414" s="1094">
        <f>SUM(E414/D414)</f>
        <v>1</v>
      </c>
      <c r="G414" s="734"/>
      <c r="H414" s="451"/>
      <c r="I414" s="451"/>
    </row>
    <row r="415" spans="1:9" ht="12">
      <c r="A415" s="470"/>
      <c r="B415" s="379" t="s">
        <v>888</v>
      </c>
      <c r="C415" s="378">
        <v>30000</v>
      </c>
      <c r="D415" s="378">
        <v>21658</v>
      </c>
      <c r="E415" s="378">
        <v>26658</v>
      </c>
      <c r="F415" s="1094">
        <f>SUM(E415/D415)</f>
        <v>1.2308615753993906</v>
      </c>
      <c r="G415" s="563"/>
      <c r="H415" s="451"/>
      <c r="I415" s="451"/>
    </row>
    <row r="416" spans="1:9" ht="12">
      <c r="A416" s="470"/>
      <c r="B416" s="379" t="s">
        <v>1123</v>
      </c>
      <c r="C416" s="579"/>
      <c r="D416" s="579"/>
      <c r="E416" s="579"/>
      <c r="F416" s="531"/>
      <c r="G416" s="563"/>
      <c r="H416" s="451"/>
      <c r="I416" s="451"/>
    </row>
    <row r="417" spans="1:9" ht="12.75" thickBot="1">
      <c r="A417" s="470"/>
      <c r="B417" s="544" t="s">
        <v>843</v>
      </c>
      <c r="C417" s="475"/>
      <c r="D417" s="475"/>
      <c r="E417" s="475"/>
      <c r="F417" s="1095"/>
      <c r="G417" s="584"/>
      <c r="H417" s="451"/>
      <c r="I417" s="451"/>
    </row>
    <row r="418" spans="1:9" ht="12.75" thickBot="1">
      <c r="A418" s="482"/>
      <c r="B418" s="548" t="s">
        <v>919</v>
      </c>
      <c r="C418" s="477">
        <f>SUM(C412:C417)</f>
        <v>30000</v>
      </c>
      <c r="D418" s="477">
        <f>SUM(D412:D417)</f>
        <v>23158</v>
      </c>
      <c r="E418" s="477">
        <f>SUM(E412:E417)</f>
        <v>28158</v>
      </c>
      <c r="F418" s="1096">
        <f>SUM(E418/D418)</f>
        <v>1.215908109508593</v>
      </c>
      <c r="G418" s="567"/>
      <c r="H418" s="451"/>
      <c r="I418" s="451"/>
    </row>
    <row r="419" spans="1:9" ht="12">
      <c r="A419" s="483">
        <v>3313</v>
      </c>
      <c r="B419" s="259" t="s">
        <v>595</v>
      </c>
      <c r="C419" s="467"/>
      <c r="D419" s="467"/>
      <c r="E419" s="467"/>
      <c r="F419" s="531"/>
      <c r="G419" s="563"/>
      <c r="H419" s="451"/>
      <c r="I419" s="451"/>
    </row>
    <row r="420" spans="1:9" ht="12">
      <c r="A420" s="470"/>
      <c r="B420" s="471" t="s">
        <v>882</v>
      </c>
      <c r="C420" s="378"/>
      <c r="D420" s="378"/>
      <c r="E420" s="378"/>
      <c r="F420" s="531"/>
      <c r="G420" s="563"/>
      <c r="H420" s="451"/>
      <c r="I420" s="451"/>
    </row>
    <row r="421" spans="1:9" ht="12.75">
      <c r="A421" s="470"/>
      <c r="B421" s="210" t="s">
        <v>1131</v>
      </c>
      <c r="C421" s="378"/>
      <c r="D421" s="378"/>
      <c r="E421" s="378"/>
      <c r="F421" s="531"/>
      <c r="G421" s="608"/>
      <c r="H421" s="451"/>
      <c r="I421" s="451"/>
    </row>
    <row r="422" spans="1:9" ht="12">
      <c r="A422" s="470"/>
      <c r="B422" s="472" t="s">
        <v>1113</v>
      </c>
      <c r="C422" s="378"/>
      <c r="D422" s="378">
        <v>100</v>
      </c>
      <c r="E422" s="378">
        <v>100</v>
      </c>
      <c r="F422" s="1094">
        <f>SUM(E422/D422)</f>
        <v>1</v>
      </c>
      <c r="G422" s="734"/>
      <c r="H422" s="451"/>
      <c r="I422" s="451"/>
    </row>
    <row r="423" spans="1:9" ht="12">
      <c r="A423" s="470"/>
      <c r="B423" s="379" t="s">
        <v>888</v>
      </c>
      <c r="C423" s="378">
        <v>20000</v>
      </c>
      <c r="D423" s="378">
        <v>19900</v>
      </c>
      <c r="E423" s="378">
        <v>6900</v>
      </c>
      <c r="F423" s="1094">
        <f>SUM(E423/D423)</f>
        <v>0.34673366834170855</v>
      </c>
      <c r="G423" s="563"/>
      <c r="H423" s="451"/>
      <c r="I423" s="451"/>
    </row>
    <row r="424" spans="1:9" ht="12">
      <c r="A424" s="470"/>
      <c r="B424" s="379" t="s">
        <v>1123</v>
      </c>
      <c r="C424" s="579"/>
      <c r="D424" s="579"/>
      <c r="E424" s="579"/>
      <c r="F424" s="531"/>
      <c r="G424" s="563"/>
      <c r="H424" s="451"/>
      <c r="I424" s="451"/>
    </row>
    <row r="425" spans="1:9" ht="12.75" thickBot="1">
      <c r="A425" s="470"/>
      <c r="B425" s="544" t="s">
        <v>843</v>
      </c>
      <c r="C425" s="475"/>
      <c r="D425" s="475"/>
      <c r="E425" s="475"/>
      <c r="F425" s="1095"/>
      <c r="G425" s="584"/>
      <c r="H425" s="451"/>
      <c r="I425" s="451"/>
    </row>
    <row r="426" spans="1:9" ht="12.75" thickBot="1">
      <c r="A426" s="482"/>
      <c r="B426" s="548" t="s">
        <v>919</v>
      </c>
      <c r="C426" s="477">
        <f>SUM(C420:C425)</f>
        <v>20000</v>
      </c>
      <c r="D426" s="477">
        <f>SUM(D420:D425)</f>
        <v>20000</v>
      </c>
      <c r="E426" s="477">
        <f>SUM(E420:E425)</f>
        <v>7000</v>
      </c>
      <c r="F426" s="1096">
        <f>SUM(E426/D426)</f>
        <v>0.35</v>
      </c>
      <c r="G426" s="567"/>
      <c r="H426" s="451"/>
      <c r="I426" s="451"/>
    </row>
    <row r="427" spans="1:9" ht="12">
      <c r="A427" s="483">
        <v>3315</v>
      </c>
      <c r="B427" s="259" t="s">
        <v>596</v>
      </c>
      <c r="C427" s="467"/>
      <c r="D427" s="467"/>
      <c r="E427" s="467"/>
      <c r="F427" s="531"/>
      <c r="G427" s="563"/>
      <c r="H427" s="451"/>
      <c r="I427" s="451"/>
    </row>
    <row r="428" spans="1:9" ht="12">
      <c r="A428" s="470"/>
      <c r="B428" s="471" t="s">
        <v>882</v>
      </c>
      <c r="C428" s="378"/>
      <c r="D428" s="378"/>
      <c r="E428" s="378"/>
      <c r="F428" s="531"/>
      <c r="G428" s="563"/>
      <c r="H428" s="451"/>
      <c r="I428" s="451"/>
    </row>
    <row r="429" spans="1:9" ht="12.75">
      <c r="A429" s="470"/>
      <c r="B429" s="210" t="s">
        <v>1131</v>
      </c>
      <c r="C429" s="378"/>
      <c r="D429" s="378"/>
      <c r="E429" s="378"/>
      <c r="F429" s="531"/>
      <c r="G429" s="608"/>
      <c r="H429" s="451"/>
      <c r="I429" s="451"/>
    </row>
    <row r="430" spans="1:9" ht="12">
      <c r="A430" s="470"/>
      <c r="B430" s="472" t="s">
        <v>1113</v>
      </c>
      <c r="C430" s="378"/>
      <c r="D430" s="378">
        <v>450</v>
      </c>
      <c r="E430" s="378">
        <v>450</v>
      </c>
      <c r="F430" s="1094">
        <f>SUM(E430/D430)</f>
        <v>1</v>
      </c>
      <c r="G430" s="734"/>
      <c r="H430" s="451"/>
      <c r="I430" s="451"/>
    </row>
    <row r="431" spans="1:9" ht="12">
      <c r="A431" s="470"/>
      <c r="B431" s="379" t="s">
        <v>888</v>
      </c>
      <c r="C431" s="378">
        <v>22000</v>
      </c>
      <c r="D431" s="378">
        <v>21550</v>
      </c>
      <c r="E431" s="378">
        <v>6550</v>
      </c>
      <c r="F431" s="1094">
        <f>SUM(E431/D431)</f>
        <v>0.3039443155452436</v>
      </c>
      <c r="G431" s="563"/>
      <c r="H431" s="451"/>
      <c r="I431" s="451"/>
    </row>
    <row r="432" spans="1:9" ht="12">
      <c r="A432" s="470"/>
      <c r="B432" s="379" t="s">
        <v>1123</v>
      </c>
      <c r="C432" s="579"/>
      <c r="D432" s="579"/>
      <c r="E432" s="579"/>
      <c r="F432" s="531"/>
      <c r="G432" s="563"/>
      <c r="H432" s="451"/>
      <c r="I432" s="451"/>
    </row>
    <row r="433" spans="1:9" ht="12.75" thickBot="1">
      <c r="A433" s="470"/>
      <c r="B433" s="544" t="s">
        <v>843</v>
      </c>
      <c r="C433" s="475"/>
      <c r="D433" s="475"/>
      <c r="E433" s="475"/>
      <c r="F433" s="1095"/>
      <c r="G433" s="584"/>
      <c r="H433" s="451"/>
      <c r="I433" s="451"/>
    </row>
    <row r="434" spans="1:9" ht="12.75" thickBot="1">
      <c r="A434" s="482"/>
      <c r="B434" s="548" t="s">
        <v>919</v>
      </c>
      <c r="C434" s="477">
        <f>SUM(C428:C433)</f>
        <v>22000</v>
      </c>
      <c r="D434" s="477">
        <f>SUM(D428:D433)</f>
        <v>22000</v>
      </c>
      <c r="E434" s="477">
        <f>SUM(E428:E433)</f>
        <v>7000</v>
      </c>
      <c r="F434" s="1096">
        <f>SUM(E434/D434)</f>
        <v>0.3181818181818182</v>
      </c>
      <c r="G434" s="567"/>
      <c r="H434" s="451"/>
      <c r="I434" s="451"/>
    </row>
    <row r="435" spans="1:9" ht="12">
      <c r="A435" s="483">
        <v>3316</v>
      </c>
      <c r="B435" s="259" t="s">
        <v>597</v>
      </c>
      <c r="C435" s="467"/>
      <c r="D435" s="467"/>
      <c r="E435" s="467"/>
      <c r="F435" s="531"/>
      <c r="G435" s="563"/>
      <c r="H435" s="451"/>
      <c r="I435" s="451"/>
    </row>
    <row r="436" spans="1:9" ht="12">
      <c r="A436" s="470"/>
      <c r="B436" s="471" t="s">
        <v>882</v>
      </c>
      <c r="C436" s="378"/>
      <c r="D436" s="378"/>
      <c r="E436" s="378"/>
      <c r="F436" s="531"/>
      <c r="G436" s="563"/>
      <c r="H436" s="451"/>
      <c r="I436" s="451"/>
    </row>
    <row r="437" spans="1:9" ht="12.75">
      <c r="A437" s="470"/>
      <c r="B437" s="210" t="s">
        <v>1131</v>
      </c>
      <c r="C437" s="378"/>
      <c r="D437" s="378"/>
      <c r="E437" s="378"/>
      <c r="F437" s="531"/>
      <c r="G437" s="608"/>
      <c r="H437" s="451"/>
      <c r="I437" s="451"/>
    </row>
    <row r="438" spans="1:9" ht="12">
      <c r="A438" s="470"/>
      <c r="B438" s="472" t="s">
        <v>1113</v>
      </c>
      <c r="C438" s="378"/>
      <c r="D438" s="378"/>
      <c r="E438" s="378"/>
      <c r="F438" s="531"/>
      <c r="G438" s="734"/>
      <c r="H438" s="451"/>
      <c r="I438" s="451"/>
    </row>
    <row r="439" spans="1:9" ht="12">
      <c r="A439" s="470"/>
      <c r="B439" s="379" t="s">
        <v>888</v>
      </c>
      <c r="C439" s="378">
        <v>12000</v>
      </c>
      <c r="D439" s="378">
        <v>12000</v>
      </c>
      <c r="E439" s="378">
        <v>2000</v>
      </c>
      <c r="F439" s="1094">
        <f>SUM(E439/D439)</f>
        <v>0.16666666666666666</v>
      </c>
      <c r="G439" s="563"/>
      <c r="H439" s="451"/>
      <c r="I439" s="451"/>
    </row>
    <row r="440" spans="1:9" ht="12">
      <c r="A440" s="470"/>
      <c r="B440" s="379" t="s">
        <v>1123</v>
      </c>
      <c r="C440" s="579"/>
      <c r="D440" s="579"/>
      <c r="E440" s="579"/>
      <c r="F440" s="531"/>
      <c r="G440" s="563"/>
      <c r="H440" s="451"/>
      <c r="I440" s="451"/>
    </row>
    <row r="441" spans="1:9" ht="12.75" thickBot="1">
      <c r="A441" s="470"/>
      <c r="B441" s="544" t="s">
        <v>843</v>
      </c>
      <c r="C441" s="475"/>
      <c r="D441" s="475"/>
      <c r="E441" s="475"/>
      <c r="F441" s="1095"/>
      <c r="G441" s="584"/>
      <c r="H441" s="451"/>
      <c r="I441" s="451"/>
    </row>
    <row r="442" spans="1:9" ht="12.75" thickBot="1">
      <c r="A442" s="482"/>
      <c r="B442" s="548" t="s">
        <v>919</v>
      </c>
      <c r="C442" s="477">
        <f>SUM(C436:C441)</f>
        <v>12000</v>
      </c>
      <c r="D442" s="477">
        <f>SUM(D436:D441)</f>
        <v>12000</v>
      </c>
      <c r="E442" s="477">
        <f>SUM(E436:E441)</f>
        <v>2000</v>
      </c>
      <c r="F442" s="1096">
        <f>SUM(E442/D442)</f>
        <v>0.16666666666666666</v>
      </c>
      <c r="G442" s="567"/>
      <c r="H442" s="451"/>
      <c r="I442" s="451"/>
    </row>
    <row r="443" spans="1:9" ht="12">
      <c r="A443" s="483">
        <v>3317</v>
      </c>
      <c r="B443" s="259" t="s">
        <v>598</v>
      </c>
      <c r="C443" s="467"/>
      <c r="D443" s="467"/>
      <c r="E443" s="467"/>
      <c r="F443" s="531"/>
      <c r="G443" s="563"/>
      <c r="H443" s="451"/>
      <c r="I443" s="451"/>
    </row>
    <row r="444" spans="1:9" ht="12">
      <c r="A444" s="470"/>
      <c r="B444" s="471" t="s">
        <v>882</v>
      </c>
      <c r="C444" s="378"/>
      <c r="D444" s="378"/>
      <c r="E444" s="378"/>
      <c r="F444" s="531"/>
      <c r="G444" s="563"/>
      <c r="H444" s="451"/>
      <c r="I444" s="451"/>
    </row>
    <row r="445" spans="1:9" ht="12.75">
      <c r="A445" s="470"/>
      <c r="B445" s="210" t="s">
        <v>1131</v>
      </c>
      <c r="C445" s="378"/>
      <c r="D445" s="378"/>
      <c r="E445" s="378"/>
      <c r="F445" s="531"/>
      <c r="G445" s="608"/>
      <c r="H445" s="451"/>
      <c r="I445" s="451"/>
    </row>
    <row r="446" spans="1:9" ht="12">
      <c r="A446" s="470"/>
      <c r="B446" s="472" t="s">
        <v>1113</v>
      </c>
      <c r="C446" s="378"/>
      <c r="D446" s="378">
        <v>400</v>
      </c>
      <c r="E446" s="378">
        <v>1000</v>
      </c>
      <c r="F446" s="1094">
        <f>SUM(E446/D446)</f>
        <v>2.5</v>
      </c>
      <c r="G446" s="734"/>
      <c r="H446" s="451"/>
      <c r="I446" s="451"/>
    </row>
    <row r="447" spans="1:9" ht="12">
      <c r="A447" s="470"/>
      <c r="B447" s="379" t="s">
        <v>888</v>
      </c>
      <c r="C447" s="378">
        <v>90000</v>
      </c>
      <c r="D447" s="378">
        <v>89600</v>
      </c>
      <c r="E447" s="378">
        <v>49000</v>
      </c>
      <c r="F447" s="1094">
        <f>SUM(E447/D447)</f>
        <v>0.546875</v>
      </c>
      <c r="G447" s="563"/>
      <c r="H447" s="451"/>
      <c r="I447" s="451"/>
    </row>
    <row r="448" spans="1:9" ht="12">
      <c r="A448" s="470"/>
      <c r="B448" s="379" t="s">
        <v>1123</v>
      </c>
      <c r="C448" s="579"/>
      <c r="D448" s="579"/>
      <c r="E448" s="579"/>
      <c r="F448" s="531"/>
      <c r="G448" s="563"/>
      <c r="H448" s="451"/>
      <c r="I448" s="451"/>
    </row>
    <row r="449" spans="1:9" ht="12.75" thickBot="1">
      <c r="A449" s="470"/>
      <c r="B449" s="544" t="s">
        <v>843</v>
      </c>
      <c r="C449" s="475"/>
      <c r="D449" s="475"/>
      <c r="E449" s="475"/>
      <c r="F449" s="1095"/>
      <c r="G449" s="584"/>
      <c r="H449" s="451"/>
      <c r="I449" s="451"/>
    </row>
    <row r="450" spans="1:9" ht="12.75" thickBot="1">
      <c r="A450" s="482"/>
      <c r="B450" s="548" t="s">
        <v>919</v>
      </c>
      <c r="C450" s="477">
        <f>SUM(C444:C449)</f>
        <v>90000</v>
      </c>
      <c r="D450" s="477">
        <f>SUM(D444:D449)</f>
        <v>90000</v>
      </c>
      <c r="E450" s="477">
        <f>SUM(E444:E449)</f>
        <v>50000</v>
      </c>
      <c r="F450" s="1096">
        <f>SUM(E450/D450)</f>
        <v>0.5555555555555556</v>
      </c>
      <c r="G450" s="567"/>
      <c r="H450" s="451"/>
      <c r="I450" s="451"/>
    </row>
    <row r="451" spans="1:9" ht="12" customHeight="1">
      <c r="A451" s="84">
        <v>3318</v>
      </c>
      <c r="B451" s="574" t="s">
        <v>921</v>
      </c>
      <c r="C451" s="467"/>
      <c r="D451" s="467"/>
      <c r="E451" s="467"/>
      <c r="F451" s="531"/>
      <c r="G451" s="563"/>
      <c r="H451" s="451"/>
      <c r="I451" s="451"/>
    </row>
    <row r="452" spans="1:9" ht="12" customHeight="1">
      <c r="A452" s="470"/>
      <c r="B452" s="471" t="s">
        <v>882</v>
      </c>
      <c r="C452" s="378"/>
      <c r="D452" s="378"/>
      <c r="E452" s="378"/>
      <c r="F452" s="531"/>
      <c r="G452" s="563"/>
      <c r="H452" s="451"/>
      <c r="I452" s="451"/>
    </row>
    <row r="453" spans="1:9" ht="12" customHeight="1">
      <c r="A453" s="470"/>
      <c r="B453" s="210" t="s">
        <v>1131</v>
      </c>
      <c r="C453" s="378"/>
      <c r="D453" s="378"/>
      <c r="E453" s="378"/>
      <c r="F453" s="531"/>
      <c r="G453" s="563"/>
      <c r="H453" s="451"/>
      <c r="I453" s="451"/>
    </row>
    <row r="454" spans="1:9" ht="12" customHeight="1">
      <c r="A454" s="470"/>
      <c r="B454" s="472" t="s">
        <v>1113</v>
      </c>
      <c r="C454" s="378"/>
      <c r="D454" s="378"/>
      <c r="E454" s="378"/>
      <c r="F454" s="531"/>
      <c r="G454" s="734"/>
      <c r="H454" s="451"/>
      <c r="I454" s="451"/>
    </row>
    <row r="455" spans="1:9" ht="12" customHeight="1">
      <c r="A455" s="470"/>
      <c r="B455" s="379" t="s">
        <v>888</v>
      </c>
      <c r="C455" s="378">
        <v>800</v>
      </c>
      <c r="D455" s="378">
        <v>4605</v>
      </c>
      <c r="E455" s="378">
        <v>6865</v>
      </c>
      <c r="F455" s="1094">
        <f>SUM(E455/D455)</f>
        <v>1.490770901194354</v>
      </c>
      <c r="G455" s="739"/>
      <c r="H455" s="451"/>
      <c r="I455" s="451"/>
    </row>
    <row r="456" spans="1:9" ht="12" customHeight="1">
      <c r="A456" s="470"/>
      <c r="B456" s="379" t="s">
        <v>1123</v>
      </c>
      <c r="C456" s="579"/>
      <c r="D456" s="579"/>
      <c r="E456" s="579"/>
      <c r="F456" s="531"/>
      <c r="G456" s="733"/>
      <c r="H456" s="451"/>
      <c r="I456" s="451"/>
    </row>
    <row r="457" spans="1:9" ht="12" customHeight="1">
      <c r="A457" s="470"/>
      <c r="B457" s="379" t="s">
        <v>888</v>
      </c>
      <c r="C457" s="378"/>
      <c r="D457" s="378"/>
      <c r="E457" s="378"/>
      <c r="F457" s="531"/>
      <c r="G457" s="734"/>
      <c r="H457" s="451"/>
      <c r="I457" s="451"/>
    </row>
    <row r="458" spans="1:9" ht="12" customHeight="1" thickBot="1">
      <c r="A458" s="470"/>
      <c r="B458" s="544" t="s">
        <v>843</v>
      </c>
      <c r="C458" s="475"/>
      <c r="D458" s="475"/>
      <c r="E458" s="475"/>
      <c r="F458" s="1095"/>
      <c r="G458" s="584"/>
      <c r="H458" s="451"/>
      <c r="I458" s="451"/>
    </row>
    <row r="459" spans="1:9" ht="12" customHeight="1" thickBot="1">
      <c r="A459" s="482"/>
      <c r="B459" s="548" t="s">
        <v>919</v>
      </c>
      <c r="C459" s="477">
        <f>SUM(C452:C458)</f>
        <v>800</v>
      </c>
      <c r="D459" s="477">
        <f>SUM(D452:D458)</f>
        <v>4605</v>
      </c>
      <c r="E459" s="477">
        <f>SUM(E452:E458)</f>
        <v>6865</v>
      </c>
      <c r="F459" s="1096">
        <f>SUM(E459/D459)</f>
        <v>1.490770901194354</v>
      </c>
      <c r="G459" s="567"/>
      <c r="H459" s="451"/>
      <c r="I459" s="451"/>
    </row>
    <row r="460" spans="1:9" ht="12" customHeight="1">
      <c r="A460" s="84">
        <v>3319</v>
      </c>
      <c r="B460" s="574" t="s">
        <v>683</v>
      </c>
      <c r="C460" s="467"/>
      <c r="D460" s="467"/>
      <c r="E460" s="467"/>
      <c r="F460" s="531"/>
      <c r="G460" s="563"/>
      <c r="H460" s="451"/>
      <c r="I460" s="451"/>
    </row>
    <row r="461" spans="1:9" ht="12" customHeight="1">
      <c r="A461" s="470"/>
      <c r="B461" s="471" t="s">
        <v>882</v>
      </c>
      <c r="C461" s="378"/>
      <c r="D461" s="378"/>
      <c r="E461" s="378"/>
      <c r="F461" s="531"/>
      <c r="G461" s="563"/>
      <c r="H461" s="451"/>
      <c r="I461" s="451"/>
    </row>
    <row r="462" spans="1:9" ht="12" customHeight="1">
      <c r="A462" s="470"/>
      <c r="B462" s="210" t="s">
        <v>1131</v>
      </c>
      <c r="C462" s="378"/>
      <c r="D462" s="378"/>
      <c r="E462" s="378"/>
      <c r="F462" s="531"/>
      <c r="G462" s="563"/>
      <c r="H462" s="451"/>
      <c r="I462" s="451"/>
    </row>
    <row r="463" spans="1:9" ht="12" customHeight="1">
      <c r="A463" s="470"/>
      <c r="B463" s="472" t="s">
        <v>1113</v>
      </c>
      <c r="C463" s="378"/>
      <c r="D463" s="378"/>
      <c r="E463" s="378">
        <v>400</v>
      </c>
      <c r="F463" s="531"/>
      <c r="G463" s="734"/>
      <c r="H463" s="451"/>
      <c r="I463" s="451"/>
    </row>
    <row r="464" spans="1:9" ht="12" customHeight="1">
      <c r="A464" s="470"/>
      <c r="B464" s="379" t="s">
        <v>888</v>
      </c>
      <c r="C464" s="378"/>
      <c r="D464" s="378">
        <v>25</v>
      </c>
      <c r="E464" s="378">
        <v>4849</v>
      </c>
      <c r="F464" s="1094">
        <f>SUM(E464/D464)</f>
        <v>193.96</v>
      </c>
      <c r="G464" s="739"/>
      <c r="H464" s="451"/>
      <c r="I464" s="451"/>
    </row>
    <row r="465" spans="1:9" ht="12" customHeight="1">
      <c r="A465" s="470"/>
      <c r="B465" s="379" t="s">
        <v>1123</v>
      </c>
      <c r="C465" s="579"/>
      <c r="D465" s="579"/>
      <c r="E465" s="579"/>
      <c r="F465" s="531"/>
      <c r="G465" s="733"/>
      <c r="H465" s="451"/>
      <c r="I465" s="451"/>
    </row>
    <row r="466" spans="1:9" ht="12" customHeight="1">
      <c r="A466" s="470"/>
      <c r="B466" s="379" t="s">
        <v>888</v>
      </c>
      <c r="C466" s="378"/>
      <c r="D466" s="378"/>
      <c r="E466" s="378"/>
      <c r="F466" s="531"/>
      <c r="G466" s="734"/>
      <c r="H466" s="451"/>
      <c r="I466" s="451"/>
    </row>
    <row r="467" spans="1:9" ht="12" customHeight="1" thickBot="1">
      <c r="A467" s="470"/>
      <c r="B467" s="544" t="s">
        <v>843</v>
      </c>
      <c r="C467" s="475"/>
      <c r="D467" s="475"/>
      <c r="E467" s="475"/>
      <c r="F467" s="1095"/>
      <c r="G467" s="584"/>
      <c r="H467" s="451"/>
      <c r="I467" s="451"/>
    </row>
    <row r="468" spans="1:9" ht="12" customHeight="1" thickBot="1">
      <c r="A468" s="482"/>
      <c r="B468" s="548" t="s">
        <v>919</v>
      </c>
      <c r="C468" s="477">
        <f>SUM(C461:C467)</f>
        <v>0</v>
      </c>
      <c r="D468" s="477">
        <f>SUM(D461:D467)</f>
        <v>25</v>
      </c>
      <c r="E468" s="477">
        <f>SUM(E461:E467)</f>
        <v>5249</v>
      </c>
      <c r="F468" s="1096">
        <f>SUM(E468/D468)</f>
        <v>209.96</v>
      </c>
      <c r="G468" s="567"/>
      <c r="H468" s="451"/>
      <c r="I468" s="451"/>
    </row>
    <row r="469" spans="1:9" ht="12" customHeight="1">
      <c r="A469" s="84">
        <v>3320</v>
      </c>
      <c r="B469" s="259" t="s">
        <v>959</v>
      </c>
      <c r="C469" s="467"/>
      <c r="D469" s="467"/>
      <c r="E469" s="467"/>
      <c r="F469" s="531"/>
      <c r="G469" s="563"/>
      <c r="H469" s="451"/>
      <c r="I469" s="451"/>
    </row>
    <row r="470" spans="1:9" ht="12" customHeight="1">
      <c r="A470" s="470"/>
      <c r="B470" s="471" t="s">
        <v>882</v>
      </c>
      <c r="C470" s="378"/>
      <c r="D470" s="378"/>
      <c r="E470" s="378"/>
      <c r="F470" s="531"/>
      <c r="G470" s="563"/>
      <c r="H470" s="451"/>
      <c r="I470" s="451"/>
    </row>
    <row r="471" spans="1:9" ht="12" customHeight="1">
      <c r="A471" s="470"/>
      <c r="B471" s="210" t="s">
        <v>1131</v>
      </c>
      <c r="C471" s="378"/>
      <c r="D471" s="378"/>
      <c r="E471" s="378"/>
      <c r="F471" s="531"/>
      <c r="G471" s="563"/>
      <c r="H471" s="451"/>
      <c r="I471" s="451"/>
    </row>
    <row r="472" spans="1:9" ht="12" customHeight="1">
      <c r="A472" s="470"/>
      <c r="B472" s="472" t="s">
        <v>1113</v>
      </c>
      <c r="C472" s="378"/>
      <c r="D472" s="378"/>
      <c r="E472" s="378"/>
      <c r="F472" s="531"/>
      <c r="G472" s="734"/>
      <c r="H472" s="451"/>
      <c r="I472" s="451"/>
    </row>
    <row r="473" spans="1:9" ht="12" customHeight="1">
      <c r="A473" s="470"/>
      <c r="B473" s="379" t="s">
        <v>888</v>
      </c>
      <c r="C473" s="378">
        <v>2040</v>
      </c>
      <c r="D473" s="378">
        <v>6027</v>
      </c>
      <c r="E473" s="378">
        <v>4479</v>
      </c>
      <c r="F473" s="1094">
        <f>SUM(E473/D473)</f>
        <v>0.7431557989049278</v>
      </c>
      <c r="G473" s="741"/>
      <c r="H473" s="451"/>
      <c r="I473" s="451"/>
    </row>
    <row r="474" spans="1:9" ht="12" customHeight="1">
      <c r="A474" s="470"/>
      <c r="B474" s="379" t="s">
        <v>1123</v>
      </c>
      <c r="C474" s="579"/>
      <c r="D474" s="579"/>
      <c r="E474" s="579"/>
      <c r="F474" s="531"/>
      <c r="G474" s="733"/>
      <c r="H474" s="451"/>
      <c r="I474" s="451"/>
    </row>
    <row r="475" spans="1:9" ht="12" customHeight="1">
      <c r="A475" s="470"/>
      <c r="B475" s="379" t="s">
        <v>888</v>
      </c>
      <c r="C475" s="378"/>
      <c r="D475" s="473"/>
      <c r="E475" s="473"/>
      <c r="F475" s="531"/>
      <c r="G475" s="608"/>
      <c r="H475" s="451"/>
      <c r="I475" s="451"/>
    </row>
    <row r="476" spans="1:9" ht="12" customHeight="1" thickBot="1">
      <c r="A476" s="470"/>
      <c r="B476" s="544" t="s">
        <v>843</v>
      </c>
      <c r="C476" s="592"/>
      <c r="D476" s="592"/>
      <c r="E476" s="592"/>
      <c r="F476" s="1095"/>
      <c r="G476" s="584"/>
      <c r="H476" s="451"/>
      <c r="I476" s="451"/>
    </row>
    <row r="477" spans="1:9" ht="12" customHeight="1" thickBot="1">
      <c r="A477" s="482"/>
      <c r="B477" s="548" t="s">
        <v>919</v>
      </c>
      <c r="C477" s="477">
        <f>SUM(C470:C476)</f>
        <v>2040</v>
      </c>
      <c r="D477" s="617">
        <f>SUM(D470:D476)</f>
        <v>6027</v>
      </c>
      <c r="E477" s="617">
        <f>SUM(E470:E476)</f>
        <v>4479</v>
      </c>
      <c r="F477" s="1096">
        <f>SUM(E477/D477)</f>
        <v>0.7431557989049278</v>
      </c>
      <c r="G477" s="567"/>
      <c r="H477" s="451"/>
      <c r="I477" s="451"/>
    </row>
    <row r="478" spans="1:9" ht="12" customHeight="1">
      <c r="A478" s="84">
        <v>3322</v>
      </c>
      <c r="B478" s="259" t="s">
        <v>922</v>
      </c>
      <c r="C478" s="467"/>
      <c r="D478" s="467"/>
      <c r="E478" s="467"/>
      <c r="F478" s="531"/>
      <c r="G478" s="563"/>
      <c r="H478" s="451"/>
      <c r="I478" s="451"/>
    </row>
    <row r="479" spans="1:9" ht="12" customHeight="1">
      <c r="A479" s="470"/>
      <c r="B479" s="471" t="s">
        <v>882</v>
      </c>
      <c r="C479" s="378"/>
      <c r="D479" s="378"/>
      <c r="E479" s="378"/>
      <c r="F479" s="531"/>
      <c r="G479" s="563"/>
      <c r="H479" s="451"/>
      <c r="I479" s="451"/>
    </row>
    <row r="480" spans="1:9" ht="12" customHeight="1">
      <c r="A480" s="470"/>
      <c r="B480" s="210" t="s">
        <v>1131</v>
      </c>
      <c r="C480" s="378"/>
      <c r="D480" s="378"/>
      <c r="E480" s="378"/>
      <c r="F480" s="531"/>
      <c r="G480" s="734"/>
      <c r="H480" s="451"/>
      <c r="I480" s="451"/>
    </row>
    <row r="481" spans="1:9" ht="12" customHeight="1">
      <c r="A481" s="470"/>
      <c r="B481" s="472" t="s">
        <v>1113</v>
      </c>
      <c r="C481" s="378">
        <v>100</v>
      </c>
      <c r="D481" s="378">
        <v>100</v>
      </c>
      <c r="E481" s="378">
        <v>100</v>
      </c>
      <c r="F481" s="1094">
        <f>SUM(E481/D481)</f>
        <v>1</v>
      </c>
      <c r="G481" s="563"/>
      <c r="H481" s="451"/>
      <c r="I481" s="451"/>
    </row>
    <row r="482" spans="1:9" ht="12" customHeight="1">
      <c r="A482" s="470"/>
      <c r="B482" s="379" t="s">
        <v>888</v>
      </c>
      <c r="C482" s="378">
        <v>9400</v>
      </c>
      <c r="D482" s="378">
        <v>9400</v>
      </c>
      <c r="E482" s="378">
        <v>9400</v>
      </c>
      <c r="F482" s="1094">
        <f>SUM(E482/D482)</f>
        <v>1</v>
      </c>
      <c r="G482" s="614"/>
      <c r="H482" s="451"/>
      <c r="I482" s="451"/>
    </row>
    <row r="483" spans="1:9" ht="12" customHeight="1">
      <c r="A483" s="470"/>
      <c r="B483" s="379" t="s">
        <v>1123</v>
      </c>
      <c r="C483" s="579"/>
      <c r="D483" s="579"/>
      <c r="E483" s="579"/>
      <c r="F483" s="531"/>
      <c r="G483" s="608"/>
      <c r="H483" s="451"/>
      <c r="I483" s="451"/>
    </row>
    <row r="484" spans="1:9" ht="12" customHeight="1" thickBot="1">
      <c r="A484" s="470"/>
      <c r="B484" s="544" t="s">
        <v>843</v>
      </c>
      <c r="C484" s="475"/>
      <c r="D484" s="592"/>
      <c r="E484" s="592"/>
      <c r="F484" s="1095"/>
      <c r="G484" s="615"/>
      <c r="H484" s="451"/>
      <c r="I484" s="451"/>
    </row>
    <row r="485" spans="1:9" ht="12" customHeight="1" thickBot="1">
      <c r="A485" s="482"/>
      <c r="B485" s="548" t="s">
        <v>919</v>
      </c>
      <c r="C485" s="477">
        <f>SUM(C479:C484)</f>
        <v>9500</v>
      </c>
      <c r="D485" s="617">
        <f>SUM(D479:D484)</f>
        <v>9500</v>
      </c>
      <c r="E485" s="617">
        <f>SUM(E479:E484)</f>
        <v>9500</v>
      </c>
      <c r="F485" s="1096">
        <f>SUM(E485/D485)</f>
        <v>1</v>
      </c>
      <c r="G485" s="567"/>
      <c r="H485" s="451"/>
      <c r="I485" s="451"/>
    </row>
    <row r="486" spans="1:9" ht="12" customHeight="1">
      <c r="A486" s="84">
        <v>3323</v>
      </c>
      <c r="B486" s="259" t="s">
        <v>1212</v>
      </c>
      <c r="C486" s="467"/>
      <c r="D486" s="467"/>
      <c r="E486" s="467"/>
      <c r="F486" s="531"/>
      <c r="G486" s="563"/>
      <c r="H486" s="451"/>
      <c r="I486" s="451"/>
    </row>
    <row r="487" spans="1:9" ht="12" customHeight="1">
      <c r="A487" s="470"/>
      <c r="B487" s="471" t="s">
        <v>882</v>
      </c>
      <c r="C487" s="378"/>
      <c r="D487" s="378"/>
      <c r="E487" s="378"/>
      <c r="F487" s="531"/>
      <c r="G487" s="563"/>
      <c r="H487" s="451"/>
      <c r="I487" s="451"/>
    </row>
    <row r="488" spans="1:9" ht="12" customHeight="1">
      <c r="A488" s="470"/>
      <c r="B488" s="210" t="s">
        <v>1131</v>
      </c>
      <c r="C488" s="378"/>
      <c r="D488" s="378"/>
      <c r="E488" s="378"/>
      <c r="F488" s="531"/>
      <c r="G488" s="608"/>
      <c r="H488" s="451"/>
      <c r="I488" s="451"/>
    </row>
    <row r="489" spans="1:9" ht="12" customHeight="1">
      <c r="A489" s="470"/>
      <c r="B489" s="472" t="s">
        <v>1113</v>
      </c>
      <c r="C489" s="378">
        <v>100</v>
      </c>
      <c r="D489" s="378">
        <v>100</v>
      </c>
      <c r="E489" s="378">
        <v>100</v>
      </c>
      <c r="F489" s="1094">
        <f>SUM(E489/D489)</f>
        <v>1</v>
      </c>
      <c r="G489" s="734"/>
      <c r="H489" s="451"/>
      <c r="I489" s="451"/>
    </row>
    <row r="490" spans="1:9" ht="12" customHeight="1">
      <c r="A490" s="470"/>
      <c r="B490" s="379" t="s">
        <v>888</v>
      </c>
      <c r="C490" s="378">
        <v>8900</v>
      </c>
      <c r="D490" s="378">
        <v>8900</v>
      </c>
      <c r="E490" s="378">
        <v>8900</v>
      </c>
      <c r="F490" s="1094">
        <f>SUM(E490/D490)</f>
        <v>1</v>
      </c>
      <c r="G490" s="614"/>
      <c r="H490" s="451"/>
      <c r="I490" s="451"/>
    </row>
    <row r="491" spans="1:9" ht="12" customHeight="1">
      <c r="A491" s="470"/>
      <c r="B491" s="379" t="s">
        <v>1123</v>
      </c>
      <c r="C491" s="579"/>
      <c r="D491" s="579"/>
      <c r="E491" s="579"/>
      <c r="F491" s="531"/>
      <c r="G491" s="608"/>
      <c r="H491" s="451"/>
      <c r="I491" s="451"/>
    </row>
    <row r="492" spans="1:9" ht="12" customHeight="1" thickBot="1">
      <c r="A492" s="470"/>
      <c r="B492" s="544" t="s">
        <v>843</v>
      </c>
      <c r="C492" s="475"/>
      <c r="D492" s="475"/>
      <c r="E492" s="475"/>
      <c r="F492" s="1095"/>
      <c r="G492" s="615"/>
      <c r="H492" s="451"/>
      <c r="I492" s="451"/>
    </row>
    <row r="493" spans="1:9" ht="12" customHeight="1" thickBot="1">
      <c r="A493" s="482"/>
      <c r="B493" s="548" t="s">
        <v>919</v>
      </c>
      <c r="C493" s="477">
        <f>SUM(C487:C492)</f>
        <v>9000</v>
      </c>
      <c r="D493" s="477">
        <f>SUM(D487:D492)</f>
        <v>9000</v>
      </c>
      <c r="E493" s="477">
        <f>SUM(E487:E492)</f>
        <v>9000</v>
      </c>
      <c r="F493" s="1096">
        <f>SUM(E493/D493)</f>
        <v>1</v>
      </c>
      <c r="G493" s="567"/>
      <c r="H493" s="451"/>
      <c r="I493" s="451"/>
    </row>
    <row r="494" spans="1:9" ht="12" customHeight="1">
      <c r="A494" s="616">
        <v>3340</v>
      </c>
      <c r="B494" s="575" t="s">
        <v>385</v>
      </c>
      <c r="C494" s="467"/>
      <c r="D494" s="467"/>
      <c r="E494" s="467"/>
      <c r="F494" s="531"/>
      <c r="G494" s="563"/>
      <c r="H494" s="451"/>
      <c r="I494" s="451"/>
    </row>
    <row r="495" spans="1:9" ht="12" customHeight="1">
      <c r="A495" s="84"/>
      <c r="B495" s="471" t="s">
        <v>882</v>
      </c>
      <c r="C495" s="467"/>
      <c r="D495" s="467"/>
      <c r="E495" s="467"/>
      <c r="F495" s="531"/>
      <c r="G495" s="563"/>
      <c r="H495" s="451"/>
      <c r="I495" s="451"/>
    </row>
    <row r="496" spans="1:9" ht="12" customHeight="1">
      <c r="A496" s="84"/>
      <c r="B496" s="210" t="s">
        <v>1131</v>
      </c>
      <c r="C496" s="467"/>
      <c r="D496" s="467"/>
      <c r="E496" s="467"/>
      <c r="F496" s="531"/>
      <c r="G496" s="734"/>
      <c r="H496" s="451"/>
      <c r="I496" s="451"/>
    </row>
    <row r="497" spans="1:9" ht="12" customHeight="1">
      <c r="A497" s="459"/>
      <c r="B497" s="472" t="s">
        <v>1113</v>
      </c>
      <c r="C497" s="579">
        <v>7000</v>
      </c>
      <c r="D497" s="579">
        <v>9448</v>
      </c>
      <c r="E497" s="579">
        <v>9448</v>
      </c>
      <c r="F497" s="1094">
        <f>SUM(E497/D497)</f>
        <v>1</v>
      </c>
      <c r="G497" s="1041"/>
      <c r="H497" s="451"/>
      <c r="I497" s="451"/>
    </row>
    <row r="498" spans="1:9" ht="12" customHeight="1">
      <c r="A498" s="459"/>
      <c r="B498" s="379" t="s">
        <v>888</v>
      </c>
      <c r="C498" s="579"/>
      <c r="D498" s="579"/>
      <c r="E498" s="579"/>
      <c r="F498" s="531"/>
      <c r="G498" s="613"/>
      <c r="H498" s="451"/>
      <c r="I498" s="451"/>
    </row>
    <row r="499" spans="1:9" ht="12" customHeight="1">
      <c r="A499" s="84"/>
      <c r="B499" s="379" t="s">
        <v>1123</v>
      </c>
      <c r="C499" s="579"/>
      <c r="D499" s="579"/>
      <c r="E499" s="579"/>
      <c r="F499" s="531"/>
      <c r="G499" s="563"/>
      <c r="H499" s="451"/>
      <c r="I499" s="451"/>
    </row>
    <row r="500" spans="1:9" ht="12" customHeight="1" thickBot="1">
      <c r="A500" s="84"/>
      <c r="B500" s="544" t="s">
        <v>843</v>
      </c>
      <c r="C500" s="486"/>
      <c r="D500" s="486"/>
      <c r="E500" s="486"/>
      <c r="F500" s="1095"/>
      <c r="G500" s="584"/>
      <c r="H500" s="451"/>
      <c r="I500" s="451"/>
    </row>
    <row r="501" spans="1:9" ht="12" customHeight="1" thickBot="1">
      <c r="A501" s="461"/>
      <c r="B501" s="548" t="s">
        <v>919</v>
      </c>
      <c r="C501" s="477">
        <f>SUM(C495:C500)</f>
        <v>7000</v>
      </c>
      <c r="D501" s="477">
        <f>SUM(D495:D500)</f>
        <v>9448</v>
      </c>
      <c r="E501" s="477">
        <f>SUM(E495:E500)</f>
        <v>9448</v>
      </c>
      <c r="F501" s="1096">
        <f>SUM(E501/D501)</f>
        <v>1</v>
      </c>
      <c r="G501" s="567"/>
      <c r="H501" s="451"/>
      <c r="I501" s="451"/>
    </row>
    <row r="502" spans="1:9" ht="12" customHeight="1">
      <c r="A502" s="616">
        <v>3341</v>
      </c>
      <c r="B502" s="575" t="s">
        <v>1125</v>
      </c>
      <c r="C502" s="467"/>
      <c r="D502" s="467"/>
      <c r="E502" s="467"/>
      <c r="F502" s="531"/>
      <c r="G502" s="563"/>
      <c r="H502" s="451"/>
      <c r="I502" s="451"/>
    </row>
    <row r="503" spans="1:9" ht="12" customHeight="1">
      <c r="A503" s="84"/>
      <c r="B503" s="471" t="s">
        <v>882</v>
      </c>
      <c r="C503" s="467"/>
      <c r="D503" s="467"/>
      <c r="E503" s="467"/>
      <c r="F503" s="531"/>
      <c r="G503" s="563"/>
      <c r="H503" s="451"/>
      <c r="I503" s="451"/>
    </row>
    <row r="504" spans="1:9" ht="12" customHeight="1">
      <c r="A504" s="84"/>
      <c r="B504" s="210" t="s">
        <v>1131</v>
      </c>
      <c r="C504" s="467"/>
      <c r="D504" s="467"/>
      <c r="E504" s="467"/>
      <c r="F504" s="531"/>
      <c r="G504" s="734"/>
      <c r="H504" s="451"/>
      <c r="I504" s="451"/>
    </row>
    <row r="505" spans="1:9" ht="12" customHeight="1">
      <c r="A505" s="459"/>
      <c r="B505" s="472" t="s">
        <v>1113</v>
      </c>
      <c r="C505" s="579">
        <v>1500</v>
      </c>
      <c r="D505" s="579">
        <v>1812</v>
      </c>
      <c r="E505" s="579">
        <v>1812</v>
      </c>
      <c r="F505" s="1094">
        <f>SUM(E505/D505)</f>
        <v>1</v>
      </c>
      <c r="G505" s="739"/>
      <c r="H505" s="451"/>
      <c r="I505" s="451"/>
    </row>
    <row r="506" spans="1:9" ht="12" customHeight="1">
      <c r="A506" s="459"/>
      <c r="B506" s="379" t="s">
        <v>888</v>
      </c>
      <c r="C506" s="579"/>
      <c r="D506" s="579"/>
      <c r="E506" s="579"/>
      <c r="F506" s="531"/>
      <c r="G506" s="613"/>
      <c r="H506" s="451"/>
      <c r="I506" s="451"/>
    </row>
    <row r="507" spans="1:9" ht="12" customHeight="1">
      <c r="A507" s="84"/>
      <c r="B507" s="379" t="s">
        <v>1123</v>
      </c>
      <c r="C507" s="467"/>
      <c r="D507" s="467"/>
      <c r="E507" s="467"/>
      <c r="F507" s="531"/>
      <c r="G507" s="563"/>
      <c r="H507" s="451"/>
      <c r="I507" s="451"/>
    </row>
    <row r="508" spans="1:9" ht="12" customHeight="1" thickBot="1">
      <c r="A508" s="84"/>
      <c r="B508" s="544" t="s">
        <v>843</v>
      </c>
      <c r="C508" s="486"/>
      <c r="D508" s="486"/>
      <c r="E508" s="486"/>
      <c r="F508" s="1095"/>
      <c r="G508" s="584"/>
      <c r="H508" s="451"/>
      <c r="I508" s="451"/>
    </row>
    <row r="509" spans="1:9" ht="12" customHeight="1" thickBot="1">
      <c r="A509" s="461"/>
      <c r="B509" s="548" t="s">
        <v>919</v>
      </c>
      <c r="C509" s="477">
        <f>SUM(C503:C508)</f>
        <v>1500</v>
      </c>
      <c r="D509" s="477">
        <f>SUM(D503:D508)</f>
        <v>1812</v>
      </c>
      <c r="E509" s="477">
        <f>SUM(E503:E508)</f>
        <v>1812</v>
      </c>
      <c r="F509" s="1096">
        <f>SUM(E509/D509)</f>
        <v>1</v>
      </c>
      <c r="G509" s="567"/>
      <c r="H509" s="451"/>
      <c r="I509" s="451"/>
    </row>
    <row r="510" spans="1:9" ht="12" customHeight="1">
      <c r="A510" s="616">
        <v>3342</v>
      </c>
      <c r="B510" s="575" t="s">
        <v>1126</v>
      </c>
      <c r="C510" s="467"/>
      <c r="D510" s="467"/>
      <c r="E510" s="467"/>
      <c r="F510" s="531"/>
      <c r="G510" s="563"/>
      <c r="H510" s="451"/>
      <c r="I510" s="451"/>
    </row>
    <row r="511" spans="1:9" ht="12" customHeight="1">
      <c r="A511" s="84"/>
      <c r="B511" s="471" t="s">
        <v>882</v>
      </c>
      <c r="C511" s="467"/>
      <c r="D511" s="467"/>
      <c r="E511" s="467"/>
      <c r="F511" s="531"/>
      <c r="G511" s="563"/>
      <c r="H511" s="451"/>
      <c r="I511" s="451"/>
    </row>
    <row r="512" spans="1:9" ht="12" customHeight="1">
      <c r="A512" s="84"/>
      <c r="B512" s="210" t="s">
        <v>1131</v>
      </c>
      <c r="C512" s="467"/>
      <c r="D512" s="467"/>
      <c r="E512" s="467"/>
      <c r="F512" s="531"/>
      <c r="G512" s="563"/>
      <c r="H512" s="451"/>
      <c r="I512" s="451"/>
    </row>
    <row r="513" spans="1:9" ht="12" customHeight="1">
      <c r="A513" s="459"/>
      <c r="B513" s="472" t="s">
        <v>1113</v>
      </c>
      <c r="C513" s="579">
        <v>880</v>
      </c>
      <c r="D513" s="579">
        <v>1320</v>
      </c>
      <c r="E513" s="579">
        <v>1320</v>
      </c>
      <c r="F513" s="1094">
        <f>SUM(E513/D513)</f>
        <v>1</v>
      </c>
      <c r="G513" s="734"/>
      <c r="H513" s="451"/>
      <c r="I513" s="451"/>
    </row>
    <row r="514" spans="1:9" ht="12" customHeight="1">
      <c r="A514" s="459"/>
      <c r="B514" s="379" t="s">
        <v>888</v>
      </c>
      <c r="C514" s="579"/>
      <c r="D514" s="579"/>
      <c r="E514" s="579"/>
      <c r="F514" s="531"/>
      <c r="G514" s="613"/>
      <c r="H514" s="451"/>
      <c r="I514" s="451"/>
    </row>
    <row r="515" spans="1:9" ht="12" customHeight="1">
      <c r="A515" s="84"/>
      <c r="B515" s="379" t="s">
        <v>1123</v>
      </c>
      <c r="C515" s="467"/>
      <c r="D515" s="467"/>
      <c r="E515" s="467"/>
      <c r="F515" s="531"/>
      <c r="G515" s="563"/>
      <c r="H515" s="451"/>
      <c r="I515" s="451"/>
    </row>
    <row r="516" spans="1:9" ht="12" customHeight="1">
      <c r="A516" s="84"/>
      <c r="B516" s="379" t="s">
        <v>888</v>
      </c>
      <c r="C516" s="467"/>
      <c r="D516" s="467"/>
      <c r="E516" s="467"/>
      <c r="F516" s="531"/>
      <c r="G516" s="564"/>
      <c r="H516" s="451"/>
      <c r="I516" s="451"/>
    </row>
    <row r="517" spans="1:9" ht="12" customHeight="1" thickBot="1">
      <c r="A517" s="84"/>
      <c r="B517" s="544" t="s">
        <v>843</v>
      </c>
      <c r="C517" s="581"/>
      <c r="D517" s="581"/>
      <c r="E517" s="581"/>
      <c r="F517" s="1095"/>
      <c r="G517" s="584"/>
      <c r="H517" s="451"/>
      <c r="I517" s="451"/>
    </row>
    <row r="518" spans="1:9" ht="12" customHeight="1" thickBot="1">
      <c r="A518" s="461"/>
      <c r="B518" s="548" t="s">
        <v>919</v>
      </c>
      <c r="C518" s="477">
        <f>SUM(C511:C517)</f>
        <v>880</v>
      </c>
      <c r="D518" s="477">
        <f>SUM(D511:D517)</f>
        <v>1320</v>
      </c>
      <c r="E518" s="477">
        <f>SUM(E511:E517)</f>
        <v>1320</v>
      </c>
      <c r="F518" s="1096">
        <f>SUM(E518/D518)</f>
        <v>1</v>
      </c>
      <c r="G518" s="567"/>
      <c r="H518" s="451"/>
      <c r="I518" s="451"/>
    </row>
    <row r="519" spans="1:9" ht="12" customHeight="1">
      <c r="A519" s="616">
        <v>3343</v>
      </c>
      <c r="B519" s="575" t="s">
        <v>942</v>
      </c>
      <c r="C519" s="467"/>
      <c r="D519" s="467"/>
      <c r="E519" s="467"/>
      <c r="F519" s="531"/>
      <c r="G519" s="563"/>
      <c r="H519" s="451"/>
      <c r="I519" s="451"/>
    </row>
    <row r="520" spans="1:9" ht="12" customHeight="1">
      <c r="A520" s="84"/>
      <c r="B520" s="471" t="s">
        <v>882</v>
      </c>
      <c r="C520" s="467"/>
      <c r="D520" s="467"/>
      <c r="E520" s="467"/>
      <c r="F520" s="531"/>
      <c r="G520" s="563"/>
      <c r="H520" s="451"/>
      <c r="I520" s="451"/>
    </row>
    <row r="521" spans="1:9" ht="12" customHeight="1">
      <c r="A521" s="84"/>
      <c r="B521" s="210" t="s">
        <v>1131</v>
      </c>
      <c r="C521" s="467"/>
      <c r="D521" s="467"/>
      <c r="E521" s="467"/>
      <c r="F521" s="531"/>
      <c r="G521" s="734"/>
      <c r="H521" s="451"/>
      <c r="I521" s="451"/>
    </row>
    <row r="522" spans="1:9" ht="12" customHeight="1">
      <c r="A522" s="459"/>
      <c r="B522" s="472" t="s">
        <v>1113</v>
      </c>
      <c r="C522" s="579">
        <v>1000</v>
      </c>
      <c r="D522" s="579">
        <v>1000</v>
      </c>
      <c r="E522" s="579">
        <v>1000</v>
      </c>
      <c r="F522" s="1094">
        <f>SUM(E522/D522)</f>
        <v>1</v>
      </c>
      <c r="G522" s="1041"/>
      <c r="H522" s="451"/>
      <c r="I522" s="451"/>
    </row>
    <row r="523" spans="1:9" ht="12" customHeight="1">
      <c r="A523" s="459"/>
      <c r="B523" s="379" t="s">
        <v>888</v>
      </c>
      <c r="C523" s="579"/>
      <c r="D523" s="579"/>
      <c r="E523" s="579"/>
      <c r="F523" s="531"/>
      <c r="G523" s="613"/>
      <c r="H523" s="451"/>
      <c r="I523" s="451"/>
    </row>
    <row r="524" spans="1:9" ht="12.75" customHeight="1">
      <c r="A524" s="84"/>
      <c r="B524" s="379" t="s">
        <v>1123</v>
      </c>
      <c r="C524" s="467"/>
      <c r="D524" s="467"/>
      <c r="E524" s="467"/>
      <c r="F524" s="531"/>
      <c r="G524" s="563"/>
      <c r="H524" s="451"/>
      <c r="I524" s="451"/>
    </row>
    <row r="525" spans="1:9" ht="12" customHeight="1" thickBot="1">
      <c r="A525" s="84"/>
      <c r="B525" s="544" t="s">
        <v>843</v>
      </c>
      <c r="C525" s="486"/>
      <c r="D525" s="486"/>
      <c r="E525" s="486"/>
      <c r="F525" s="1095"/>
      <c r="G525" s="584"/>
      <c r="H525" s="451"/>
      <c r="I525" s="451"/>
    </row>
    <row r="526" spans="1:9" ht="12" customHeight="1" thickBot="1">
      <c r="A526" s="461"/>
      <c r="B526" s="548" t="s">
        <v>919</v>
      </c>
      <c r="C526" s="477">
        <f>SUM(C520:C525)</f>
        <v>1000</v>
      </c>
      <c r="D526" s="477">
        <f>SUM(D520:D525)</f>
        <v>1000</v>
      </c>
      <c r="E526" s="477">
        <f>SUM(E520:E525)</f>
        <v>1000</v>
      </c>
      <c r="F526" s="1096">
        <f>SUM(E526/D526)</f>
        <v>1</v>
      </c>
      <c r="G526" s="567"/>
      <c r="H526" s="451"/>
      <c r="I526" s="451"/>
    </row>
    <row r="527" spans="1:9" ht="12" customHeight="1">
      <c r="A527" s="84">
        <v>3344</v>
      </c>
      <c r="B527" s="469" t="s">
        <v>1101</v>
      </c>
      <c r="C527" s="467"/>
      <c r="D527" s="467"/>
      <c r="E527" s="467"/>
      <c r="F527" s="531"/>
      <c r="G527" s="563"/>
      <c r="H527" s="451"/>
      <c r="I527" s="451"/>
    </row>
    <row r="528" spans="1:9" ht="12" customHeight="1">
      <c r="A528" s="84"/>
      <c r="B528" s="83" t="s">
        <v>882</v>
      </c>
      <c r="C528" s="467"/>
      <c r="D528" s="467"/>
      <c r="E528" s="467"/>
      <c r="F528" s="531"/>
      <c r="G528" s="563"/>
      <c r="H528" s="451"/>
      <c r="I528" s="451"/>
    </row>
    <row r="529" spans="1:9" ht="12" customHeight="1">
      <c r="A529" s="84"/>
      <c r="B529" s="210" t="s">
        <v>1131</v>
      </c>
      <c r="C529" s="467"/>
      <c r="D529" s="467"/>
      <c r="E529" s="467"/>
      <c r="F529" s="531"/>
      <c r="G529" s="734"/>
      <c r="H529" s="451"/>
      <c r="I529" s="451"/>
    </row>
    <row r="530" spans="1:9" ht="12" customHeight="1">
      <c r="A530" s="84"/>
      <c r="B530" s="83" t="s">
        <v>1113</v>
      </c>
      <c r="C530" s="579">
        <v>1027</v>
      </c>
      <c r="D530" s="579">
        <v>1027</v>
      </c>
      <c r="E530" s="579">
        <v>1027</v>
      </c>
      <c r="F530" s="1094">
        <f>SUM(E530/D530)</f>
        <v>1</v>
      </c>
      <c r="G530" s="739"/>
      <c r="H530" s="451"/>
      <c r="I530" s="451"/>
    </row>
    <row r="531" spans="1:9" ht="12" customHeight="1">
      <c r="A531" s="84"/>
      <c r="B531" s="210" t="s">
        <v>888</v>
      </c>
      <c r="C531" s="579"/>
      <c r="D531" s="579"/>
      <c r="E531" s="579"/>
      <c r="F531" s="531"/>
      <c r="G531" s="613"/>
      <c r="H531" s="451"/>
      <c r="I531" s="451"/>
    </row>
    <row r="532" spans="1:9" ht="12" customHeight="1">
      <c r="A532" s="84"/>
      <c r="B532" s="379" t="s">
        <v>1123</v>
      </c>
      <c r="C532" s="467"/>
      <c r="D532" s="467"/>
      <c r="E532" s="467"/>
      <c r="F532" s="531"/>
      <c r="G532" s="563"/>
      <c r="H532" s="451"/>
      <c r="I532" s="451"/>
    </row>
    <row r="533" spans="1:9" ht="12" customHeight="1" thickBot="1">
      <c r="A533" s="84"/>
      <c r="B533" s="544" t="s">
        <v>843</v>
      </c>
      <c r="C533" s="581"/>
      <c r="D533" s="581"/>
      <c r="E533" s="581"/>
      <c r="F533" s="1095"/>
      <c r="G533" s="565"/>
      <c r="H533" s="451"/>
      <c r="I533" s="451"/>
    </row>
    <row r="534" spans="1:9" ht="12" customHeight="1" thickBot="1">
      <c r="A534" s="482"/>
      <c r="B534" s="548" t="s">
        <v>919</v>
      </c>
      <c r="C534" s="617">
        <f>SUM(C528:C533)</f>
        <v>1027</v>
      </c>
      <c r="D534" s="617">
        <f>SUM(D528:D533)</f>
        <v>1027</v>
      </c>
      <c r="E534" s="617">
        <f>SUM(E528:E533)</f>
        <v>1027</v>
      </c>
      <c r="F534" s="1096">
        <f>SUM(E534/D534)</f>
        <v>1</v>
      </c>
      <c r="G534" s="584"/>
      <c r="H534" s="451"/>
      <c r="I534" s="451"/>
    </row>
    <row r="535" spans="1:9" ht="12" customHeight="1">
      <c r="A535" s="84">
        <v>3345</v>
      </c>
      <c r="B535" s="481" t="s">
        <v>943</v>
      </c>
      <c r="C535" s="467"/>
      <c r="D535" s="467"/>
      <c r="E535" s="467"/>
      <c r="F535" s="531"/>
      <c r="G535" s="562"/>
      <c r="H535" s="451"/>
      <c r="I535" s="451"/>
    </row>
    <row r="536" spans="1:9" ht="12" customHeight="1">
      <c r="A536" s="84"/>
      <c r="B536" s="471" t="s">
        <v>882</v>
      </c>
      <c r="C536" s="467"/>
      <c r="D536" s="467"/>
      <c r="E536" s="467"/>
      <c r="F536" s="531"/>
      <c r="G536" s="532"/>
      <c r="H536" s="451"/>
      <c r="I536" s="451"/>
    </row>
    <row r="537" spans="1:9" ht="12" customHeight="1">
      <c r="A537" s="84"/>
      <c r="B537" s="210" t="s">
        <v>1131</v>
      </c>
      <c r="C537" s="467"/>
      <c r="D537" s="467"/>
      <c r="E537" s="467"/>
      <c r="F537" s="531"/>
      <c r="G537" s="532"/>
      <c r="H537" s="451"/>
      <c r="I537" s="451"/>
    </row>
    <row r="538" spans="1:9" ht="12" customHeight="1">
      <c r="A538" s="84"/>
      <c r="B538" s="472" t="s">
        <v>1113</v>
      </c>
      <c r="C538" s="579">
        <v>300</v>
      </c>
      <c r="D538" s="579">
        <v>300</v>
      </c>
      <c r="E538" s="579">
        <v>300</v>
      </c>
      <c r="F538" s="1094">
        <f>SUM(E538/D538)</f>
        <v>1</v>
      </c>
      <c r="G538" s="734"/>
      <c r="H538" s="451"/>
      <c r="I538" s="451"/>
    </row>
    <row r="539" spans="1:9" ht="12" customHeight="1">
      <c r="A539" s="84"/>
      <c r="B539" s="379" t="s">
        <v>888</v>
      </c>
      <c r="C539" s="579"/>
      <c r="D539" s="579"/>
      <c r="E539" s="579"/>
      <c r="F539" s="531"/>
      <c r="G539" s="608"/>
      <c r="H539" s="451"/>
      <c r="I539" s="451"/>
    </row>
    <row r="540" spans="1:9" ht="12" customHeight="1">
      <c r="A540" s="84"/>
      <c r="B540" s="379" t="s">
        <v>1123</v>
      </c>
      <c r="C540" s="467"/>
      <c r="D540" s="467"/>
      <c r="E540" s="467"/>
      <c r="F540" s="531"/>
      <c r="G540" s="532"/>
      <c r="H540" s="451"/>
      <c r="I540" s="451"/>
    </row>
    <row r="541" spans="1:9" ht="12" customHeight="1" thickBot="1">
      <c r="A541" s="84"/>
      <c r="B541" s="544" t="s">
        <v>843</v>
      </c>
      <c r="C541" s="581"/>
      <c r="D541" s="581"/>
      <c r="E541" s="581"/>
      <c r="F541" s="1095"/>
      <c r="G541" s="584"/>
      <c r="H541" s="451"/>
      <c r="I541" s="451"/>
    </row>
    <row r="542" spans="1:9" ht="13.5" customHeight="1" thickBot="1">
      <c r="A542" s="482"/>
      <c r="B542" s="548" t="s">
        <v>919</v>
      </c>
      <c r="C542" s="617">
        <f>SUM(C538:C541)</f>
        <v>300</v>
      </c>
      <c r="D542" s="617">
        <f>SUM(D538:D541)</f>
        <v>300</v>
      </c>
      <c r="E542" s="617">
        <f>SUM(E538:E541)</f>
        <v>300</v>
      </c>
      <c r="F542" s="1096">
        <f>SUM(E542/D542)</f>
        <v>1</v>
      </c>
      <c r="G542" s="567"/>
      <c r="H542" s="451"/>
      <c r="I542" s="451"/>
    </row>
    <row r="543" spans="1:9" ht="12" customHeight="1">
      <c r="A543" s="84">
        <v>3346</v>
      </c>
      <c r="B543" s="574" t="s">
        <v>885</v>
      </c>
      <c r="C543" s="467"/>
      <c r="D543" s="467"/>
      <c r="E543" s="467"/>
      <c r="F543" s="531"/>
      <c r="G543" s="563"/>
      <c r="H543" s="451"/>
      <c r="I543" s="451"/>
    </row>
    <row r="544" spans="1:9" ht="12" customHeight="1">
      <c r="A544" s="470"/>
      <c r="B544" s="471" t="s">
        <v>882</v>
      </c>
      <c r="C544" s="467"/>
      <c r="D544" s="467"/>
      <c r="E544" s="467"/>
      <c r="F544" s="531"/>
      <c r="G544" s="563"/>
      <c r="H544" s="451"/>
      <c r="I544" s="451"/>
    </row>
    <row r="545" spans="1:9" ht="12" customHeight="1">
      <c r="A545" s="470"/>
      <c r="B545" s="210" t="s">
        <v>1131</v>
      </c>
      <c r="C545" s="467"/>
      <c r="D545" s="467"/>
      <c r="E545" s="467"/>
      <c r="F545" s="531"/>
      <c r="G545" s="563"/>
      <c r="H545" s="451"/>
      <c r="I545" s="451"/>
    </row>
    <row r="546" spans="1:9" ht="12" customHeight="1">
      <c r="A546" s="470"/>
      <c r="B546" s="472" t="s">
        <v>1113</v>
      </c>
      <c r="C546" s="579">
        <v>3733</v>
      </c>
      <c r="D546" s="579">
        <v>4533</v>
      </c>
      <c r="E546" s="579">
        <v>4533</v>
      </c>
      <c r="F546" s="1094">
        <f>SUM(E546/D546)</f>
        <v>1</v>
      </c>
      <c r="G546" s="734"/>
      <c r="H546" s="451"/>
      <c r="I546" s="451"/>
    </row>
    <row r="547" spans="1:9" ht="12" customHeight="1">
      <c r="A547" s="470"/>
      <c r="B547" s="379" t="s">
        <v>888</v>
      </c>
      <c r="C547" s="579"/>
      <c r="D547" s="579"/>
      <c r="E547" s="579"/>
      <c r="F547" s="531"/>
      <c r="G547" s="613"/>
      <c r="H547" s="451"/>
      <c r="I547" s="451"/>
    </row>
    <row r="548" spans="1:9" ht="12" customHeight="1">
      <c r="A548" s="470"/>
      <c r="B548" s="379" t="s">
        <v>1123</v>
      </c>
      <c r="C548" s="467"/>
      <c r="D548" s="467"/>
      <c r="E548" s="467"/>
      <c r="F548" s="531"/>
      <c r="G548" s="563"/>
      <c r="H548" s="451"/>
      <c r="I548" s="451"/>
    </row>
    <row r="549" spans="1:9" ht="12" customHeight="1" thickBot="1">
      <c r="A549" s="470"/>
      <c r="B549" s="544" t="s">
        <v>843</v>
      </c>
      <c r="C549" s="486"/>
      <c r="D549" s="486"/>
      <c r="E549" s="486"/>
      <c r="F549" s="1095"/>
      <c r="G549" s="584"/>
      <c r="H549" s="451"/>
      <c r="I549" s="451"/>
    </row>
    <row r="550" spans="1:9" ht="12" customHeight="1" thickBot="1">
      <c r="A550" s="482"/>
      <c r="B550" s="548" t="s">
        <v>919</v>
      </c>
      <c r="C550" s="477">
        <f>SUM(C546:C549)</f>
        <v>3733</v>
      </c>
      <c r="D550" s="477">
        <f>SUM(D546:D549)</f>
        <v>4533</v>
      </c>
      <c r="E550" s="477">
        <f>SUM(E546:E549)</f>
        <v>4533</v>
      </c>
      <c r="F550" s="1096">
        <f>SUM(E550/D550)</f>
        <v>1</v>
      </c>
      <c r="G550" s="567"/>
      <c r="H550" s="451"/>
      <c r="I550" s="451"/>
    </row>
    <row r="551" spans="1:9" ht="12" customHeight="1">
      <c r="A551" s="84">
        <v>3347</v>
      </c>
      <c r="B551" s="574" t="s">
        <v>886</v>
      </c>
      <c r="C551" s="467"/>
      <c r="D551" s="467"/>
      <c r="E551" s="467"/>
      <c r="F551" s="531"/>
      <c r="G551" s="563"/>
      <c r="H551" s="451"/>
      <c r="I551" s="451"/>
    </row>
    <row r="552" spans="1:9" ht="12" customHeight="1">
      <c r="A552" s="470"/>
      <c r="B552" s="471" t="s">
        <v>882</v>
      </c>
      <c r="C552" s="467"/>
      <c r="D552" s="467"/>
      <c r="E552" s="467"/>
      <c r="F552" s="531"/>
      <c r="G552" s="563"/>
      <c r="H552" s="451"/>
      <c r="I552" s="451"/>
    </row>
    <row r="553" spans="1:9" ht="12" customHeight="1">
      <c r="A553" s="470"/>
      <c r="B553" s="210" t="s">
        <v>1131</v>
      </c>
      <c r="C553" s="467"/>
      <c r="D553" s="467"/>
      <c r="E553" s="467"/>
      <c r="F553" s="531"/>
      <c r="G553" s="563"/>
      <c r="H553" s="451"/>
      <c r="I553" s="451"/>
    </row>
    <row r="554" spans="1:9" ht="12" customHeight="1">
      <c r="A554" s="470"/>
      <c r="B554" s="472" t="s">
        <v>1113</v>
      </c>
      <c r="C554" s="579">
        <v>2000</v>
      </c>
      <c r="D554" s="579">
        <v>2000</v>
      </c>
      <c r="E554" s="579">
        <v>2000</v>
      </c>
      <c r="F554" s="1094">
        <f>SUM(E554/D554)</f>
        <v>1</v>
      </c>
      <c r="G554" s="734"/>
      <c r="H554" s="451"/>
      <c r="I554" s="451"/>
    </row>
    <row r="555" spans="1:9" ht="12" customHeight="1">
      <c r="A555" s="470"/>
      <c r="B555" s="379" t="s">
        <v>888</v>
      </c>
      <c r="C555" s="579"/>
      <c r="D555" s="579"/>
      <c r="E555" s="579"/>
      <c r="F555" s="531"/>
      <c r="G555" s="613"/>
      <c r="H555" s="451"/>
      <c r="I555" s="451"/>
    </row>
    <row r="556" spans="1:9" ht="12" customHeight="1">
      <c r="A556" s="470"/>
      <c r="B556" s="379" t="s">
        <v>1123</v>
      </c>
      <c r="C556" s="467"/>
      <c r="D556" s="467"/>
      <c r="E556" s="467"/>
      <c r="F556" s="531"/>
      <c r="G556" s="563"/>
      <c r="H556" s="451"/>
      <c r="I556" s="451"/>
    </row>
    <row r="557" spans="1:9" ht="12" customHeight="1" thickBot="1">
      <c r="A557" s="470"/>
      <c r="B557" s="544" t="s">
        <v>843</v>
      </c>
      <c r="C557" s="486"/>
      <c r="D557" s="486"/>
      <c r="E557" s="486"/>
      <c r="F557" s="1095"/>
      <c r="G557" s="584"/>
      <c r="H557" s="451"/>
      <c r="I557" s="451"/>
    </row>
    <row r="558" spans="1:9" ht="12" customHeight="1" thickBot="1">
      <c r="A558" s="482"/>
      <c r="B558" s="548" t="s">
        <v>919</v>
      </c>
      <c r="C558" s="477">
        <f>SUM(C554:C557)</f>
        <v>2000</v>
      </c>
      <c r="D558" s="477">
        <f>SUM(D554:D557)</f>
        <v>2000</v>
      </c>
      <c r="E558" s="477">
        <f>SUM(E554:E557)</f>
        <v>2000</v>
      </c>
      <c r="F558" s="1098">
        <f>SUM(E558/D558)</f>
        <v>1</v>
      </c>
      <c r="G558" s="567"/>
      <c r="H558" s="451"/>
      <c r="I558" s="451"/>
    </row>
    <row r="559" spans="1:9" ht="12" customHeight="1">
      <c r="A559" s="84">
        <v>3348</v>
      </c>
      <c r="B559" s="574" t="s">
        <v>969</v>
      </c>
      <c r="C559" s="467"/>
      <c r="D559" s="467"/>
      <c r="E559" s="467"/>
      <c r="F559" s="531"/>
      <c r="G559" s="563"/>
      <c r="H559" s="451"/>
      <c r="I559" s="451"/>
    </row>
    <row r="560" spans="1:9" ht="12" customHeight="1">
      <c r="A560" s="470"/>
      <c r="B560" s="471" t="s">
        <v>882</v>
      </c>
      <c r="C560" s="467"/>
      <c r="D560" s="467"/>
      <c r="E560" s="467"/>
      <c r="F560" s="531"/>
      <c r="G560" s="563"/>
      <c r="H560" s="451"/>
      <c r="I560" s="451"/>
    </row>
    <row r="561" spans="1:9" ht="12" customHeight="1">
      <c r="A561" s="470"/>
      <c r="B561" s="210" t="s">
        <v>1131</v>
      </c>
      <c r="C561" s="467"/>
      <c r="D561" s="467"/>
      <c r="E561" s="467"/>
      <c r="F561" s="531"/>
      <c r="G561" s="563"/>
      <c r="H561" s="451"/>
      <c r="I561" s="451"/>
    </row>
    <row r="562" spans="1:9" ht="12" customHeight="1">
      <c r="A562" s="470"/>
      <c r="B562" s="472" t="s">
        <v>1113</v>
      </c>
      <c r="C562" s="579">
        <v>400</v>
      </c>
      <c r="D562" s="579">
        <v>400</v>
      </c>
      <c r="E562" s="579">
        <v>400</v>
      </c>
      <c r="F562" s="1094">
        <f>SUM(E562/D562)</f>
        <v>1</v>
      </c>
      <c r="G562" s="734"/>
      <c r="H562" s="451"/>
      <c r="I562" s="451"/>
    </row>
    <row r="563" spans="1:9" ht="12" customHeight="1">
      <c r="A563" s="470"/>
      <c r="B563" s="379" t="s">
        <v>888</v>
      </c>
      <c r="C563" s="579"/>
      <c r="D563" s="579"/>
      <c r="E563" s="579"/>
      <c r="F563" s="531"/>
      <c r="G563" s="613"/>
      <c r="H563" s="451"/>
      <c r="I563" s="451"/>
    </row>
    <row r="564" spans="1:9" ht="12" customHeight="1">
      <c r="A564" s="470"/>
      <c r="B564" s="379" t="s">
        <v>1123</v>
      </c>
      <c r="C564" s="467"/>
      <c r="D564" s="467"/>
      <c r="E564" s="467"/>
      <c r="F564" s="531"/>
      <c r="G564" s="563"/>
      <c r="H564" s="451"/>
      <c r="I564" s="451"/>
    </row>
    <row r="565" spans="1:9" ht="12" customHeight="1" thickBot="1">
      <c r="A565" s="470"/>
      <c r="B565" s="544" t="s">
        <v>843</v>
      </c>
      <c r="C565" s="486"/>
      <c r="D565" s="486"/>
      <c r="E565" s="486"/>
      <c r="F565" s="1095"/>
      <c r="G565" s="584"/>
      <c r="H565" s="451"/>
      <c r="I565" s="451"/>
    </row>
    <row r="566" spans="1:9" ht="12" customHeight="1" thickBot="1">
      <c r="A566" s="482"/>
      <c r="B566" s="548" t="s">
        <v>919</v>
      </c>
      <c r="C566" s="477">
        <f>SUM(C562:C565)</f>
        <v>400</v>
      </c>
      <c r="D566" s="477">
        <f>SUM(D562:D565)</f>
        <v>400</v>
      </c>
      <c r="E566" s="477">
        <f>SUM(E562:E565)</f>
        <v>400</v>
      </c>
      <c r="F566" s="1096">
        <f>SUM(E566/D566)</f>
        <v>1</v>
      </c>
      <c r="G566" s="567"/>
      <c r="H566" s="451"/>
      <c r="I566" s="451"/>
    </row>
    <row r="567" spans="1:9" ht="12" customHeight="1">
      <c r="A567" s="84">
        <v>3349</v>
      </c>
      <c r="B567" s="574" t="s">
        <v>26</v>
      </c>
      <c r="C567" s="467"/>
      <c r="D567" s="467"/>
      <c r="E567" s="467"/>
      <c r="F567" s="531"/>
      <c r="G567" s="563"/>
      <c r="H567" s="451"/>
      <c r="I567" s="451"/>
    </row>
    <row r="568" spans="1:9" ht="12" customHeight="1">
      <c r="A568" s="470"/>
      <c r="B568" s="471" t="s">
        <v>882</v>
      </c>
      <c r="C568" s="467"/>
      <c r="D568" s="467"/>
      <c r="E568" s="467"/>
      <c r="F568" s="531"/>
      <c r="G568" s="563"/>
      <c r="H568" s="451"/>
      <c r="I568" s="451"/>
    </row>
    <row r="569" spans="1:9" ht="12" customHeight="1">
      <c r="A569" s="470"/>
      <c r="B569" s="210" t="s">
        <v>1131</v>
      </c>
      <c r="C569" s="467"/>
      <c r="D569" s="467"/>
      <c r="E569" s="467"/>
      <c r="F569" s="531"/>
      <c r="G569" s="563"/>
      <c r="H569" s="451"/>
      <c r="I569" s="451"/>
    </row>
    <row r="570" spans="1:9" ht="12" customHeight="1">
      <c r="A570" s="470"/>
      <c r="B570" s="472" t="s">
        <v>1113</v>
      </c>
      <c r="C570" s="579">
        <v>2880</v>
      </c>
      <c r="D570" s="579">
        <v>2880</v>
      </c>
      <c r="E570" s="579">
        <v>2880</v>
      </c>
      <c r="F570" s="1094">
        <f>SUM(E570/D570)</f>
        <v>1</v>
      </c>
      <c r="G570" s="734"/>
      <c r="H570" s="451"/>
      <c r="I570" s="451"/>
    </row>
    <row r="571" spans="1:9" ht="12" customHeight="1">
      <c r="A571" s="470"/>
      <c r="B571" s="379" t="s">
        <v>888</v>
      </c>
      <c r="C571" s="579"/>
      <c r="D571" s="579"/>
      <c r="E571" s="579"/>
      <c r="F571" s="531"/>
      <c r="G571" s="613"/>
      <c r="H571" s="451"/>
      <c r="I571" s="451"/>
    </row>
    <row r="572" spans="1:9" ht="12" customHeight="1">
      <c r="A572" s="470"/>
      <c r="B572" s="379" t="s">
        <v>1123</v>
      </c>
      <c r="C572" s="467"/>
      <c r="D572" s="467"/>
      <c r="E572" s="467"/>
      <c r="F572" s="531"/>
      <c r="G572" s="563"/>
      <c r="H572" s="451"/>
      <c r="I572" s="451"/>
    </row>
    <row r="573" spans="1:9" ht="12" customHeight="1" thickBot="1">
      <c r="A573" s="470"/>
      <c r="B573" s="544" t="s">
        <v>843</v>
      </c>
      <c r="C573" s="486"/>
      <c r="D573" s="486"/>
      <c r="E573" s="486"/>
      <c r="F573" s="1095"/>
      <c r="G573" s="584"/>
      <c r="H573" s="451"/>
      <c r="I573" s="451"/>
    </row>
    <row r="574" spans="1:9" ht="12" customHeight="1" thickBot="1">
      <c r="A574" s="482"/>
      <c r="B574" s="548" t="s">
        <v>919</v>
      </c>
      <c r="C574" s="477">
        <f>SUM(C570:C573)</f>
        <v>2880</v>
      </c>
      <c r="D574" s="477">
        <f>SUM(D570:D573)</f>
        <v>2880</v>
      </c>
      <c r="E574" s="477">
        <f>SUM(E570:E573)</f>
        <v>2880</v>
      </c>
      <c r="F574" s="1096">
        <f>SUM(E574/D574)</f>
        <v>1</v>
      </c>
      <c r="G574" s="567"/>
      <c r="H574" s="451"/>
      <c r="I574" s="451"/>
    </row>
    <row r="575" spans="1:9" ht="12" customHeight="1">
      <c r="A575" s="483">
        <v>3350</v>
      </c>
      <c r="B575" s="259" t="s">
        <v>1124</v>
      </c>
      <c r="C575" s="467"/>
      <c r="D575" s="467"/>
      <c r="E575" s="467"/>
      <c r="F575" s="531"/>
      <c r="G575" s="563"/>
      <c r="H575" s="451"/>
      <c r="I575" s="451"/>
    </row>
    <row r="576" spans="1:9" ht="12" customHeight="1">
      <c r="A576" s="470"/>
      <c r="B576" s="471" t="s">
        <v>882</v>
      </c>
      <c r="C576" s="378"/>
      <c r="D576" s="378"/>
      <c r="E576" s="378"/>
      <c r="F576" s="531"/>
      <c r="G576" s="563"/>
      <c r="H576" s="451"/>
      <c r="I576" s="451"/>
    </row>
    <row r="577" spans="1:9" ht="12" customHeight="1">
      <c r="A577" s="470"/>
      <c r="B577" s="210" t="s">
        <v>1131</v>
      </c>
      <c r="C577" s="378"/>
      <c r="D577" s="378"/>
      <c r="E577" s="378"/>
      <c r="F577" s="531"/>
      <c r="G577" s="734"/>
      <c r="H577" s="451"/>
      <c r="I577" s="451"/>
    </row>
    <row r="578" spans="1:9" ht="12" customHeight="1">
      <c r="A578" s="470"/>
      <c r="B578" s="472" t="s">
        <v>1113</v>
      </c>
      <c r="C578" s="579">
        <v>1000</v>
      </c>
      <c r="D578" s="579">
        <v>1427</v>
      </c>
      <c r="E578" s="579">
        <v>1427</v>
      </c>
      <c r="F578" s="1094">
        <f>SUM(E578/D578)</f>
        <v>1</v>
      </c>
      <c r="G578" s="563"/>
      <c r="H578" s="451"/>
      <c r="I578" s="451"/>
    </row>
    <row r="579" spans="1:9" ht="12" customHeight="1">
      <c r="A579" s="470"/>
      <c r="B579" s="379" t="s">
        <v>888</v>
      </c>
      <c r="C579" s="579"/>
      <c r="D579" s="579"/>
      <c r="E579" s="579"/>
      <c r="F579" s="531"/>
      <c r="G579" s="733"/>
      <c r="H579" s="451"/>
      <c r="I579" s="451"/>
    </row>
    <row r="580" spans="1:9" ht="12" customHeight="1">
      <c r="A580" s="470"/>
      <c r="B580" s="379" t="s">
        <v>1123</v>
      </c>
      <c r="C580" s="378"/>
      <c r="D580" s="378"/>
      <c r="E580" s="378"/>
      <c r="F580" s="531"/>
      <c r="G580" s="563"/>
      <c r="H580" s="451"/>
      <c r="I580" s="451"/>
    </row>
    <row r="581" spans="1:9" ht="12" customHeight="1" thickBot="1">
      <c r="A581" s="470"/>
      <c r="B581" s="544" t="s">
        <v>843</v>
      </c>
      <c r="C581" s="475"/>
      <c r="D581" s="475"/>
      <c r="E581" s="475"/>
      <c r="F581" s="1095"/>
      <c r="G581" s="584"/>
      <c r="H581" s="451"/>
      <c r="I581" s="451"/>
    </row>
    <row r="582" spans="1:9" ht="12.75" thickBot="1">
      <c r="A582" s="482"/>
      <c r="B582" s="548" t="s">
        <v>919</v>
      </c>
      <c r="C582" s="477">
        <f>SUM(C576:C581)</f>
        <v>1000</v>
      </c>
      <c r="D582" s="477">
        <f>SUM(D576:D581)</f>
        <v>1427</v>
      </c>
      <c r="E582" s="477">
        <f>SUM(E576:E581)</f>
        <v>1427</v>
      </c>
      <c r="F582" s="1096">
        <f>SUM(E582/D582)</f>
        <v>1</v>
      </c>
      <c r="G582" s="567"/>
      <c r="H582" s="451"/>
      <c r="I582" s="451"/>
    </row>
    <row r="583" spans="1:9" ht="12">
      <c r="A583" s="483">
        <v>3351</v>
      </c>
      <c r="B583" s="259" t="s">
        <v>747</v>
      </c>
      <c r="C583" s="467"/>
      <c r="D583" s="467"/>
      <c r="E583" s="467"/>
      <c r="F583" s="531"/>
      <c r="G583" s="528"/>
      <c r="H583" s="451"/>
      <c r="I583" s="451"/>
    </row>
    <row r="584" spans="1:9" ht="12">
      <c r="A584" s="470"/>
      <c r="B584" s="471" t="s">
        <v>882</v>
      </c>
      <c r="C584" s="378"/>
      <c r="D584" s="378"/>
      <c r="E584" s="378"/>
      <c r="F584" s="531"/>
      <c r="G584" s="532"/>
      <c r="H584" s="451"/>
      <c r="I584" s="451"/>
    </row>
    <row r="585" spans="1:9" ht="12">
      <c r="A585" s="470"/>
      <c r="B585" s="210" t="s">
        <v>1131</v>
      </c>
      <c r="C585" s="378"/>
      <c r="D585" s="378"/>
      <c r="E585" s="378"/>
      <c r="F585" s="531"/>
      <c r="G585" s="532"/>
      <c r="H585" s="451"/>
      <c r="I585" s="451"/>
    </row>
    <row r="586" spans="1:9" ht="12">
      <c r="A586" s="470"/>
      <c r="B586" s="472" t="s">
        <v>1113</v>
      </c>
      <c r="C586" s="579">
        <v>1000</v>
      </c>
      <c r="D586" s="579">
        <v>3252</v>
      </c>
      <c r="E586" s="579">
        <v>946</v>
      </c>
      <c r="F586" s="1094">
        <f>SUM(E586/D586)</f>
        <v>0.2908979089790898</v>
      </c>
      <c r="G586" s="734"/>
      <c r="H586" s="451"/>
      <c r="I586" s="451"/>
    </row>
    <row r="587" spans="1:9" ht="12">
      <c r="A587" s="470"/>
      <c r="B587" s="379" t="s">
        <v>888</v>
      </c>
      <c r="C587" s="579">
        <v>14000</v>
      </c>
      <c r="D587" s="579">
        <v>18590</v>
      </c>
      <c r="E587" s="579">
        <v>18520</v>
      </c>
      <c r="F587" s="1094">
        <f>SUM(E587/D587)</f>
        <v>0.9962345346960731</v>
      </c>
      <c r="G587" s="532"/>
      <c r="H587" s="451"/>
      <c r="I587" s="451"/>
    </row>
    <row r="588" spans="1:9" ht="12">
      <c r="A588" s="470"/>
      <c r="B588" s="379" t="s">
        <v>1123</v>
      </c>
      <c r="C588" s="378"/>
      <c r="D588" s="378"/>
      <c r="E588" s="378"/>
      <c r="F588" s="531"/>
      <c r="G588" s="532"/>
      <c r="H588" s="451"/>
      <c r="I588" s="451"/>
    </row>
    <row r="589" spans="1:9" ht="12.75" thickBot="1">
      <c r="A589" s="470"/>
      <c r="B589" s="544" t="s">
        <v>843</v>
      </c>
      <c r="C589" s="592"/>
      <c r="D589" s="592"/>
      <c r="E589" s="592"/>
      <c r="F589" s="1095"/>
      <c r="G589" s="565"/>
      <c r="H589" s="451"/>
      <c r="I589" s="451"/>
    </row>
    <row r="590" spans="1:9" ht="12.75" thickBot="1">
      <c r="A590" s="482"/>
      <c r="B590" s="548" t="s">
        <v>919</v>
      </c>
      <c r="C590" s="477">
        <f>SUM(C584:C589)</f>
        <v>15000</v>
      </c>
      <c r="D590" s="477">
        <f>SUM(D584:D589)</f>
        <v>21842</v>
      </c>
      <c r="E590" s="477">
        <f>SUM(E584:E589)</f>
        <v>19466</v>
      </c>
      <c r="F590" s="1096">
        <f>SUM(E590/D590)</f>
        <v>0.8912187528614596</v>
      </c>
      <c r="G590" s="584"/>
      <c r="H590" s="451"/>
      <c r="I590" s="451"/>
    </row>
    <row r="591" spans="1:9" ht="12">
      <c r="A591" s="84">
        <v>3352</v>
      </c>
      <c r="B591" s="574" t="s">
        <v>849</v>
      </c>
      <c r="C591" s="467"/>
      <c r="D591" s="467"/>
      <c r="E591" s="467"/>
      <c r="F591" s="531"/>
      <c r="G591" s="563"/>
      <c r="H591" s="451"/>
      <c r="I591" s="451"/>
    </row>
    <row r="592" spans="1:9" ht="12">
      <c r="A592" s="470"/>
      <c r="B592" s="471" t="s">
        <v>882</v>
      </c>
      <c r="C592" s="378"/>
      <c r="D592" s="378"/>
      <c r="E592" s="378"/>
      <c r="F592" s="531"/>
      <c r="G592" s="563"/>
      <c r="H592" s="451"/>
      <c r="I592" s="451"/>
    </row>
    <row r="593" spans="1:9" ht="12">
      <c r="A593" s="470"/>
      <c r="B593" s="210" t="s">
        <v>1131</v>
      </c>
      <c r="C593" s="378"/>
      <c r="D593" s="378"/>
      <c r="E593" s="378"/>
      <c r="F593" s="531"/>
      <c r="G593" s="563"/>
      <c r="H593" s="451"/>
      <c r="I593" s="451"/>
    </row>
    <row r="594" spans="1:9" ht="12">
      <c r="A594" s="470"/>
      <c r="B594" s="472" t="s">
        <v>1113</v>
      </c>
      <c r="C594" s="378"/>
      <c r="D594" s="378"/>
      <c r="E594" s="579"/>
      <c r="F594" s="1094"/>
      <c r="G594" s="734"/>
      <c r="H594" s="451"/>
      <c r="I594" s="451"/>
    </row>
    <row r="595" spans="1:9" ht="12">
      <c r="A595" s="470"/>
      <c r="B595" s="379" t="s">
        <v>888</v>
      </c>
      <c r="C595" s="378">
        <v>7000</v>
      </c>
      <c r="D595" s="378">
        <v>8329</v>
      </c>
      <c r="E595" s="579">
        <v>8329</v>
      </c>
      <c r="F595" s="1094">
        <f>SUM(E595/D595)</f>
        <v>1</v>
      </c>
      <c r="G595" s="563"/>
      <c r="H595" s="451"/>
      <c r="I595" s="451"/>
    </row>
    <row r="596" spans="1:9" ht="12">
      <c r="A596" s="470"/>
      <c r="B596" s="379" t="s">
        <v>1123</v>
      </c>
      <c r="C596" s="579"/>
      <c r="D596" s="579"/>
      <c r="E596" s="579"/>
      <c r="F596" s="531"/>
      <c r="G596" s="563"/>
      <c r="H596" s="451"/>
      <c r="I596" s="451"/>
    </row>
    <row r="597" spans="1:9" ht="12">
      <c r="A597" s="470"/>
      <c r="B597" s="379" t="s">
        <v>888</v>
      </c>
      <c r="C597" s="378"/>
      <c r="D597" s="378"/>
      <c r="E597" s="378"/>
      <c r="F597" s="531"/>
      <c r="G597" s="564"/>
      <c r="H597" s="451"/>
      <c r="I597" s="451"/>
    </row>
    <row r="598" spans="1:9" ht="12.75" thickBot="1">
      <c r="A598" s="470"/>
      <c r="B598" s="544" t="s">
        <v>843</v>
      </c>
      <c r="C598" s="475"/>
      <c r="D598" s="475"/>
      <c r="E598" s="475"/>
      <c r="F598" s="1095"/>
      <c r="G598" s="584"/>
      <c r="H598" s="451"/>
      <c r="I598" s="451"/>
    </row>
    <row r="599" spans="1:9" ht="12.75" thickBot="1">
      <c r="A599" s="482"/>
      <c r="B599" s="548" t="s">
        <v>919</v>
      </c>
      <c r="C599" s="477">
        <f>SUM(C592:C598)</f>
        <v>7000</v>
      </c>
      <c r="D599" s="477">
        <f>SUM(D592:D598)</f>
        <v>8329</v>
      </c>
      <c r="E599" s="477">
        <f>SUM(E592:E598)</f>
        <v>8329</v>
      </c>
      <c r="F599" s="1096">
        <f>SUM(E599/D599)</f>
        <v>1</v>
      </c>
      <c r="G599" s="567"/>
      <c r="H599" s="451"/>
      <c r="I599" s="451"/>
    </row>
    <row r="600" spans="1:9" ht="12">
      <c r="A600" s="84">
        <v>3354</v>
      </c>
      <c r="B600" s="574" t="s">
        <v>769</v>
      </c>
      <c r="C600" s="467"/>
      <c r="D600" s="467"/>
      <c r="E600" s="467"/>
      <c r="F600" s="531"/>
      <c r="G600" s="563"/>
      <c r="H600" s="451"/>
      <c r="I600" s="451"/>
    </row>
    <row r="601" spans="1:9" ht="12">
      <c r="A601" s="470"/>
      <c r="B601" s="471" t="s">
        <v>882</v>
      </c>
      <c r="C601" s="378"/>
      <c r="D601" s="378"/>
      <c r="E601" s="378"/>
      <c r="F601" s="531"/>
      <c r="G601" s="563"/>
      <c r="H601" s="451"/>
      <c r="I601" s="451"/>
    </row>
    <row r="602" spans="1:9" ht="12">
      <c r="A602" s="470"/>
      <c r="B602" s="210" t="s">
        <v>1131</v>
      </c>
      <c r="C602" s="378"/>
      <c r="D602" s="378"/>
      <c r="E602" s="378"/>
      <c r="F602" s="531"/>
      <c r="G602" s="563"/>
      <c r="H602" s="451"/>
      <c r="I602" s="451"/>
    </row>
    <row r="603" spans="1:9" ht="12">
      <c r="A603" s="470"/>
      <c r="B603" s="472" t="s">
        <v>1113</v>
      </c>
      <c r="C603" s="378"/>
      <c r="D603" s="378">
        <v>100</v>
      </c>
      <c r="E603" s="378">
        <v>73</v>
      </c>
      <c r="F603" s="1094">
        <f>SUM(E603/D603)</f>
        <v>0.73</v>
      </c>
      <c r="G603" s="734"/>
      <c r="H603" s="451"/>
      <c r="I603" s="451"/>
    </row>
    <row r="604" spans="1:9" ht="12">
      <c r="A604" s="470"/>
      <c r="B604" s="379" t="s">
        <v>888</v>
      </c>
      <c r="C604" s="378">
        <v>10000</v>
      </c>
      <c r="D604" s="378">
        <v>9900</v>
      </c>
      <c r="E604" s="378">
        <v>9660</v>
      </c>
      <c r="F604" s="1094">
        <f>SUM(E604/D604)</f>
        <v>0.9757575757575757</v>
      </c>
      <c r="G604" s="563"/>
      <c r="H604" s="451"/>
      <c r="I604" s="451"/>
    </row>
    <row r="605" spans="1:9" ht="12">
      <c r="A605" s="470"/>
      <c r="B605" s="379" t="s">
        <v>1123</v>
      </c>
      <c r="C605" s="579"/>
      <c r="D605" s="579"/>
      <c r="E605" s="579"/>
      <c r="F605" s="531"/>
      <c r="G605" s="563"/>
      <c r="H605" s="451"/>
      <c r="I605" s="451"/>
    </row>
    <row r="606" spans="1:9" ht="12.75" thickBot="1">
      <c r="A606" s="470"/>
      <c r="B606" s="544" t="s">
        <v>843</v>
      </c>
      <c r="C606" s="475"/>
      <c r="D606" s="475"/>
      <c r="E606" s="475"/>
      <c r="F606" s="1095"/>
      <c r="G606" s="584"/>
      <c r="H606" s="451"/>
      <c r="I606" s="451"/>
    </row>
    <row r="607" spans="1:9" ht="12.75" thickBot="1">
      <c r="A607" s="482"/>
      <c r="B607" s="548" t="s">
        <v>919</v>
      </c>
      <c r="C607" s="477">
        <f>SUM(C601:C606)</f>
        <v>10000</v>
      </c>
      <c r="D607" s="477">
        <f>SUM(D601:D606)</f>
        <v>10000</v>
      </c>
      <c r="E607" s="477">
        <f>SUM(E601:E606)</f>
        <v>9733</v>
      </c>
      <c r="F607" s="1096">
        <f>SUM(E607/D607)</f>
        <v>0.9733</v>
      </c>
      <c r="G607" s="567"/>
      <c r="H607" s="451"/>
      <c r="I607" s="451"/>
    </row>
    <row r="608" spans="1:9" ht="12" customHeight="1">
      <c r="A608" s="84">
        <v>3355</v>
      </c>
      <c r="B608" s="259" t="s">
        <v>770</v>
      </c>
      <c r="C608" s="467"/>
      <c r="D608" s="467"/>
      <c r="E608" s="467"/>
      <c r="F608" s="531"/>
      <c r="G608" s="563"/>
      <c r="H608" s="451"/>
      <c r="I608" s="451"/>
    </row>
    <row r="609" spans="1:9" ht="12" customHeight="1">
      <c r="A609" s="470"/>
      <c r="B609" s="471" t="s">
        <v>882</v>
      </c>
      <c r="C609" s="579">
        <v>300</v>
      </c>
      <c r="D609" s="579">
        <v>340</v>
      </c>
      <c r="E609" s="579">
        <v>340</v>
      </c>
      <c r="F609" s="1094">
        <f>SUM(E609/D609)</f>
        <v>1</v>
      </c>
      <c r="G609" s="563"/>
      <c r="H609" s="451"/>
      <c r="I609" s="451"/>
    </row>
    <row r="610" spans="1:9" ht="12" customHeight="1">
      <c r="A610" s="470"/>
      <c r="B610" s="210" t="s">
        <v>1131</v>
      </c>
      <c r="C610" s="579">
        <v>150</v>
      </c>
      <c r="D610" s="579">
        <v>181</v>
      </c>
      <c r="E610" s="579">
        <v>181</v>
      </c>
      <c r="F610" s="1094">
        <f>SUM(E610/D610)</f>
        <v>1</v>
      </c>
      <c r="G610" s="734"/>
      <c r="H610" s="451"/>
      <c r="I610" s="451"/>
    </row>
    <row r="611" spans="1:9" ht="12" customHeight="1">
      <c r="A611" s="470"/>
      <c r="B611" s="472" t="s">
        <v>1113</v>
      </c>
      <c r="C611" s="579">
        <v>7550</v>
      </c>
      <c r="D611" s="579">
        <v>11076</v>
      </c>
      <c r="E611" s="579">
        <v>11076</v>
      </c>
      <c r="F611" s="1094">
        <f>SUM(E611/D611)</f>
        <v>1</v>
      </c>
      <c r="G611" s="563"/>
      <c r="H611" s="451"/>
      <c r="I611" s="451"/>
    </row>
    <row r="612" spans="1:9" ht="12" customHeight="1">
      <c r="A612" s="470"/>
      <c r="B612" s="379" t="s">
        <v>888</v>
      </c>
      <c r="C612" s="579"/>
      <c r="D612" s="579"/>
      <c r="E612" s="579"/>
      <c r="F612" s="531"/>
      <c r="G612" s="563"/>
      <c r="H612" s="451"/>
      <c r="I612" s="451"/>
    </row>
    <row r="613" spans="1:9" ht="12" customHeight="1">
      <c r="A613" s="470"/>
      <c r="B613" s="379" t="s">
        <v>1123</v>
      </c>
      <c r="C613" s="467"/>
      <c r="D613" s="467"/>
      <c r="E613" s="467"/>
      <c r="F613" s="531"/>
      <c r="G613" s="563"/>
      <c r="H613" s="451"/>
      <c r="I613" s="451"/>
    </row>
    <row r="614" spans="1:9" ht="12" customHeight="1" thickBot="1">
      <c r="A614" s="470"/>
      <c r="B614" s="544" t="s">
        <v>843</v>
      </c>
      <c r="C614" s="581"/>
      <c r="D614" s="581"/>
      <c r="E614" s="581"/>
      <c r="F614" s="1095"/>
      <c r="G614" s="584"/>
      <c r="H614" s="451"/>
      <c r="I614" s="451"/>
    </row>
    <row r="615" spans="1:9" ht="12" customHeight="1" thickBot="1">
      <c r="A615" s="482"/>
      <c r="B615" s="548" t="s">
        <v>919</v>
      </c>
      <c r="C615" s="477">
        <f>SUM(C609:C614)</f>
        <v>8000</v>
      </c>
      <c r="D615" s="477">
        <f>SUM(D609:D614)</f>
        <v>11597</v>
      </c>
      <c r="E615" s="477">
        <f>SUM(E609:E614)</f>
        <v>11597</v>
      </c>
      <c r="F615" s="1096">
        <f>SUM(E615/D615)</f>
        <v>1</v>
      </c>
      <c r="G615" s="567"/>
      <c r="H615" s="451"/>
      <c r="I615" s="451"/>
    </row>
    <row r="616" spans="1:9" ht="12" customHeight="1">
      <c r="A616" s="84">
        <v>3356</v>
      </c>
      <c r="B616" s="259" t="s">
        <v>744</v>
      </c>
      <c r="C616" s="467"/>
      <c r="D616" s="467"/>
      <c r="E616" s="467"/>
      <c r="F616" s="531"/>
      <c r="G616" s="563"/>
      <c r="H616" s="451"/>
      <c r="I616" s="451"/>
    </row>
    <row r="617" spans="1:9" ht="12" customHeight="1">
      <c r="A617" s="470"/>
      <c r="B617" s="471" t="s">
        <v>882</v>
      </c>
      <c r="C617" s="579"/>
      <c r="D617" s="579"/>
      <c r="E617" s="579"/>
      <c r="F617" s="531"/>
      <c r="G617" s="563"/>
      <c r="H617" s="451"/>
      <c r="I617" s="451"/>
    </row>
    <row r="618" spans="1:9" ht="12" customHeight="1">
      <c r="A618" s="470"/>
      <c r="B618" s="210" t="s">
        <v>1131</v>
      </c>
      <c r="C618" s="579"/>
      <c r="D618" s="579"/>
      <c r="E618" s="579"/>
      <c r="F618" s="531"/>
      <c r="G618" s="563"/>
      <c r="H618" s="451"/>
      <c r="I618" s="451"/>
    </row>
    <row r="619" spans="1:9" ht="12" customHeight="1">
      <c r="A619" s="470"/>
      <c r="B619" s="472" t="s">
        <v>1113</v>
      </c>
      <c r="C619" s="579"/>
      <c r="D619" s="579"/>
      <c r="E619" s="579"/>
      <c r="F619" s="531"/>
      <c r="G619" s="733"/>
      <c r="H619" s="451"/>
      <c r="I619" s="451"/>
    </row>
    <row r="620" spans="1:9" ht="12" customHeight="1">
      <c r="A620" s="470"/>
      <c r="B620" s="379" t="s">
        <v>888</v>
      </c>
      <c r="C620" s="579"/>
      <c r="D620" s="579"/>
      <c r="E620" s="579"/>
      <c r="F620" s="531"/>
      <c r="G620" s="563"/>
      <c r="H620" s="451"/>
      <c r="I620" s="451"/>
    </row>
    <row r="621" spans="1:9" ht="12" customHeight="1">
      <c r="A621" s="470"/>
      <c r="B621" s="379" t="s">
        <v>1123</v>
      </c>
      <c r="C621" s="579">
        <v>25000</v>
      </c>
      <c r="D621" s="579">
        <v>54042</v>
      </c>
      <c r="E621" s="579">
        <v>54042</v>
      </c>
      <c r="F621" s="1094">
        <f>SUM(E621/D621)</f>
        <v>1</v>
      </c>
      <c r="G621" s="563"/>
      <c r="H621" s="451"/>
      <c r="I621" s="451"/>
    </row>
    <row r="622" spans="1:9" ht="12" customHeight="1" thickBot="1">
      <c r="A622" s="470"/>
      <c r="B622" s="544" t="s">
        <v>843</v>
      </c>
      <c r="C622" s="581"/>
      <c r="D622" s="581"/>
      <c r="E622" s="581"/>
      <c r="F622" s="1095"/>
      <c r="G622" s="584"/>
      <c r="H622" s="451"/>
      <c r="I622" s="451"/>
    </row>
    <row r="623" spans="1:9" ht="12" customHeight="1" thickBot="1">
      <c r="A623" s="482"/>
      <c r="B623" s="548" t="s">
        <v>919</v>
      </c>
      <c r="C623" s="477">
        <f>SUM(C617:C622)</f>
        <v>25000</v>
      </c>
      <c r="D623" s="477">
        <f>SUM(D617:D622)</f>
        <v>54042</v>
      </c>
      <c r="E623" s="477">
        <f>SUM(E617:E622)</f>
        <v>54042</v>
      </c>
      <c r="F623" s="1096">
        <f>SUM(E623/D623)</f>
        <v>1</v>
      </c>
      <c r="G623" s="567"/>
      <c r="H623" s="451"/>
      <c r="I623" s="451"/>
    </row>
    <row r="624" spans="1:9" ht="12" customHeight="1">
      <c r="A624" s="84">
        <v>3357</v>
      </c>
      <c r="B624" s="259" t="s">
        <v>771</v>
      </c>
      <c r="C624" s="467"/>
      <c r="D624" s="467"/>
      <c r="E624" s="467"/>
      <c r="F624" s="531"/>
      <c r="G624" s="563"/>
      <c r="H624" s="451"/>
      <c r="I624" s="451"/>
    </row>
    <row r="625" spans="1:9" ht="12" customHeight="1">
      <c r="A625" s="470"/>
      <c r="B625" s="471" t="s">
        <v>882</v>
      </c>
      <c r="C625" s="579">
        <v>800</v>
      </c>
      <c r="D625" s="579">
        <v>1290</v>
      </c>
      <c r="E625" s="579">
        <v>1290</v>
      </c>
      <c r="F625" s="1094">
        <f>SUM(E625/D625)</f>
        <v>1</v>
      </c>
      <c r="G625" s="563"/>
      <c r="H625" s="451"/>
      <c r="I625" s="451"/>
    </row>
    <row r="626" spans="1:9" ht="12" customHeight="1">
      <c r="A626" s="470"/>
      <c r="B626" s="210" t="s">
        <v>1131</v>
      </c>
      <c r="C626" s="579">
        <v>300</v>
      </c>
      <c r="D626" s="579">
        <v>502</v>
      </c>
      <c r="E626" s="579">
        <v>502</v>
      </c>
      <c r="F626" s="1094">
        <f>SUM(E626/D626)</f>
        <v>1</v>
      </c>
      <c r="G626" s="563"/>
      <c r="H626" s="451"/>
      <c r="I626" s="451"/>
    </row>
    <row r="627" spans="1:9" ht="12" customHeight="1">
      <c r="A627" s="470"/>
      <c r="B627" s="472" t="s">
        <v>1113</v>
      </c>
      <c r="C627" s="579">
        <v>3900</v>
      </c>
      <c r="D627" s="579">
        <v>5720</v>
      </c>
      <c r="E627" s="579">
        <v>5720</v>
      </c>
      <c r="F627" s="1094">
        <f>SUM(E627/D627)</f>
        <v>1</v>
      </c>
      <c r="G627" s="734"/>
      <c r="H627" s="451"/>
      <c r="I627" s="451"/>
    </row>
    <row r="628" spans="1:9" ht="12" customHeight="1">
      <c r="A628" s="470"/>
      <c r="B628" s="379" t="s">
        <v>888</v>
      </c>
      <c r="C628" s="579"/>
      <c r="D628" s="579"/>
      <c r="E628" s="579"/>
      <c r="F628" s="531"/>
      <c r="G628" s="563"/>
      <c r="H628" s="451"/>
      <c r="I628" s="451"/>
    </row>
    <row r="629" spans="1:9" ht="12" customHeight="1">
      <c r="A629" s="470"/>
      <c r="B629" s="379" t="s">
        <v>1123</v>
      </c>
      <c r="C629" s="467"/>
      <c r="D629" s="467"/>
      <c r="E629" s="467"/>
      <c r="F629" s="531"/>
      <c r="G629" s="563"/>
      <c r="H629" s="451"/>
      <c r="I629" s="451"/>
    </row>
    <row r="630" spans="1:9" ht="12" customHeight="1" thickBot="1">
      <c r="A630" s="470"/>
      <c r="B630" s="544" t="s">
        <v>843</v>
      </c>
      <c r="C630" s="581"/>
      <c r="D630" s="581"/>
      <c r="E630" s="581"/>
      <c r="F630" s="1095"/>
      <c r="G630" s="584"/>
      <c r="H630" s="451"/>
      <c r="I630" s="451"/>
    </row>
    <row r="631" spans="1:9" ht="12" customHeight="1" thickBot="1">
      <c r="A631" s="482"/>
      <c r="B631" s="548" t="s">
        <v>919</v>
      </c>
      <c r="C631" s="477">
        <f>SUM(C625:C630)</f>
        <v>5000</v>
      </c>
      <c r="D631" s="477">
        <f>SUM(D625:D630)</f>
        <v>7512</v>
      </c>
      <c r="E631" s="477">
        <f>SUM(E625:E630)</f>
        <v>7512</v>
      </c>
      <c r="F631" s="1096">
        <f>SUM(E631/D631)</f>
        <v>1</v>
      </c>
      <c r="G631" s="567"/>
      <c r="H631" s="451"/>
      <c r="I631" s="451"/>
    </row>
    <row r="632" spans="1:9" ht="12" customHeight="1">
      <c r="A632" s="84">
        <v>3358</v>
      </c>
      <c r="B632" s="259" t="s">
        <v>1203</v>
      </c>
      <c r="C632" s="467"/>
      <c r="D632" s="467"/>
      <c r="E632" s="467"/>
      <c r="F632" s="531"/>
      <c r="G632" s="563"/>
      <c r="H632" s="451"/>
      <c r="I632" s="451"/>
    </row>
    <row r="633" spans="1:9" ht="12" customHeight="1">
      <c r="A633" s="470"/>
      <c r="B633" s="471" t="s">
        <v>882</v>
      </c>
      <c r="C633" s="579"/>
      <c r="D633" s="579"/>
      <c r="E633" s="579"/>
      <c r="F633" s="531"/>
      <c r="G633" s="563"/>
      <c r="H633" s="451"/>
      <c r="I633" s="451"/>
    </row>
    <row r="634" spans="1:9" ht="12" customHeight="1">
      <c r="A634" s="470"/>
      <c r="B634" s="210" t="s">
        <v>1131</v>
      </c>
      <c r="C634" s="579"/>
      <c r="D634" s="579"/>
      <c r="E634" s="579"/>
      <c r="F634" s="531"/>
      <c r="G634" s="563"/>
      <c r="H634" s="451"/>
      <c r="I634" s="451"/>
    </row>
    <row r="635" spans="1:9" ht="12" customHeight="1">
      <c r="A635" s="470"/>
      <c r="B635" s="472" t="s">
        <v>1113</v>
      </c>
      <c r="C635" s="579">
        <v>2000</v>
      </c>
      <c r="D635" s="579">
        <v>2000</v>
      </c>
      <c r="E635" s="579"/>
      <c r="F635" s="1094">
        <f>SUM(E635/D635)</f>
        <v>0</v>
      </c>
      <c r="G635" s="734"/>
      <c r="H635" s="451"/>
      <c r="I635" s="451"/>
    </row>
    <row r="636" spans="1:9" ht="12" customHeight="1">
      <c r="A636" s="470"/>
      <c r="B636" s="379" t="s">
        <v>888</v>
      </c>
      <c r="C636" s="579"/>
      <c r="D636" s="579"/>
      <c r="E636" s="579"/>
      <c r="F636" s="531"/>
      <c r="G636" s="563"/>
      <c r="H636" s="451"/>
      <c r="I636" s="451"/>
    </row>
    <row r="637" spans="1:9" ht="12" customHeight="1">
      <c r="A637" s="470"/>
      <c r="B637" s="379" t="s">
        <v>1123</v>
      </c>
      <c r="C637" s="467"/>
      <c r="D637" s="467"/>
      <c r="E637" s="467"/>
      <c r="F637" s="531"/>
      <c r="G637" s="563"/>
      <c r="H637" s="451"/>
      <c r="I637" s="451"/>
    </row>
    <row r="638" spans="1:9" ht="12" customHeight="1" thickBot="1">
      <c r="A638" s="470"/>
      <c r="B638" s="544" t="s">
        <v>843</v>
      </c>
      <c r="C638" s="581"/>
      <c r="D638" s="581"/>
      <c r="E638" s="581"/>
      <c r="F638" s="1095"/>
      <c r="G638" s="584"/>
      <c r="H638" s="451"/>
      <c r="I638" s="451"/>
    </row>
    <row r="639" spans="1:9" ht="12" customHeight="1" thickBot="1">
      <c r="A639" s="482"/>
      <c r="B639" s="548" t="s">
        <v>919</v>
      </c>
      <c r="C639" s="477">
        <f>SUM(C633:C638)</f>
        <v>2000</v>
      </c>
      <c r="D639" s="477">
        <f>SUM(D633:D638)</f>
        <v>2000</v>
      </c>
      <c r="E639" s="477">
        <f>SUM(E633:E638)</f>
        <v>0</v>
      </c>
      <c r="F639" s="1096">
        <f>SUM(E639/D639)</f>
        <v>0</v>
      </c>
      <c r="G639" s="567"/>
      <c r="H639" s="451"/>
      <c r="I639" s="451"/>
    </row>
    <row r="640" spans="1:9" ht="12" customHeight="1">
      <c r="A640" s="84">
        <v>3360</v>
      </c>
      <c r="B640" s="259" t="s">
        <v>27</v>
      </c>
      <c r="C640" s="467"/>
      <c r="D640" s="467"/>
      <c r="E640" s="467"/>
      <c r="F640" s="531"/>
      <c r="G640" s="563"/>
      <c r="H640" s="451"/>
      <c r="I640" s="451"/>
    </row>
    <row r="641" spans="1:9" ht="12" customHeight="1">
      <c r="A641" s="470"/>
      <c r="B641" s="471" t="s">
        <v>882</v>
      </c>
      <c r="C641" s="579"/>
      <c r="D641" s="579"/>
      <c r="E641" s="579"/>
      <c r="F641" s="531"/>
      <c r="G641" s="563"/>
      <c r="H641" s="451"/>
      <c r="I641" s="451"/>
    </row>
    <row r="642" spans="1:9" ht="12" customHeight="1">
      <c r="A642" s="470"/>
      <c r="B642" s="210" t="s">
        <v>1131</v>
      </c>
      <c r="C642" s="579"/>
      <c r="D642" s="579"/>
      <c r="E642" s="579"/>
      <c r="F642" s="531"/>
      <c r="G642" s="734"/>
      <c r="H642" s="451"/>
      <c r="I642" s="451"/>
    </row>
    <row r="643" spans="1:9" ht="12" customHeight="1">
      <c r="A643" s="470"/>
      <c r="B643" s="472" t="s">
        <v>1113</v>
      </c>
      <c r="C643" s="579">
        <v>7000</v>
      </c>
      <c r="D643" s="579">
        <v>7000</v>
      </c>
      <c r="E643" s="579">
        <v>3000</v>
      </c>
      <c r="F643" s="1094">
        <f>SUM(E643/D643)</f>
        <v>0.42857142857142855</v>
      </c>
      <c r="G643" s="563"/>
      <c r="H643" s="451"/>
      <c r="I643" s="451"/>
    </row>
    <row r="644" spans="1:9" ht="12" customHeight="1">
      <c r="A644" s="470"/>
      <c r="B644" s="379" t="s">
        <v>888</v>
      </c>
      <c r="C644" s="579"/>
      <c r="D644" s="579"/>
      <c r="E644" s="579"/>
      <c r="F644" s="531"/>
      <c r="G644" s="563"/>
      <c r="H644" s="451"/>
      <c r="I644" s="451"/>
    </row>
    <row r="645" spans="1:9" ht="12" customHeight="1">
      <c r="A645" s="470"/>
      <c r="B645" s="379" t="s">
        <v>1123</v>
      </c>
      <c r="C645" s="467"/>
      <c r="D645" s="579"/>
      <c r="E645" s="579"/>
      <c r="F645" s="531"/>
      <c r="G645" s="563"/>
      <c r="H645" s="451"/>
      <c r="I645" s="451"/>
    </row>
    <row r="646" spans="1:9" ht="12" customHeight="1" thickBot="1">
      <c r="A646" s="470"/>
      <c r="B646" s="544" t="s">
        <v>731</v>
      </c>
      <c r="C646" s="581"/>
      <c r="D646" s="488"/>
      <c r="E646" s="488"/>
      <c r="F646" s="1095"/>
      <c r="G646" s="584"/>
      <c r="H646" s="451"/>
      <c r="I646" s="451"/>
    </row>
    <row r="647" spans="1:9" ht="12" customHeight="1" thickBot="1">
      <c r="A647" s="482"/>
      <c r="B647" s="548" t="s">
        <v>919</v>
      </c>
      <c r="C647" s="477">
        <f>SUM(C643:C646)</f>
        <v>7000</v>
      </c>
      <c r="D647" s="477">
        <f>SUM(D643:D646)</f>
        <v>7000</v>
      </c>
      <c r="E647" s="477">
        <f>SUM(E643:E646)</f>
        <v>3000</v>
      </c>
      <c r="F647" s="1096">
        <f>SUM(E647/D647)</f>
        <v>0.42857142857142855</v>
      </c>
      <c r="G647" s="567"/>
      <c r="H647" s="451"/>
      <c r="I647" s="451"/>
    </row>
    <row r="648" spans="1:9" ht="12" customHeight="1">
      <c r="A648" s="84">
        <v>3361</v>
      </c>
      <c r="B648" s="259" t="s">
        <v>28</v>
      </c>
      <c r="C648" s="467"/>
      <c r="D648" s="467"/>
      <c r="E648" s="467"/>
      <c r="F648" s="531"/>
      <c r="G648" s="563"/>
      <c r="H648" s="451"/>
      <c r="I648" s="451"/>
    </row>
    <row r="649" spans="1:9" ht="12" customHeight="1">
      <c r="A649" s="470"/>
      <c r="B649" s="471" t="s">
        <v>882</v>
      </c>
      <c r="C649" s="579"/>
      <c r="D649" s="579"/>
      <c r="E649" s="579"/>
      <c r="F649" s="531"/>
      <c r="G649" s="563"/>
      <c r="H649" s="451"/>
      <c r="I649" s="451"/>
    </row>
    <row r="650" spans="1:9" ht="12" customHeight="1">
      <c r="A650" s="470"/>
      <c r="B650" s="210" t="s">
        <v>1131</v>
      </c>
      <c r="C650" s="579"/>
      <c r="D650" s="579"/>
      <c r="E650" s="579"/>
      <c r="F650" s="531"/>
      <c r="G650" s="563"/>
      <c r="H650" s="451"/>
      <c r="I650" s="451"/>
    </row>
    <row r="651" spans="1:9" ht="12" customHeight="1">
      <c r="A651" s="470"/>
      <c r="B651" s="472" t="s">
        <v>1113</v>
      </c>
      <c r="C651" s="579">
        <v>1500</v>
      </c>
      <c r="D651" s="579">
        <v>1500</v>
      </c>
      <c r="E651" s="579">
        <v>1500</v>
      </c>
      <c r="F651" s="1094">
        <f>SUM(E651/D651)</f>
        <v>1</v>
      </c>
      <c r="G651" s="734"/>
      <c r="H651" s="451"/>
      <c r="I651" s="451"/>
    </row>
    <row r="652" spans="1:9" ht="12" customHeight="1">
      <c r="A652" s="470"/>
      <c r="B652" s="379" t="s">
        <v>888</v>
      </c>
      <c r="C652" s="579"/>
      <c r="D652" s="579"/>
      <c r="E652" s="579"/>
      <c r="F652" s="531"/>
      <c r="G652" s="563"/>
      <c r="H652" s="451"/>
      <c r="I652" s="451"/>
    </row>
    <row r="653" spans="1:9" ht="12" customHeight="1">
      <c r="A653" s="470"/>
      <c r="B653" s="379" t="s">
        <v>1123</v>
      </c>
      <c r="C653" s="467"/>
      <c r="D653" s="467"/>
      <c r="E653" s="467"/>
      <c r="F653" s="531"/>
      <c r="G653" s="563"/>
      <c r="H653" s="451"/>
      <c r="I653" s="451"/>
    </row>
    <row r="654" spans="1:9" ht="12" customHeight="1" thickBot="1">
      <c r="A654" s="470"/>
      <c r="B654" s="544" t="s">
        <v>843</v>
      </c>
      <c r="C654" s="581"/>
      <c r="D654" s="581"/>
      <c r="E654" s="581"/>
      <c r="F654" s="1095"/>
      <c r="G654" s="584"/>
      <c r="H654" s="451"/>
      <c r="I654" s="451"/>
    </row>
    <row r="655" spans="1:9" ht="12" customHeight="1" thickBot="1">
      <c r="A655" s="482"/>
      <c r="B655" s="548" t="s">
        <v>919</v>
      </c>
      <c r="C655" s="477">
        <f>SUM(C651:C654)</f>
        <v>1500</v>
      </c>
      <c r="D655" s="477">
        <f>SUM(D651:D654)</f>
        <v>1500</v>
      </c>
      <c r="E655" s="477">
        <f>SUM(E651:E654)</f>
        <v>1500</v>
      </c>
      <c r="F655" s="1096">
        <f>SUM(E655/D655)</f>
        <v>1</v>
      </c>
      <c r="G655" s="567"/>
      <c r="H655" s="451"/>
      <c r="I655" s="451"/>
    </row>
    <row r="656" spans="1:9" ht="12" customHeight="1">
      <c r="A656" s="84">
        <v>3362</v>
      </c>
      <c r="B656" s="259" t="s">
        <v>384</v>
      </c>
      <c r="C656" s="467"/>
      <c r="D656" s="467"/>
      <c r="E656" s="467"/>
      <c r="F656" s="531"/>
      <c r="G656" s="563"/>
      <c r="H656" s="451"/>
      <c r="I656" s="451"/>
    </row>
    <row r="657" spans="1:9" ht="12" customHeight="1">
      <c r="A657" s="470"/>
      <c r="B657" s="471" t="s">
        <v>882</v>
      </c>
      <c r="C657" s="579"/>
      <c r="D657" s="579"/>
      <c r="E657" s="579"/>
      <c r="F657" s="531"/>
      <c r="G657" s="563"/>
      <c r="H657" s="451"/>
      <c r="I657" s="451"/>
    </row>
    <row r="658" spans="1:9" ht="12" customHeight="1">
      <c r="A658" s="470"/>
      <c r="B658" s="210" t="s">
        <v>1131</v>
      </c>
      <c r="C658" s="579"/>
      <c r="D658" s="579"/>
      <c r="E658" s="579"/>
      <c r="F658" s="531"/>
      <c r="G658" s="563"/>
      <c r="H658" s="451"/>
      <c r="I658" s="451"/>
    </row>
    <row r="659" spans="1:9" ht="12" customHeight="1">
      <c r="A659" s="470"/>
      <c r="B659" s="472" t="s">
        <v>1113</v>
      </c>
      <c r="C659" s="579">
        <v>3000</v>
      </c>
      <c r="D659" s="579">
        <v>1500</v>
      </c>
      <c r="E659" s="579">
        <v>1500</v>
      </c>
      <c r="F659" s="1094">
        <f>SUM(E659/D659)</f>
        <v>1</v>
      </c>
      <c r="G659" s="734"/>
      <c r="H659" s="451"/>
      <c r="I659" s="451"/>
    </row>
    <row r="660" spans="1:9" ht="12" customHeight="1">
      <c r="A660" s="470"/>
      <c r="B660" s="379" t="s">
        <v>888</v>
      </c>
      <c r="C660" s="579"/>
      <c r="D660" s="579"/>
      <c r="E660" s="579"/>
      <c r="F660" s="1094"/>
      <c r="G660" s="563"/>
      <c r="H660" s="451"/>
      <c r="I660" s="451"/>
    </row>
    <row r="661" spans="1:9" ht="12" customHeight="1">
      <c r="A661" s="470"/>
      <c r="B661" s="379" t="s">
        <v>1123</v>
      </c>
      <c r="C661" s="467"/>
      <c r="D661" s="579">
        <v>500</v>
      </c>
      <c r="E661" s="579">
        <v>500</v>
      </c>
      <c r="F661" s="1094">
        <f>SUM(E661/D661)</f>
        <v>1</v>
      </c>
      <c r="G661" s="563"/>
      <c r="H661" s="451"/>
      <c r="I661" s="451"/>
    </row>
    <row r="662" spans="1:9" ht="12" customHeight="1" thickBot="1">
      <c r="A662" s="470"/>
      <c r="B662" s="544" t="s">
        <v>731</v>
      </c>
      <c r="C662" s="581"/>
      <c r="D662" s="488">
        <v>1000</v>
      </c>
      <c r="E662" s="488">
        <v>1000</v>
      </c>
      <c r="F662" s="1097">
        <f>SUM(E662/D662)</f>
        <v>1</v>
      </c>
      <c r="G662" s="584"/>
      <c r="H662" s="451"/>
      <c r="I662" s="451"/>
    </row>
    <row r="663" spans="1:9" ht="12" customHeight="1" thickBot="1">
      <c r="A663" s="482"/>
      <c r="B663" s="548" t="s">
        <v>919</v>
      </c>
      <c r="C663" s="477">
        <f>SUM(C659:C662)</f>
        <v>3000</v>
      </c>
      <c r="D663" s="477">
        <f>SUM(D659:D662)</f>
        <v>3000</v>
      </c>
      <c r="E663" s="477">
        <f>SUM(E659:E662)</f>
        <v>3000</v>
      </c>
      <c r="F663" s="1096">
        <f>SUM(E663/D663)</f>
        <v>1</v>
      </c>
      <c r="G663" s="567"/>
      <c r="H663" s="451"/>
      <c r="I663" s="451"/>
    </row>
    <row r="664" spans="1:9" ht="12" customHeight="1" thickBot="1">
      <c r="A664" s="577">
        <v>3400</v>
      </c>
      <c r="B664" s="590" t="s">
        <v>850</v>
      </c>
      <c r="C664" s="477">
        <f>SUM(C665+C714)</f>
        <v>172205</v>
      </c>
      <c r="D664" s="477">
        <f>SUM(D665+D714)</f>
        <v>215971</v>
      </c>
      <c r="E664" s="477">
        <f>SUM(E665+E714)</f>
        <v>221471</v>
      </c>
      <c r="F664" s="1096">
        <f>SUM(E664/D664)</f>
        <v>1.0254663820605545</v>
      </c>
      <c r="G664" s="567"/>
      <c r="H664" s="451"/>
      <c r="I664" s="451"/>
    </row>
    <row r="665" spans="1:9" ht="12" customHeight="1">
      <c r="A665" s="84">
        <v>3410</v>
      </c>
      <c r="B665" s="489" t="s">
        <v>851</v>
      </c>
      <c r="C665" s="467">
        <f>SUM(C673+C681+C689+C697+C705+C713)</f>
        <v>49335</v>
      </c>
      <c r="D665" s="467">
        <f>SUM(D673+D681+D689+D697+D705+D713)</f>
        <v>50502</v>
      </c>
      <c r="E665" s="467">
        <f>SUM(E673+E681+E689+E697+E705+E713)</f>
        <v>50502</v>
      </c>
      <c r="F665" s="531">
        <f>SUM(E665/D665)</f>
        <v>1</v>
      </c>
      <c r="G665" s="562"/>
      <c r="H665" s="451"/>
      <c r="I665" s="451"/>
    </row>
    <row r="666" spans="1:9" ht="12" customHeight="1">
      <c r="A666" s="84">
        <v>3411</v>
      </c>
      <c r="B666" s="489" t="s">
        <v>916</v>
      </c>
      <c r="C666" s="467"/>
      <c r="D666" s="467"/>
      <c r="E666" s="467"/>
      <c r="F666" s="531"/>
      <c r="G666" s="563"/>
      <c r="H666" s="451"/>
      <c r="I666" s="451"/>
    </row>
    <row r="667" spans="1:9" ht="12" customHeight="1">
      <c r="A667" s="470"/>
      <c r="B667" s="471" t="s">
        <v>882</v>
      </c>
      <c r="C667" s="378"/>
      <c r="D667" s="378"/>
      <c r="E667" s="378"/>
      <c r="F667" s="531"/>
      <c r="G667" s="734"/>
      <c r="H667" s="451"/>
      <c r="I667" s="451"/>
    </row>
    <row r="668" spans="1:9" ht="12" customHeight="1">
      <c r="A668" s="470"/>
      <c r="B668" s="210" t="s">
        <v>1131</v>
      </c>
      <c r="C668" s="378"/>
      <c r="D668" s="378"/>
      <c r="E668" s="378"/>
      <c r="F668" s="531"/>
      <c r="G668" s="563"/>
      <c r="H668" s="451"/>
      <c r="I668" s="451"/>
    </row>
    <row r="669" spans="1:9" ht="12" customHeight="1">
      <c r="A669" s="470"/>
      <c r="B669" s="472" t="s">
        <v>1113</v>
      </c>
      <c r="C669" s="378"/>
      <c r="D669" s="378">
        <v>200</v>
      </c>
      <c r="E669" s="378">
        <v>200</v>
      </c>
      <c r="F669" s="1094">
        <f>SUM(E669/D669)</f>
        <v>1</v>
      </c>
      <c r="G669" s="563"/>
      <c r="H669" s="451"/>
      <c r="I669" s="451"/>
    </row>
    <row r="670" spans="1:9" ht="12" customHeight="1">
      <c r="A670" s="470"/>
      <c r="B670" s="379" t="s">
        <v>888</v>
      </c>
      <c r="C670" s="378"/>
      <c r="D670" s="378"/>
      <c r="E670" s="378"/>
      <c r="F670" s="1094"/>
      <c r="G670" s="563"/>
      <c r="H670" s="451"/>
      <c r="I670" s="451"/>
    </row>
    <row r="671" spans="1:9" ht="12" customHeight="1">
      <c r="A671" s="470"/>
      <c r="B671" s="379" t="s">
        <v>1123</v>
      </c>
      <c r="C671" s="579">
        <v>5000</v>
      </c>
      <c r="D671" s="579">
        <v>4800</v>
      </c>
      <c r="E671" s="579">
        <v>4800</v>
      </c>
      <c r="F671" s="1094">
        <f>SUM(E671/D671)</f>
        <v>1</v>
      </c>
      <c r="G671" s="563"/>
      <c r="H671" s="451"/>
      <c r="I671" s="451"/>
    </row>
    <row r="672" spans="1:9" ht="12" customHeight="1" thickBot="1">
      <c r="A672" s="470"/>
      <c r="B672" s="544" t="s">
        <v>843</v>
      </c>
      <c r="C672" s="475"/>
      <c r="D672" s="475"/>
      <c r="E672" s="475"/>
      <c r="F672" s="1095"/>
      <c r="G672" s="618"/>
      <c r="H672" s="451"/>
      <c r="I672" s="451"/>
    </row>
    <row r="673" spans="1:9" ht="12" customHeight="1" thickBot="1">
      <c r="A673" s="482"/>
      <c r="B673" s="548" t="s">
        <v>919</v>
      </c>
      <c r="C673" s="477">
        <f>SUM(C667:C672)</f>
        <v>5000</v>
      </c>
      <c r="D673" s="477">
        <f>SUM(D667:D672)</f>
        <v>5000</v>
      </c>
      <c r="E673" s="477">
        <f>SUM(E667:E672)</f>
        <v>5000</v>
      </c>
      <c r="F673" s="1096">
        <f>SUM(E673/D673)</f>
        <v>1</v>
      </c>
      <c r="G673" s="619"/>
      <c r="H673" s="451"/>
      <c r="I673" s="451"/>
    </row>
    <row r="674" spans="1:7" s="526" customFormat="1" ht="12" customHeight="1">
      <c r="A674" s="84">
        <v>3412</v>
      </c>
      <c r="B674" s="259" t="s">
        <v>924</v>
      </c>
      <c r="C674" s="467"/>
      <c r="D674" s="467"/>
      <c r="E674" s="467"/>
      <c r="F674" s="531"/>
      <c r="G674" s="528"/>
    </row>
    <row r="675" spans="1:9" ht="12" customHeight="1">
      <c r="A675" s="470"/>
      <c r="B675" s="471" t="s">
        <v>882</v>
      </c>
      <c r="C675" s="378">
        <v>2500</v>
      </c>
      <c r="D675" s="378">
        <v>2500</v>
      </c>
      <c r="E675" s="378">
        <v>500</v>
      </c>
      <c r="F675" s="1094">
        <f>SUM(E675/D675)</f>
        <v>0.2</v>
      </c>
      <c r="G675" s="563"/>
      <c r="H675" s="451"/>
      <c r="I675" s="451"/>
    </row>
    <row r="676" spans="1:9" ht="12" customHeight="1">
      <c r="A676" s="470"/>
      <c r="B676" s="210" t="s">
        <v>1131</v>
      </c>
      <c r="C676" s="378">
        <v>700</v>
      </c>
      <c r="D676" s="378">
        <v>700</v>
      </c>
      <c r="E676" s="378">
        <v>200</v>
      </c>
      <c r="F676" s="1094">
        <f>SUM(E676/D676)</f>
        <v>0.2857142857142857</v>
      </c>
      <c r="G676" s="734"/>
      <c r="H676" s="451"/>
      <c r="I676" s="451"/>
    </row>
    <row r="677" spans="1:9" ht="12" customHeight="1">
      <c r="A677" s="470"/>
      <c r="B677" s="472" t="s">
        <v>1113</v>
      </c>
      <c r="C677" s="579">
        <v>3135</v>
      </c>
      <c r="D677" s="579">
        <v>3849</v>
      </c>
      <c r="E677" s="579">
        <v>6349</v>
      </c>
      <c r="F677" s="1094">
        <f>SUM(E677/D677)</f>
        <v>1.649519355676799</v>
      </c>
      <c r="G677" s="563"/>
      <c r="H677" s="451"/>
      <c r="I677" s="451"/>
    </row>
    <row r="678" spans="1:9" ht="12" customHeight="1">
      <c r="A678" s="470"/>
      <c r="B678" s="379" t="s">
        <v>888</v>
      </c>
      <c r="C678" s="579"/>
      <c r="D678" s="579"/>
      <c r="E678" s="579"/>
      <c r="F678" s="531"/>
      <c r="G678" s="563"/>
      <c r="H678" s="451"/>
      <c r="I678" s="451"/>
    </row>
    <row r="679" spans="1:9" ht="12">
      <c r="A679" s="470"/>
      <c r="B679" s="379" t="s">
        <v>1123</v>
      </c>
      <c r="C679" s="378"/>
      <c r="D679" s="378"/>
      <c r="E679" s="378"/>
      <c r="F679" s="531"/>
      <c r="G679" s="564"/>
      <c r="H679" s="451"/>
      <c r="I679" s="451"/>
    </row>
    <row r="680" spans="1:9" ht="12.75" thickBot="1">
      <c r="A680" s="470"/>
      <c r="B680" s="594" t="s">
        <v>1071</v>
      </c>
      <c r="C680" s="475"/>
      <c r="D680" s="475"/>
      <c r="E680" s="475"/>
      <c r="F680" s="1095"/>
      <c r="G680" s="565"/>
      <c r="H680" s="451"/>
      <c r="I680" s="451"/>
    </row>
    <row r="681" spans="1:9" ht="12" customHeight="1" thickBot="1">
      <c r="A681" s="482"/>
      <c r="B681" s="548" t="s">
        <v>919</v>
      </c>
      <c r="C681" s="477">
        <f>SUM(C675:C680)</f>
        <v>6335</v>
      </c>
      <c r="D681" s="477">
        <f>SUM(D675:D680)</f>
        <v>7049</v>
      </c>
      <c r="E681" s="477">
        <f>SUM(E675:E680)</f>
        <v>7049</v>
      </c>
      <c r="F681" s="1096">
        <f>SUM(E681/D681)</f>
        <v>1</v>
      </c>
      <c r="G681" s="609"/>
      <c r="H681" s="451"/>
      <c r="I681" s="451"/>
    </row>
    <row r="682" spans="1:9" ht="12" customHeight="1">
      <c r="A682" s="84">
        <v>3413</v>
      </c>
      <c r="B682" s="574" t="s">
        <v>925</v>
      </c>
      <c r="C682" s="467"/>
      <c r="D682" s="467"/>
      <c r="E682" s="467"/>
      <c r="F682" s="531"/>
      <c r="G682" s="528"/>
      <c r="H682" s="451"/>
      <c r="I682" s="451"/>
    </row>
    <row r="683" spans="1:9" ht="12" customHeight="1">
      <c r="A683" s="470"/>
      <c r="B683" s="471" t="s">
        <v>882</v>
      </c>
      <c r="C683" s="378">
        <v>800</v>
      </c>
      <c r="D683" s="378">
        <v>1000</v>
      </c>
      <c r="E683" s="378">
        <v>1000</v>
      </c>
      <c r="F683" s="1094">
        <f>SUM(E683/D683)</f>
        <v>1</v>
      </c>
      <c r="G683" s="563"/>
      <c r="H683" s="451"/>
      <c r="I683" s="451"/>
    </row>
    <row r="684" spans="1:9" ht="12" customHeight="1">
      <c r="A684" s="470"/>
      <c r="B684" s="210" t="s">
        <v>1131</v>
      </c>
      <c r="C684" s="378">
        <v>200</v>
      </c>
      <c r="D684" s="378">
        <v>250</v>
      </c>
      <c r="E684" s="378">
        <v>250</v>
      </c>
      <c r="F684" s="1094">
        <f>SUM(E684/D684)</f>
        <v>1</v>
      </c>
      <c r="G684" s="734"/>
      <c r="H684" s="451"/>
      <c r="I684" s="451"/>
    </row>
    <row r="685" spans="1:9" ht="12" customHeight="1">
      <c r="A685" s="470"/>
      <c r="B685" s="472" t="s">
        <v>1113</v>
      </c>
      <c r="C685" s="579">
        <v>4000</v>
      </c>
      <c r="D685" s="579">
        <v>4203</v>
      </c>
      <c r="E685" s="579">
        <v>4203</v>
      </c>
      <c r="F685" s="1094">
        <f>SUM(E685/D685)</f>
        <v>1</v>
      </c>
      <c r="G685" s="563"/>
      <c r="H685" s="451"/>
      <c r="I685" s="451"/>
    </row>
    <row r="686" spans="1:9" ht="12" customHeight="1">
      <c r="A686" s="470"/>
      <c r="B686" s="379" t="s">
        <v>888</v>
      </c>
      <c r="C686" s="579"/>
      <c r="D686" s="579"/>
      <c r="E686" s="579"/>
      <c r="F686" s="1094"/>
      <c r="G686" s="563"/>
      <c r="H686" s="451"/>
      <c r="I686" s="451"/>
    </row>
    <row r="687" spans="1:9" ht="12" customHeight="1">
      <c r="A687" s="470"/>
      <c r="B687" s="379" t="s">
        <v>1123</v>
      </c>
      <c r="C687" s="378">
        <v>7000</v>
      </c>
      <c r="D687" s="378">
        <v>7000</v>
      </c>
      <c r="E687" s="378">
        <v>7000</v>
      </c>
      <c r="F687" s="1094">
        <f>SUM(E687/D687)</f>
        <v>1</v>
      </c>
      <c r="G687" s="563"/>
      <c r="H687" s="451"/>
      <c r="I687" s="451"/>
    </row>
    <row r="688" spans="1:9" ht="12" customHeight="1" thickBot="1">
      <c r="A688" s="470"/>
      <c r="B688" s="544" t="s">
        <v>843</v>
      </c>
      <c r="C688" s="475"/>
      <c r="D688" s="475"/>
      <c r="E688" s="475"/>
      <c r="F688" s="1095"/>
      <c r="G688" s="584"/>
      <c r="H688" s="451"/>
      <c r="I688" s="451"/>
    </row>
    <row r="689" spans="1:9" ht="12" customHeight="1" thickBot="1">
      <c r="A689" s="482"/>
      <c r="B689" s="548" t="s">
        <v>919</v>
      </c>
      <c r="C689" s="477">
        <f>SUM(C683:C688)</f>
        <v>12000</v>
      </c>
      <c r="D689" s="477">
        <f>SUM(D683:D688)</f>
        <v>12453</v>
      </c>
      <c r="E689" s="477">
        <f>SUM(E683:E688)</f>
        <v>12453</v>
      </c>
      <c r="F689" s="1096">
        <f>SUM(E689/D689)</f>
        <v>1</v>
      </c>
      <c r="G689" s="609"/>
      <c r="H689" s="451"/>
      <c r="I689" s="451"/>
    </row>
    <row r="690" spans="1:9" ht="12" customHeight="1">
      <c r="A690" s="84">
        <v>3414</v>
      </c>
      <c r="B690" s="574" t="s">
        <v>834</v>
      </c>
      <c r="C690" s="467"/>
      <c r="D690" s="467"/>
      <c r="E690" s="467"/>
      <c r="F690" s="531"/>
      <c r="G690" s="528"/>
      <c r="H690" s="451"/>
      <c r="I690" s="451"/>
    </row>
    <row r="691" spans="1:9" ht="12" customHeight="1">
      <c r="A691" s="470"/>
      <c r="B691" s="471" t="s">
        <v>882</v>
      </c>
      <c r="C691" s="378"/>
      <c r="D691" s="378"/>
      <c r="E691" s="378"/>
      <c r="F691" s="531"/>
      <c r="G691" s="563"/>
      <c r="H691" s="451"/>
      <c r="I691" s="451"/>
    </row>
    <row r="692" spans="1:9" ht="12" customHeight="1">
      <c r="A692" s="470"/>
      <c r="B692" s="210" t="s">
        <v>1131</v>
      </c>
      <c r="C692" s="378"/>
      <c r="D692" s="378"/>
      <c r="E692" s="378"/>
      <c r="F692" s="531"/>
      <c r="G692" s="734"/>
      <c r="H692" s="451"/>
      <c r="I692" s="451"/>
    </row>
    <row r="693" spans="1:9" ht="12" customHeight="1">
      <c r="A693" s="470"/>
      <c r="B693" s="472" t="s">
        <v>1113</v>
      </c>
      <c r="C693" s="579"/>
      <c r="D693" s="579"/>
      <c r="E693" s="579"/>
      <c r="F693" s="531"/>
      <c r="G693" s="563"/>
      <c r="H693" s="451"/>
      <c r="I693" s="451"/>
    </row>
    <row r="694" spans="1:9" ht="12" customHeight="1">
      <c r="A694" s="470"/>
      <c r="B694" s="379" t="s">
        <v>888</v>
      </c>
      <c r="C694" s="579"/>
      <c r="D694" s="579"/>
      <c r="E694" s="579"/>
      <c r="F694" s="531"/>
      <c r="G694" s="563"/>
      <c r="H694" s="451"/>
      <c r="I694" s="451"/>
    </row>
    <row r="695" spans="1:9" ht="12" customHeight="1">
      <c r="A695" s="470"/>
      <c r="B695" s="379" t="s">
        <v>1123</v>
      </c>
      <c r="C695" s="378">
        <v>3000</v>
      </c>
      <c r="D695" s="378">
        <v>3000</v>
      </c>
      <c r="E695" s="378">
        <v>3000</v>
      </c>
      <c r="F695" s="1094">
        <f>SUM(E695/D695)</f>
        <v>1</v>
      </c>
      <c r="G695" s="563"/>
      <c r="H695" s="451"/>
      <c r="I695" s="451"/>
    </row>
    <row r="696" spans="1:9" ht="12" customHeight="1" thickBot="1">
      <c r="A696" s="470"/>
      <c r="B696" s="544" t="s">
        <v>843</v>
      </c>
      <c r="C696" s="475"/>
      <c r="D696" s="475"/>
      <c r="E696" s="475"/>
      <c r="F696" s="1095"/>
      <c r="G696" s="584"/>
      <c r="H696" s="451"/>
      <c r="I696" s="451"/>
    </row>
    <row r="697" spans="1:9" ht="12" customHeight="1" thickBot="1">
      <c r="A697" s="482"/>
      <c r="B697" s="548" t="s">
        <v>919</v>
      </c>
      <c r="C697" s="477">
        <f>SUM(C691:C696)</f>
        <v>3000</v>
      </c>
      <c r="D697" s="477">
        <f>SUM(D691:D696)</f>
        <v>3000</v>
      </c>
      <c r="E697" s="477">
        <f>SUM(E691:E696)</f>
        <v>3000</v>
      </c>
      <c r="F697" s="1096">
        <f>SUM(E697/D697)</f>
        <v>1</v>
      </c>
      <c r="G697" s="609"/>
      <c r="H697" s="451"/>
      <c r="I697" s="451"/>
    </row>
    <row r="698" spans="1:9" ht="12" customHeight="1">
      <c r="A698" s="84">
        <v>3415</v>
      </c>
      <c r="B698" s="574" t="s">
        <v>799</v>
      </c>
      <c r="C698" s="467"/>
      <c r="D698" s="467"/>
      <c r="E698" s="467"/>
      <c r="F698" s="531"/>
      <c r="G698" s="528" t="s">
        <v>748</v>
      </c>
      <c r="H698" s="451"/>
      <c r="I698" s="451"/>
    </row>
    <row r="699" spans="1:9" ht="12" customHeight="1">
      <c r="A699" s="470"/>
      <c r="B699" s="471" t="s">
        <v>882</v>
      </c>
      <c r="C699" s="378"/>
      <c r="D699" s="378"/>
      <c r="E699" s="378"/>
      <c r="F699" s="531"/>
      <c r="G699" s="563"/>
      <c r="H699" s="451"/>
      <c r="I699" s="451"/>
    </row>
    <row r="700" spans="1:9" ht="12" customHeight="1">
      <c r="A700" s="470"/>
      <c r="B700" s="210" t="s">
        <v>1131</v>
      </c>
      <c r="C700" s="378"/>
      <c r="D700" s="378"/>
      <c r="E700" s="378"/>
      <c r="F700" s="531"/>
      <c r="G700" s="563"/>
      <c r="H700" s="451"/>
      <c r="I700" s="451"/>
    </row>
    <row r="701" spans="1:9" ht="12" customHeight="1">
      <c r="A701" s="470"/>
      <c r="B701" s="472" t="s">
        <v>1113</v>
      </c>
      <c r="C701" s="378"/>
      <c r="D701" s="378"/>
      <c r="E701" s="378"/>
      <c r="F701" s="531"/>
      <c r="G701" s="734"/>
      <c r="H701" s="451"/>
      <c r="I701" s="451"/>
    </row>
    <row r="702" spans="1:9" ht="12" customHeight="1">
      <c r="A702" s="470"/>
      <c r="B702" s="379" t="s">
        <v>888</v>
      </c>
      <c r="C702" s="378"/>
      <c r="D702" s="378"/>
      <c r="E702" s="378"/>
      <c r="F702" s="531"/>
      <c r="G702" s="563"/>
      <c r="H702" s="451"/>
      <c r="I702" s="451"/>
    </row>
    <row r="703" spans="1:9" ht="12" customHeight="1">
      <c r="A703" s="470"/>
      <c r="B703" s="379" t="s">
        <v>1123</v>
      </c>
      <c r="C703" s="378">
        <v>3000</v>
      </c>
      <c r="D703" s="378">
        <v>3000</v>
      </c>
      <c r="E703" s="378">
        <v>3000</v>
      </c>
      <c r="F703" s="1094">
        <f>SUM(E703/D703)</f>
        <v>1</v>
      </c>
      <c r="G703" s="563"/>
      <c r="H703" s="451"/>
      <c r="I703" s="451"/>
    </row>
    <row r="704" spans="1:9" ht="12" customHeight="1" thickBot="1">
      <c r="A704" s="470"/>
      <c r="B704" s="544" t="s">
        <v>843</v>
      </c>
      <c r="C704" s="592"/>
      <c r="D704" s="592"/>
      <c r="E704" s="592"/>
      <c r="F704" s="1095"/>
      <c r="G704" s="584"/>
      <c r="H704" s="451"/>
      <c r="I704" s="451"/>
    </row>
    <row r="705" spans="1:9" ht="12" customHeight="1" thickBot="1">
      <c r="A705" s="482"/>
      <c r="B705" s="548" t="s">
        <v>919</v>
      </c>
      <c r="C705" s="477">
        <f>SUM(C699:C704)</f>
        <v>3000</v>
      </c>
      <c r="D705" s="477">
        <f>SUM(D699:D704)</f>
        <v>3000</v>
      </c>
      <c r="E705" s="477">
        <f>SUM(E699:E704)</f>
        <v>3000</v>
      </c>
      <c r="F705" s="1096">
        <f>SUM(E705/D705)</f>
        <v>1</v>
      </c>
      <c r="G705" s="609"/>
      <c r="H705" s="451"/>
      <c r="I705" s="451"/>
    </row>
    <row r="706" spans="1:9" ht="12" customHeight="1">
      <c r="A706" s="84">
        <v>3416</v>
      </c>
      <c r="B706" s="574" t="s">
        <v>968</v>
      </c>
      <c r="C706" s="467"/>
      <c r="D706" s="467"/>
      <c r="E706" s="467"/>
      <c r="F706" s="531"/>
      <c r="G706" s="528" t="s">
        <v>748</v>
      </c>
      <c r="H706" s="451"/>
      <c r="I706" s="451"/>
    </row>
    <row r="707" spans="1:9" ht="12" customHeight="1">
      <c r="A707" s="470"/>
      <c r="B707" s="471" t="s">
        <v>882</v>
      </c>
      <c r="C707" s="378"/>
      <c r="D707" s="378"/>
      <c r="E707" s="378"/>
      <c r="F707" s="531"/>
      <c r="G707" s="563"/>
      <c r="H707" s="451"/>
      <c r="I707" s="451"/>
    </row>
    <row r="708" spans="1:9" ht="12" customHeight="1">
      <c r="A708" s="470"/>
      <c r="B708" s="210" t="s">
        <v>1131</v>
      </c>
      <c r="C708" s="378"/>
      <c r="D708" s="378"/>
      <c r="E708" s="378"/>
      <c r="F708" s="531"/>
      <c r="G708" s="563"/>
      <c r="H708" s="451"/>
      <c r="I708" s="451"/>
    </row>
    <row r="709" spans="1:9" ht="12" customHeight="1">
      <c r="A709" s="470"/>
      <c r="B709" s="472" t="s">
        <v>1113</v>
      </c>
      <c r="C709" s="378"/>
      <c r="D709" s="378"/>
      <c r="E709" s="378"/>
      <c r="F709" s="531"/>
      <c r="G709" s="734"/>
      <c r="H709" s="451"/>
      <c r="I709" s="451"/>
    </row>
    <row r="710" spans="1:9" ht="12" customHeight="1">
      <c r="A710" s="470"/>
      <c r="B710" s="379" t="s">
        <v>888</v>
      </c>
      <c r="C710" s="378"/>
      <c r="D710" s="378"/>
      <c r="E710" s="378"/>
      <c r="F710" s="531"/>
      <c r="G710" s="563"/>
      <c r="H710" s="451"/>
      <c r="I710" s="451"/>
    </row>
    <row r="711" spans="1:9" ht="12" customHeight="1">
      <c r="A711" s="470"/>
      <c r="B711" s="379" t="s">
        <v>1123</v>
      </c>
      <c r="C711" s="378">
        <v>20000</v>
      </c>
      <c r="D711" s="378">
        <v>20000</v>
      </c>
      <c r="E711" s="378">
        <v>20000</v>
      </c>
      <c r="F711" s="1094">
        <f>SUM(E711/D711)</f>
        <v>1</v>
      </c>
      <c r="G711" s="733"/>
      <c r="H711" s="451"/>
      <c r="I711" s="451"/>
    </row>
    <row r="712" spans="1:9" ht="12" customHeight="1" thickBot="1">
      <c r="A712" s="470"/>
      <c r="B712" s="544" t="s">
        <v>843</v>
      </c>
      <c r="C712" s="475"/>
      <c r="D712" s="475"/>
      <c r="E712" s="475"/>
      <c r="F712" s="1095"/>
      <c r="G712" s="735"/>
      <c r="H712" s="451"/>
      <c r="I712" s="451"/>
    </row>
    <row r="713" spans="1:9" ht="12" customHeight="1" thickBot="1">
      <c r="A713" s="482"/>
      <c r="B713" s="548" t="s">
        <v>919</v>
      </c>
      <c r="C713" s="477">
        <f>SUM(C707:C712)</f>
        <v>20000</v>
      </c>
      <c r="D713" s="477">
        <f>SUM(D707:D712)</f>
        <v>20000</v>
      </c>
      <c r="E713" s="477">
        <f>SUM(E707:E712)</f>
        <v>20000</v>
      </c>
      <c r="F713" s="1096">
        <f>SUM(E713/D713)</f>
        <v>1</v>
      </c>
      <c r="G713" s="609"/>
      <c r="H713" s="451"/>
      <c r="I713" s="451"/>
    </row>
    <row r="714" spans="1:9" ht="12" customHeight="1">
      <c r="A714" s="84">
        <v>3420</v>
      </c>
      <c r="B714" s="489" t="s">
        <v>940</v>
      </c>
      <c r="C714" s="467">
        <f>SUM(C722+C730+C738+C770+C746+C754+C762+C778+C786+C794+C802+C811+C819+C827)</f>
        <v>122870</v>
      </c>
      <c r="D714" s="467">
        <f>SUM(D722+D730+D738+D770+D746+D754+D762+D778+D786+D794+D802+D811+D819+D827)</f>
        <v>165469</v>
      </c>
      <c r="E714" s="467">
        <f>SUM(E722+E730+E738+E770+E746+E754+E762+E778+E786+E794+E802+E811+E819+E827)</f>
        <v>170969</v>
      </c>
      <c r="F714" s="531">
        <f>SUM(E714/D714)</f>
        <v>1.0332388544077742</v>
      </c>
      <c r="G714" s="528"/>
      <c r="H714" s="451"/>
      <c r="I714" s="451"/>
    </row>
    <row r="715" spans="1:9" ht="12" customHeight="1">
      <c r="A715" s="84">
        <v>3422</v>
      </c>
      <c r="B715" s="574" t="s">
        <v>927</v>
      </c>
      <c r="C715" s="467"/>
      <c r="D715" s="467"/>
      <c r="E715" s="467"/>
      <c r="F715" s="531"/>
      <c r="G715" s="562"/>
      <c r="H715" s="451"/>
      <c r="I715" s="451"/>
    </row>
    <row r="716" spans="1:9" ht="12" customHeight="1">
      <c r="A716" s="470"/>
      <c r="B716" s="471" t="s">
        <v>882</v>
      </c>
      <c r="C716" s="378">
        <v>10800</v>
      </c>
      <c r="D716" s="378">
        <v>11207</v>
      </c>
      <c r="E716" s="378">
        <v>11207</v>
      </c>
      <c r="F716" s="1094">
        <f>SUM(E716/D716)</f>
        <v>1</v>
      </c>
      <c r="G716" s="733"/>
      <c r="H716" s="451"/>
      <c r="I716" s="451"/>
    </row>
    <row r="717" spans="1:9" ht="12" customHeight="1">
      <c r="A717" s="470"/>
      <c r="B717" s="210" t="s">
        <v>1131</v>
      </c>
      <c r="C717" s="378">
        <v>2800</v>
      </c>
      <c r="D717" s="378">
        <v>3008</v>
      </c>
      <c r="E717" s="378">
        <v>3008</v>
      </c>
      <c r="F717" s="1094">
        <f>SUM(E717/D717)</f>
        <v>1</v>
      </c>
      <c r="G717" s="733"/>
      <c r="H717" s="451"/>
      <c r="I717" s="451"/>
    </row>
    <row r="718" spans="1:9" ht="12" customHeight="1">
      <c r="A718" s="470"/>
      <c r="B718" s="472" t="s">
        <v>1113</v>
      </c>
      <c r="C718" s="378">
        <v>11400</v>
      </c>
      <c r="D718" s="378">
        <v>17218</v>
      </c>
      <c r="E718" s="378">
        <v>22218</v>
      </c>
      <c r="F718" s="1094">
        <f>SUM(E718/D718)</f>
        <v>1.2903937739574864</v>
      </c>
      <c r="G718" s="580"/>
      <c r="H718" s="451"/>
      <c r="I718" s="451"/>
    </row>
    <row r="719" spans="1:9" ht="12" customHeight="1">
      <c r="A719" s="470"/>
      <c r="B719" s="379" t="s">
        <v>888</v>
      </c>
      <c r="C719" s="378"/>
      <c r="D719" s="378"/>
      <c r="E719" s="378"/>
      <c r="F719" s="531"/>
      <c r="G719" s="569"/>
      <c r="H719" s="451"/>
      <c r="I719" s="451"/>
    </row>
    <row r="720" spans="1:9" ht="12" customHeight="1">
      <c r="A720" s="470"/>
      <c r="B720" s="379" t="s">
        <v>1123</v>
      </c>
      <c r="C720" s="378"/>
      <c r="D720" s="378"/>
      <c r="E720" s="378"/>
      <c r="F720" s="531"/>
      <c r="G720" s="532"/>
      <c r="H720" s="451"/>
      <c r="I720" s="451"/>
    </row>
    <row r="721" spans="1:9" ht="12" customHeight="1" thickBot="1">
      <c r="A721" s="470"/>
      <c r="B721" s="544" t="s">
        <v>690</v>
      </c>
      <c r="C721" s="475"/>
      <c r="D721" s="475">
        <v>200</v>
      </c>
      <c r="E721" s="475">
        <v>200</v>
      </c>
      <c r="F721" s="1097">
        <f>SUM(E721/D721)</f>
        <v>1</v>
      </c>
      <c r="G721" s="584"/>
      <c r="H721" s="451"/>
      <c r="I721" s="451"/>
    </row>
    <row r="722" spans="1:9" ht="12" customHeight="1" thickBot="1">
      <c r="A722" s="482"/>
      <c r="B722" s="548" t="s">
        <v>919</v>
      </c>
      <c r="C722" s="477">
        <f>SUM(C716:C721)</f>
        <v>25000</v>
      </c>
      <c r="D722" s="477">
        <f>SUM(D716:D721)</f>
        <v>31633</v>
      </c>
      <c r="E722" s="477">
        <f>SUM(E716:E721)</f>
        <v>36633</v>
      </c>
      <c r="F722" s="1096">
        <f>SUM(E722/D722)</f>
        <v>1.1580627825372238</v>
      </c>
      <c r="G722" s="567"/>
      <c r="H722" s="451"/>
      <c r="I722" s="451"/>
    </row>
    <row r="723" spans="1:9" ht="12" customHeight="1">
      <c r="A723" s="84">
        <v>3423</v>
      </c>
      <c r="B723" s="574" t="s">
        <v>926</v>
      </c>
      <c r="C723" s="467"/>
      <c r="D723" s="467"/>
      <c r="E723" s="467"/>
      <c r="F723" s="531"/>
      <c r="G723" s="563"/>
      <c r="H723" s="451"/>
      <c r="I723" s="451"/>
    </row>
    <row r="724" spans="1:9" ht="12" customHeight="1">
      <c r="A724" s="470"/>
      <c r="B724" s="471" t="s">
        <v>882</v>
      </c>
      <c r="C724" s="378">
        <v>2000</v>
      </c>
      <c r="D724" s="378">
        <v>2122</v>
      </c>
      <c r="E724" s="378">
        <v>2122</v>
      </c>
      <c r="F724" s="1094">
        <f>SUM(E724/D724)</f>
        <v>1</v>
      </c>
      <c r="G724" s="563"/>
      <c r="H724" s="451"/>
      <c r="I724" s="451"/>
    </row>
    <row r="725" spans="1:9" ht="12" customHeight="1">
      <c r="A725" s="470"/>
      <c r="B725" s="210" t="s">
        <v>1131</v>
      </c>
      <c r="C725" s="378">
        <v>700</v>
      </c>
      <c r="D725" s="378">
        <v>865</v>
      </c>
      <c r="E725" s="378">
        <v>865</v>
      </c>
      <c r="F725" s="1094">
        <f>SUM(E725/D725)</f>
        <v>1</v>
      </c>
      <c r="G725" s="733"/>
      <c r="H725" s="451"/>
      <c r="I725" s="451"/>
    </row>
    <row r="726" spans="1:9" ht="12" customHeight="1">
      <c r="A726" s="470"/>
      <c r="B726" s="472" t="s">
        <v>1113</v>
      </c>
      <c r="C726" s="378">
        <v>5300</v>
      </c>
      <c r="D726" s="378">
        <v>5977</v>
      </c>
      <c r="E726" s="378">
        <v>5977</v>
      </c>
      <c r="F726" s="1094">
        <f>SUM(E726/D726)</f>
        <v>1</v>
      </c>
      <c r="G726" s="733"/>
      <c r="H726" s="451"/>
      <c r="I726" s="451"/>
    </row>
    <row r="727" spans="1:9" ht="12" customHeight="1">
      <c r="A727" s="470"/>
      <c r="B727" s="379" t="s">
        <v>888</v>
      </c>
      <c r="C727" s="378"/>
      <c r="D727" s="378"/>
      <c r="E727" s="378"/>
      <c r="F727" s="1094"/>
      <c r="G727" s="563"/>
      <c r="H727" s="451"/>
      <c r="I727" s="451"/>
    </row>
    <row r="728" spans="1:9" ht="12" customHeight="1">
      <c r="A728" s="470"/>
      <c r="B728" s="379" t="s">
        <v>1123</v>
      </c>
      <c r="C728" s="378">
        <v>2000</v>
      </c>
      <c r="D728" s="378">
        <v>2700</v>
      </c>
      <c r="E728" s="378">
        <v>2700</v>
      </c>
      <c r="F728" s="1094">
        <f>SUM(E728/D728)</f>
        <v>1</v>
      </c>
      <c r="G728" s="563"/>
      <c r="H728" s="451"/>
      <c r="I728" s="451"/>
    </row>
    <row r="729" spans="1:9" ht="12" customHeight="1" thickBot="1">
      <c r="A729" s="470"/>
      <c r="B729" s="544" t="s">
        <v>843</v>
      </c>
      <c r="C729" s="475"/>
      <c r="D729" s="475"/>
      <c r="E729" s="475"/>
      <c r="F729" s="1095"/>
      <c r="G729" s="584"/>
      <c r="H729" s="451"/>
      <c r="I729" s="451"/>
    </row>
    <row r="730" spans="1:9" ht="12.75" customHeight="1" thickBot="1">
      <c r="A730" s="482"/>
      <c r="B730" s="548" t="s">
        <v>919</v>
      </c>
      <c r="C730" s="477">
        <f>SUM(C724:C729)</f>
        <v>10000</v>
      </c>
      <c r="D730" s="477">
        <f>SUM(D724:D729)</f>
        <v>11664</v>
      </c>
      <c r="E730" s="477">
        <f>SUM(E724:E729)</f>
        <v>11664</v>
      </c>
      <c r="F730" s="1096">
        <f>SUM(E730/D730)</f>
        <v>1</v>
      </c>
      <c r="G730" s="567"/>
      <c r="H730" s="451"/>
      <c r="I730" s="451"/>
    </row>
    <row r="731" spans="1:9" ht="12.75" customHeight="1">
      <c r="A731" s="84">
        <v>3424</v>
      </c>
      <c r="B731" s="574" t="s">
        <v>1129</v>
      </c>
      <c r="C731" s="467"/>
      <c r="D731" s="467"/>
      <c r="E731" s="467"/>
      <c r="F731" s="531"/>
      <c r="G731" s="563"/>
      <c r="H731" s="451"/>
      <c r="I731" s="451"/>
    </row>
    <row r="732" spans="1:9" ht="12.75" customHeight="1">
      <c r="A732" s="470"/>
      <c r="B732" s="471" t="s">
        <v>882</v>
      </c>
      <c r="C732" s="378"/>
      <c r="D732" s="378">
        <v>1800</v>
      </c>
      <c r="E732" s="378">
        <v>1000</v>
      </c>
      <c r="F732" s="1094">
        <f>SUM(E732/D732)</f>
        <v>0.5555555555555556</v>
      </c>
      <c r="G732" s="563"/>
      <c r="H732" s="451"/>
      <c r="I732" s="451"/>
    </row>
    <row r="733" spans="1:9" ht="12.75" customHeight="1">
      <c r="A733" s="470"/>
      <c r="B733" s="210" t="s">
        <v>1131</v>
      </c>
      <c r="C733" s="378"/>
      <c r="D733" s="378">
        <v>921</v>
      </c>
      <c r="E733" s="378">
        <v>550</v>
      </c>
      <c r="F733" s="1094">
        <f>SUM(E733/D733)</f>
        <v>0.5971769815418024</v>
      </c>
      <c r="G733" s="733"/>
      <c r="H733" s="451"/>
      <c r="I733" s="451"/>
    </row>
    <row r="734" spans="1:9" ht="12.75" customHeight="1">
      <c r="A734" s="470"/>
      <c r="B734" s="472" t="s">
        <v>1113</v>
      </c>
      <c r="C734" s="378">
        <v>5770</v>
      </c>
      <c r="D734" s="378">
        <v>6601</v>
      </c>
      <c r="E734" s="378">
        <v>7772</v>
      </c>
      <c r="F734" s="1094">
        <f>SUM(E734/D734)</f>
        <v>1.1773973640357522</v>
      </c>
      <c r="G734" s="733"/>
      <c r="H734" s="451"/>
      <c r="I734" s="451"/>
    </row>
    <row r="735" spans="1:9" ht="12.75" customHeight="1">
      <c r="A735" s="470"/>
      <c r="B735" s="379" t="s">
        <v>888</v>
      </c>
      <c r="C735" s="378"/>
      <c r="D735" s="378"/>
      <c r="E735" s="378"/>
      <c r="F735" s="531"/>
      <c r="G735" s="563"/>
      <c r="H735" s="451"/>
      <c r="I735" s="451"/>
    </row>
    <row r="736" spans="1:9" ht="12.75" customHeight="1">
      <c r="A736" s="470"/>
      <c r="B736" s="379" t="s">
        <v>1123</v>
      </c>
      <c r="C736" s="378"/>
      <c r="D736" s="378"/>
      <c r="E736" s="378"/>
      <c r="F736" s="531"/>
      <c r="G736" s="563"/>
      <c r="H736" s="451"/>
      <c r="I736" s="451"/>
    </row>
    <row r="737" spans="1:9" ht="12.75" customHeight="1" thickBot="1">
      <c r="A737" s="470"/>
      <c r="B737" s="544" t="s">
        <v>843</v>
      </c>
      <c r="C737" s="475"/>
      <c r="D737" s="1015"/>
      <c r="E737" s="1015"/>
      <c r="F737" s="1095"/>
      <c r="G737" s="584"/>
      <c r="H737" s="451"/>
      <c r="I737" s="451"/>
    </row>
    <row r="738" spans="1:9" ht="12.75" customHeight="1" thickBot="1">
      <c r="A738" s="482"/>
      <c r="B738" s="548" t="s">
        <v>919</v>
      </c>
      <c r="C738" s="477">
        <f>SUM(C732:C737)</f>
        <v>5770</v>
      </c>
      <c r="D738" s="477">
        <f>SUM(D732:D737)</f>
        <v>9322</v>
      </c>
      <c r="E738" s="477">
        <f>SUM(E732:E737)</f>
        <v>9322</v>
      </c>
      <c r="F738" s="1096">
        <f>SUM(E738/D738)</f>
        <v>1</v>
      </c>
      <c r="G738" s="567"/>
      <c r="H738" s="451"/>
      <c r="I738" s="451"/>
    </row>
    <row r="739" spans="1:9" ht="12.75" customHeight="1">
      <c r="A739" s="561">
        <v>3425</v>
      </c>
      <c r="B739" s="535" t="s">
        <v>773</v>
      </c>
      <c r="C739" s="536"/>
      <c r="D739" s="536"/>
      <c r="E739" s="536"/>
      <c r="F739" s="531"/>
      <c r="G739" s="587"/>
      <c r="H739" s="451"/>
      <c r="I739" s="451"/>
    </row>
    <row r="740" spans="1:9" ht="12.75" customHeight="1">
      <c r="A740" s="555"/>
      <c r="B740" s="539" t="s">
        <v>882</v>
      </c>
      <c r="C740" s="554"/>
      <c r="D740" s="554"/>
      <c r="E740" s="554"/>
      <c r="F740" s="531"/>
      <c r="G740" s="587"/>
      <c r="H740" s="451"/>
      <c r="I740" s="451"/>
    </row>
    <row r="741" spans="1:9" ht="12.75" customHeight="1">
      <c r="A741" s="555"/>
      <c r="B741" s="541" t="s">
        <v>1131</v>
      </c>
      <c r="C741" s="554"/>
      <c r="D741" s="554"/>
      <c r="E741" s="554"/>
      <c r="F741" s="531"/>
      <c r="G741" s="733"/>
      <c r="H741" s="451"/>
      <c r="I741" s="451"/>
    </row>
    <row r="742" spans="1:9" ht="12.75" customHeight="1">
      <c r="A742" s="555"/>
      <c r="B742" s="542" t="s">
        <v>1113</v>
      </c>
      <c r="C742" s="554">
        <v>4500</v>
      </c>
      <c r="D742" s="554">
        <v>8926</v>
      </c>
      <c r="E742" s="554">
        <v>9426</v>
      </c>
      <c r="F742" s="1094">
        <f>SUM(E742/D742)</f>
        <v>1.056016132646202</v>
      </c>
      <c r="G742" s="733"/>
      <c r="H742" s="451"/>
      <c r="I742" s="451"/>
    </row>
    <row r="743" spans="1:9" ht="12.75" customHeight="1">
      <c r="A743" s="555"/>
      <c r="B743" s="543" t="s">
        <v>888</v>
      </c>
      <c r="C743" s="554"/>
      <c r="D743" s="554"/>
      <c r="E743" s="554"/>
      <c r="F743" s="531"/>
      <c r="G743" s="733"/>
      <c r="H743" s="451"/>
      <c r="I743" s="451"/>
    </row>
    <row r="744" spans="1:9" ht="12.75" customHeight="1">
      <c r="A744" s="555"/>
      <c r="B744" s="543" t="s">
        <v>1123</v>
      </c>
      <c r="C744" s="554"/>
      <c r="D744" s="554"/>
      <c r="E744" s="554"/>
      <c r="F744" s="531"/>
      <c r="G744" s="587"/>
      <c r="H744" s="451"/>
      <c r="I744" s="451"/>
    </row>
    <row r="745" spans="1:9" ht="12.75" customHeight="1" thickBot="1">
      <c r="A745" s="555"/>
      <c r="B745" s="544" t="s">
        <v>843</v>
      </c>
      <c r="C745" s="556"/>
      <c r="D745" s="556"/>
      <c r="E745" s="556"/>
      <c r="F745" s="1095"/>
      <c r="G745" s="620"/>
      <c r="H745" s="451"/>
      <c r="I745" s="451"/>
    </row>
    <row r="746" spans="1:9" ht="12.75" customHeight="1" thickBot="1">
      <c r="A746" s="558"/>
      <c r="B746" s="548" t="s">
        <v>919</v>
      </c>
      <c r="C746" s="559">
        <f>SUM(C740:C745)</f>
        <v>4500</v>
      </c>
      <c r="D746" s="559">
        <f>SUM(D740:D745)</f>
        <v>8926</v>
      </c>
      <c r="E746" s="559">
        <f>SUM(E740:E745)</f>
        <v>9426</v>
      </c>
      <c r="F746" s="1096">
        <f>SUM(E746/D746)</f>
        <v>1.056016132646202</v>
      </c>
      <c r="G746" s="621"/>
      <c r="H746" s="451"/>
      <c r="I746" s="451"/>
    </row>
    <row r="747" spans="1:9" ht="12.75" customHeight="1">
      <c r="A747" s="561">
        <v>3426</v>
      </c>
      <c r="B747" s="535" t="s">
        <v>1214</v>
      </c>
      <c r="C747" s="536"/>
      <c r="D747" s="536"/>
      <c r="E747" s="536"/>
      <c r="F747" s="531"/>
      <c r="G747" s="587"/>
      <c r="H747" s="451"/>
      <c r="I747" s="451"/>
    </row>
    <row r="748" spans="1:9" ht="12.75" customHeight="1">
      <c r="A748" s="555"/>
      <c r="B748" s="539" t="s">
        <v>882</v>
      </c>
      <c r="C748" s="554">
        <v>4500</v>
      </c>
      <c r="D748" s="554">
        <v>8300</v>
      </c>
      <c r="E748" s="554">
        <v>8920</v>
      </c>
      <c r="F748" s="1094">
        <f>SUM(E748/D748)</f>
        <v>1.074698795180723</v>
      </c>
      <c r="G748" s="733"/>
      <c r="H748" s="451"/>
      <c r="I748" s="451"/>
    </row>
    <row r="749" spans="1:9" ht="12.75" customHeight="1">
      <c r="A749" s="555"/>
      <c r="B749" s="541" t="s">
        <v>1131</v>
      </c>
      <c r="C749" s="554">
        <v>1200</v>
      </c>
      <c r="D749" s="554">
        <v>1350</v>
      </c>
      <c r="E749" s="554">
        <v>2020</v>
      </c>
      <c r="F749" s="1094">
        <f>SUM(E749/D749)</f>
        <v>1.4962962962962962</v>
      </c>
      <c r="G749" s="733"/>
      <c r="H749" s="451"/>
      <c r="I749" s="451"/>
    </row>
    <row r="750" spans="1:9" ht="12.75" customHeight="1">
      <c r="A750" s="555"/>
      <c r="B750" s="542" t="s">
        <v>1113</v>
      </c>
      <c r="C750" s="554">
        <v>35300</v>
      </c>
      <c r="D750" s="554">
        <v>50872</v>
      </c>
      <c r="E750" s="554">
        <v>49582</v>
      </c>
      <c r="F750" s="1094">
        <f>SUM(E750/D750)</f>
        <v>0.9746422393458091</v>
      </c>
      <c r="G750" s="742"/>
      <c r="H750" s="451"/>
      <c r="I750" s="451"/>
    </row>
    <row r="751" spans="1:9" ht="12.75" customHeight="1">
      <c r="A751" s="555"/>
      <c r="B751" s="543" t="s">
        <v>888</v>
      </c>
      <c r="C751" s="554"/>
      <c r="D751" s="554"/>
      <c r="E751" s="554"/>
      <c r="F751" s="531"/>
      <c r="G751" s="563"/>
      <c r="H751" s="451"/>
      <c r="I751" s="451"/>
    </row>
    <row r="752" spans="1:9" ht="12.75" customHeight="1">
      <c r="A752" s="555"/>
      <c r="B752" s="543" t="s">
        <v>1123</v>
      </c>
      <c r="C752" s="554"/>
      <c r="D752" s="554"/>
      <c r="E752" s="554"/>
      <c r="F752" s="531"/>
      <c r="G752" s="587"/>
      <c r="H752" s="451"/>
      <c r="I752" s="451"/>
    </row>
    <row r="753" spans="1:9" ht="12.75" customHeight="1" thickBot="1">
      <c r="A753" s="555"/>
      <c r="B753" s="544" t="s">
        <v>843</v>
      </c>
      <c r="C753" s="556"/>
      <c r="D753" s="556"/>
      <c r="E753" s="556"/>
      <c r="F753" s="1095"/>
      <c r="G753" s="622"/>
      <c r="H753" s="451"/>
      <c r="I753" s="451"/>
    </row>
    <row r="754" spans="1:9" ht="12.75" customHeight="1" thickBot="1">
      <c r="A754" s="558"/>
      <c r="B754" s="548" t="s">
        <v>919</v>
      </c>
      <c r="C754" s="559">
        <f>SUM(C748:C753)</f>
        <v>41000</v>
      </c>
      <c r="D754" s="559">
        <f>SUM(D748:D753)</f>
        <v>60522</v>
      </c>
      <c r="E754" s="559">
        <f>SUM(E748:E753)</f>
        <v>60522</v>
      </c>
      <c r="F754" s="1096">
        <f>SUM(E754/D754)</f>
        <v>1</v>
      </c>
      <c r="G754" s="621"/>
      <c r="H754" s="451"/>
      <c r="I754" s="451"/>
    </row>
    <row r="755" spans="1:9" ht="12.75" customHeight="1">
      <c r="A755" s="561">
        <v>3427</v>
      </c>
      <c r="B755" s="535" t="s">
        <v>774</v>
      </c>
      <c r="C755" s="536"/>
      <c r="D755" s="536"/>
      <c r="E755" s="536"/>
      <c r="F755" s="531"/>
      <c r="G755" s="587"/>
      <c r="H755" s="451"/>
      <c r="I755" s="451"/>
    </row>
    <row r="756" spans="1:9" ht="12.75" customHeight="1">
      <c r="A756" s="555"/>
      <c r="B756" s="539" t="s">
        <v>882</v>
      </c>
      <c r="C756" s="554"/>
      <c r="D756" s="554">
        <v>5720</v>
      </c>
      <c r="E756" s="554">
        <v>5290</v>
      </c>
      <c r="F756" s="1094">
        <f>SUM(E756/D756)</f>
        <v>0.9248251748251748</v>
      </c>
      <c r="G756" s="587"/>
      <c r="H756" s="451"/>
      <c r="I756" s="451"/>
    </row>
    <row r="757" spans="1:9" ht="12.75" customHeight="1">
      <c r="A757" s="555"/>
      <c r="B757" s="541" t="s">
        <v>1131</v>
      </c>
      <c r="C757" s="554"/>
      <c r="D757" s="554">
        <v>1390</v>
      </c>
      <c r="E757" s="554">
        <v>1114</v>
      </c>
      <c r="F757" s="1094">
        <f>SUM(E757/D757)</f>
        <v>0.8014388489208633</v>
      </c>
      <c r="G757" s="733"/>
      <c r="H757" s="451"/>
      <c r="I757" s="451"/>
    </row>
    <row r="758" spans="1:9" ht="12.75" customHeight="1">
      <c r="A758" s="555"/>
      <c r="B758" s="542" t="s">
        <v>1113</v>
      </c>
      <c r="C758" s="554">
        <v>14000</v>
      </c>
      <c r="D758" s="554">
        <v>8057</v>
      </c>
      <c r="E758" s="554">
        <v>8763</v>
      </c>
      <c r="F758" s="1094">
        <f>SUM(E758/D758)</f>
        <v>1.0876256671217575</v>
      </c>
      <c r="G758" s="733"/>
      <c r="H758" s="451"/>
      <c r="I758" s="451"/>
    </row>
    <row r="759" spans="1:9" ht="12.75" customHeight="1">
      <c r="A759" s="555"/>
      <c r="B759" s="543" t="s">
        <v>888</v>
      </c>
      <c r="C759" s="554"/>
      <c r="D759" s="554"/>
      <c r="E759" s="554"/>
      <c r="F759" s="531"/>
      <c r="G759" s="563"/>
      <c r="H759" s="451"/>
      <c r="I759" s="451"/>
    </row>
    <row r="760" spans="1:9" ht="12.75" customHeight="1">
      <c r="A760" s="555"/>
      <c r="B760" s="543" t="s">
        <v>1123</v>
      </c>
      <c r="C760" s="554"/>
      <c r="D760" s="554"/>
      <c r="E760" s="554"/>
      <c r="F760" s="531"/>
      <c r="G760" s="587"/>
      <c r="H760" s="451"/>
      <c r="I760" s="451"/>
    </row>
    <row r="761" spans="1:9" ht="12.75" customHeight="1" thickBot="1">
      <c r="A761" s="555"/>
      <c r="B761" s="544" t="s">
        <v>843</v>
      </c>
      <c r="C761" s="556"/>
      <c r="D761" s="556"/>
      <c r="E761" s="556"/>
      <c r="F761" s="1095"/>
      <c r="G761" s="620"/>
      <c r="H761" s="451"/>
      <c r="I761" s="451"/>
    </row>
    <row r="762" spans="1:9" ht="12.75" customHeight="1" thickBot="1">
      <c r="A762" s="558"/>
      <c r="B762" s="548" t="s">
        <v>919</v>
      </c>
      <c r="C762" s="559">
        <f>SUM(C756:C761)</f>
        <v>14000</v>
      </c>
      <c r="D762" s="559">
        <f>SUM(D756:D761)</f>
        <v>15167</v>
      </c>
      <c r="E762" s="559">
        <f>SUM(E756:E761)</f>
        <v>15167</v>
      </c>
      <c r="F762" s="1098">
        <f>SUM(E762/D762)</f>
        <v>1</v>
      </c>
      <c r="G762" s="621"/>
      <c r="H762" s="451"/>
      <c r="I762" s="451"/>
    </row>
    <row r="763" spans="1:9" ht="12.75" customHeight="1">
      <c r="A763" s="84">
        <v>3428</v>
      </c>
      <c r="B763" s="574" t="s">
        <v>429</v>
      </c>
      <c r="C763" s="467"/>
      <c r="D763" s="467"/>
      <c r="E763" s="467"/>
      <c r="F763" s="531"/>
      <c r="G763" s="563"/>
      <c r="H763" s="451"/>
      <c r="I763" s="451"/>
    </row>
    <row r="764" spans="1:9" ht="12.75" customHeight="1">
      <c r="A764" s="470"/>
      <c r="B764" s="471" t="s">
        <v>882</v>
      </c>
      <c r="C764" s="378"/>
      <c r="D764" s="378"/>
      <c r="E764" s="378"/>
      <c r="F764" s="531"/>
      <c r="G764" s="563"/>
      <c r="H764" s="451"/>
      <c r="I764" s="451"/>
    </row>
    <row r="765" spans="1:9" ht="12.75" customHeight="1">
      <c r="A765" s="470"/>
      <c r="B765" s="210" t="s">
        <v>1131</v>
      </c>
      <c r="C765" s="378"/>
      <c r="D765" s="378"/>
      <c r="E765" s="378"/>
      <c r="F765" s="531"/>
      <c r="G765" s="563"/>
      <c r="H765" s="451"/>
      <c r="I765" s="451"/>
    </row>
    <row r="766" spans="1:9" ht="12.75" customHeight="1">
      <c r="A766" s="470"/>
      <c r="B766" s="472" t="s">
        <v>1113</v>
      </c>
      <c r="C766" s="378">
        <v>3000</v>
      </c>
      <c r="D766" s="378">
        <v>3635</v>
      </c>
      <c r="E766" s="378">
        <v>3635</v>
      </c>
      <c r="F766" s="1094">
        <f>SUM(E766/D766)</f>
        <v>1</v>
      </c>
      <c r="G766" s="733"/>
      <c r="H766" s="451"/>
      <c r="I766" s="451"/>
    </row>
    <row r="767" spans="1:9" ht="12.75" customHeight="1">
      <c r="A767" s="470"/>
      <c r="B767" s="379" t="s">
        <v>888</v>
      </c>
      <c r="C767" s="378"/>
      <c r="D767" s="378"/>
      <c r="E767" s="378"/>
      <c r="F767" s="531"/>
      <c r="G767" s="733"/>
      <c r="H767" s="451"/>
      <c r="I767" s="451"/>
    </row>
    <row r="768" spans="1:9" ht="12.75" customHeight="1">
      <c r="A768" s="470"/>
      <c r="B768" s="379" t="s">
        <v>1123</v>
      </c>
      <c r="C768" s="378"/>
      <c r="D768" s="378"/>
      <c r="E768" s="378"/>
      <c r="F768" s="531"/>
      <c r="G768" s="563"/>
      <c r="H768" s="451"/>
      <c r="I768" s="451"/>
    </row>
    <row r="769" spans="1:9" ht="12.75" customHeight="1" thickBot="1">
      <c r="A769" s="470"/>
      <c r="B769" s="544" t="s">
        <v>843</v>
      </c>
      <c r="C769" s="475"/>
      <c r="D769" s="475"/>
      <c r="E769" s="475"/>
      <c r="F769" s="531"/>
      <c r="G769" s="584"/>
      <c r="H769" s="451"/>
      <c r="I769" s="451"/>
    </row>
    <row r="770" spans="1:9" ht="12.75" customHeight="1" thickBot="1">
      <c r="A770" s="482"/>
      <c r="B770" s="548" t="s">
        <v>919</v>
      </c>
      <c r="C770" s="477">
        <f>SUM(C764:C769)</f>
        <v>3000</v>
      </c>
      <c r="D770" s="477">
        <f>SUM(D764:D769)</f>
        <v>3635</v>
      </c>
      <c r="E770" s="477">
        <f>SUM(E764:E769)</f>
        <v>3635</v>
      </c>
      <c r="F770" s="1095">
        <f>SUM(E770/D770)</f>
        <v>1</v>
      </c>
      <c r="G770" s="567"/>
      <c r="H770" s="451"/>
      <c r="I770" s="451"/>
    </row>
    <row r="771" spans="1:9" ht="12.75" customHeight="1">
      <c r="A771" s="561">
        <v>3429</v>
      </c>
      <c r="B771" s="535" t="s">
        <v>755</v>
      </c>
      <c r="C771" s="536"/>
      <c r="D771" s="536"/>
      <c r="E771" s="536"/>
      <c r="F771" s="531"/>
      <c r="G771" s="587"/>
      <c r="H771" s="451"/>
      <c r="I771" s="451"/>
    </row>
    <row r="772" spans="1:9" ht="12.75" customHeight="1">
      <c r="A772" s="555"/>
      <c r="B772" s="539" t="s">
        <v>882</v>
      </c>
      <c r="C772" s="554"/>
      <c r="D772" s="554"/>
      <c r="E772" s="554"/>
      <c r="F772" s="531"/>
      <c r="G772" s="587"/>
      <c r="H772" s="451"/>
      <c r="I772" s="451"/>
    </row>
    <row r="773" spans="1:9" ht="12.75" customHeight="1">
      <c r="A773" s="555"/>
      <c r="B773" s="541" t="s">
        <v>1131</v>
      </c>
      <c r="C773" s="554"/>
      <c r="D773" s="554"/>
      <c r="E773" s="554"/>
      <c r="F773" s="531"/>
      <c r="G773" s="587"/>
      <c r="H773" s="451"/>
      <c r="I773" s="451"/>
    </row>
    <row r="774" spans="1:9" ht="12.75" customHeight="1">
      <c r="A774" s="555"/>
      <c r="B774" s="542" t="s">
        <v>1113</v>
      </c>
      <c r="C774" s="554">
        <v>2000</v>
      </c>
      <c r="D774" s="554">
        <v>2000</v>
      </c>
      <c r="E774" s="554">
        <v>2000</v>
      </c>
      <c r="F774" s="1094">
        <f>SUM(E774/D774)</f>
        <v>1</v>
      </c>
      <c r="G774" s="734"/>
      <c r="H774" s="451"/>
      <c r="I774" s="451"/>
    </row>
    <row r="775" spans="1:9" ht="12.75" customHeight="1">
      <c r="A775" s="555"/>
      <c r="B775" s="543" t="s">
        <v>888</v>
      </c>
      <c r="C775" s="554"/>
      <c r="D775" s="554"/>
      <c r="E775" s="554"/>
      <c r="F775" s="531"/>
      <c r="G775" s="563"/>
      <c r="H775" s="451"/>
      <c r="I775" s="451"/>
    </row>
    <row r="776" spans="1:9" ht="12.75" customHeight="1">
      <c r="A776" s="555"/>
      <c r="B776" s="543" t="s">
        <v>1123</v>
      </c>
      <c r="C776" s="554"/>
      <c r="D776" s="554"/>
      <c r="E776" s="554"/>
      <c r="F776" s="531"/>
      <c r="G776" s="587"/>
      <c r="H776" s="451"/>
      <c r="I776" s="451"/>
    </row>
    <row r="777" spans="1:9" ht="12.75" customHeight="1" thickBot="1">
      <c r="A777" s="555"/>
      <c r="B777" s="544" t="s">
        <v>843</v>
      </c>
      <c r="C777" s="556"/>
      <c r="D777" s="556"/>
      <c r="E777" s="556"/>
      <c r="F777" s="1095"/>
      <c r="G777" s="620"/>
      <c r="H777" s="451"/>
      <c r="I777" s="451"/>
    </row>
    <row r="778" spans="1:9" ht="12.75" customHeight="1" thickBot="1">
      <c r="A778" s="558"/>
      <c r="B778" s="548" t="s">
        <v>919</v>
      </c>
      <c r="C778" s="559">
        <f>SUM(C772:C777)</f>
        <v>2000</v>
      </c>
      <c r="D778" s="559">
        <f>SUM(D772:D777)</f>
        <v>2000</v>
      </c>
      <c r="E778" s="559">
        <f>SUM(E772:E777)</f>
        <v>2000</v>
      </c>
      <c r="F778" s="1096">
        <f>SUM(E778/D778)</f>
        <v>1</v>
      </c>
      <c r="G778" s="621"/>
      <c r="H778" s="451"/>
      <c r="I778" s="451"/>
    </row>
    <row r="779" spans="1:9" ht="12.75" customHeight="1">
      <c r="A779" s="561">
        <v>3430</v>
      </c>
      <c r="B779" s="535" t="s">
        <v>765</v>
      </c>
      <c r="C779" s="536"/>
      <c r="D779" s="536"/>
      <c r="E779" s="536"/>
      <c r="F779" s="531"/>
      <c r="G779" s="587"/>
      <c r="H779" s="451"/>
      <c r="I779" s="451"/>
    </row>
    <row r="780" spans="1:9" ht="12.75" customHeight="1">
      <c r="A780" s="555"/>
      <c r="B780" s="539" t="s">
        <v>882</v>
      </c>
      <c r="C780" s="554"/>
      <c r="D780" s="554"/>
      <c r="E780" s="554"/>
      <c r="F780" s="531"/>
      <c r="G780" s="587"/>
      <c r="H780" s="451"/>
      <c r="I780" s="451"/>
    </row>
    <row r="781" spans="1:9" ht="12.75" customHeight="1">
      <c r="A781" s="555"/>
      <c r="B781" s="541" t="s">
        <v>1131</v>
      </c>
      <c r="C781" s="554"/>
      <c r="D781" s="554"/>
      <c r="E781" s="554"/>
      <c r="F781" s="531"/>
      <c r="G781" s="587"/>
      <c r="H781" s="451"/>
      <c r="I781" s="451"/>
    </row>
    <row r="782" spans="1:9" ht="12.75" customHeight="1">
      <c r="A782" s="555"/>
      <c r="B782" s="542" t="s">
        <v>1113</v>
      </c>
      <c r="C782" s="554">
        <v>100</v>
      </c>
      <c r="D782" s="554">
        <v>100</v>
      </c>
      <c r="E782" s="554">
        <v>100</v>
      </c>
      <c r="F782" s="1094">
        <f>SUM(E782/D782)</f>
        <v>1</v>
      </c>
      <c r="G782" s="734"/>
      <c r="H782" s="451"/>
      <c r="I782" s="451"/>
    </row>
    <row r="783" spans="1:9" ht="12.75" customHeight="1">
      <c r="A783" s="555"/>
      <c r="B783" s="543" t="s">
        <v>888</v>
      </c>
      <c r="C783" s="554"/>
      <c r="D783" s="554"/>
      <c r="E783" s="554"/>
      <c r="F783" s="531"/>
      <c r="G783" s="563"/>
      <c r="H783" s="451"/>
      <c r="I783" s="451"/>
    </row>
    <row r="784" spans="1:9" ht="12.75" customHeight="1">
      <c r="A784" s="555"/>
      <c r="B784" s="543" t="s">
        <v>1123</v>
      </c>
      <c r="C784" s="554"/>
      <c r="D784" s="554"/>
      <c r="E784" s="554"/>
      <c r="F784" s="531"/>
      <c r="G784" s="587"/>
      <c r="H784" s="451"/>
      <c r="I784" s="451"/>
    </row>
    <row r="785" spans="1:9" ht="12.75" customHeight="1" thickBot="1">
      <c r="A785" s="555"/>
      <c r="B785" s="544" t="s">
        <v>843</v>
      </c>
      <c r="C785" s="556"/>
      <c r="D785" s="556"/>
      <c r="E785" s="556"/>
      <c r="F785" s="1095"/>
      <c r="G785" s="620"/>
      <c r="H785" s="451"/>
      <c r="I785" s="451"/>
    </row>
    <row r="786" spans="1:9" ht="12.75" customHeight="1" thickBot="1">
      <c r="A786" s="558"/>
      <c r="B786" s="548" t="s">
        <v>919</v>
      </c>
      <c r="C786" s="559">
        <f>SUM(C780:C785)</f>
        <v>100</v>
      </c>
      <c r="D786" s="559">
        <f>SUM(D780:D785)</f>
        <v>100</v>
      </c>
      <c r="E786" s="559">
        <f>SUM(E780:E785)</f>
        <v>100</v>
      </c>
      <c r="F786" s="1096">
        <f>SUM(E786/D786)</f>
        <v>1</v>
      </c>
      <c r="G786" s="621"/>
      <c r="H786" s="451"/>
      <c r="I786" s="451"/>
    </row>
    <row r="787" spans="1:9" ht="12.75" customHeight="1">
      <c r="A787" s="561">
        <v>3431</v>
      </c>
      <c r="B787" s="535" t="s">
        <v>966</v>
      </c>
      <c r="C787" s="536"/>
      <c r="D787" s="536"/>
      <c r="E787" s="536"/>
      <c r="F787" s="531"/>
      <c r="G787" s="587"/>
      <c r="H787" s="451"/>
      <c r="I787" s="451"/>
    </row>
    <row r="788" spans="1:9" ht="12.75" customHeight="1">
      <c r="A788" s="555"/>
      <c r="B788" s="539" t="s">
        <v>882</v>
      </c>
      <c r="C788" s="554"/>
      <c r="D788" s="554"/>
      <c r="E788" s="554"/>
      <c r="F788" s="531"/>
      <c r="G788" s="587"/>
      <c r="H788" s="451"/>
      <c r="I788" s="451"/>
    </row>
    <row r="789" spans="1:9" ht="12.75" customHeight="1">
      <c r="A789" s="555"/>
      <c r="B789" s="541" t="s">
        <v>1131</v>
      </c>
      <c r="C789" s="554"/>
      <c r="D789" s="554"/>
      <c r="E789" s="554"/>
      <c r="F789" s="531"/>
      <c r="G789" s="587"/>
      <c r="H789" s="451"/>
      <c r="I789" s="451"/>
    </row>
    <row r="790" spans="1:9" ht="12.75" customHeight="1">
      <c r="A790" s="555"/>
      <c r="B790" s="542" t="s">
        <v>1113</v>
      </c>
      <c r="C790" s="554">
        <v>5000</v>
      </c>
      <c r="D790" s="554">
        <v>10000</v>
      </c>
      <c r="E790" s="554">
        <v>10000</v>
      </c>
      <c r="F790" s="1094">
        <f>SUM(E790/D790)</f>
        <v>1</v>
      </c>
      <c r="G790" s="734"/>
      <c r="H790" s="451"/>
      <c r="I790" s="451"/>
    </row>
    <row r="791" spans="1:9" ht="12.75" customHeight="1">
      <c r="A791" s="555"/>
      <c r="B791" s="543" t="s">
        <v>888</v>
      </c>
      <c r="C791" s="554"/>
      <c r="D791" s="554"/>
      <c r="E791" s="554"/>
      <c r="F791" s="531"/>
      <c r="G791" s="587"/>
      <c r="H791" s="451"/>
      <c r="I791" s="451"/>
    </row>
    <row r="792" spans="1:9" ht="12.75" customHeight="1">
      <c r="A792" s="555"/>
      <c r="B792" s="543" t="s">
        <v>1123</v>
      </c>
      <c r="C792" s="554"/>
      <c r="D792" s="554"/>
      <c r="E792" s="554"/>
      <c r="F792" s="531"/>
      <c r="G792" s="587"/>
      <c r="H792" s="451"/>
      <c r="I792" s="451"/>
    </row>
    <row r="793" spans="1:9" ht="12.75" customHeight="1" thickBot="1">
      <c r="A793" s="555"/>
      <c r="B793" s="544" t="s">
        <v>843</v>
      </c>
      <c r="C793" s="556"/>
      <c r="D793" s="556"/>
      <c r="E793" s="556"/>
      <c r="F793" s="1095"/>
      <c r="G793" s="620"/>
      <c r="H793" s="451"/>
      <c r="I793" s="451"/>
    </row>
    <row r="794" spans="1:9" ht="12.75" customHeight="1" thickBot="1">
      <c r="A794" s="558"/>
      <c r="B794" s="548" t="s">
        <v>919</v>
      </c>
      <c r="C794" s="559">
        <f>SUM(C788:C793)</f>
        <v>5000</v>
      </c>
      <c r="D794" s="559">
        <f>SUM(D788:D793)</f>
        <v>10000</v>
      </c>
      <c r="E794" s="559">
        <f>SUM(E788:E793)</f>
        <v>10000</v>
      </c>
      <c r="F794" s="1096">
        <f>SUM(E794/D794)</f>
        <v>1</v>
      </c>
      <c r="G794" s="621"/>
      <c r="H794" s="451"/>
      <c r="I794" s="451"/>
    </row>
    <row r="795" spans="1:9" ht="12.75" customHeight="1">
      <c r="A795" s="561">
        <v>3432</v>
      </c>
      <c r="B795" s="535" t="s">
        <v>41</v>
      </c>
      <c r="C795" s="536"/>
      <c r="D795" s="536"/>
      <c r="E795" s="536"/>
      <c r="F795" s="531"/>
      <c r="G795" s="587"/>
      <c r="H795" s="451"/>
      <c r="I795" s="451"/>
    </row>
    <row r="796" spans="1:9" ht="12.75" customHeight="1">
      <c r="A796" s="555"/>
      <c r="B796" s="539" t="s">
        <v>882</v>
      </c>
      <c r="C796" s="554"/>
      <c r="D796" s="554"/>
      <c r="E796" s="554"/>
      <c r="F796" s="531"/>
      <c r="G796" s="587"/>
      <c r="H796" s="451"/>
      <c r="I796" s="451"/>
    </row>
    <row r="797" spans="1:9" ht="12.75" customHeight="1">
      <c r="A797" s="555"/>
      <c r="B797" s="541" t="s">
        <v>1131</v>
      </c>
      <c r="C797" s="554"/>
      <c r="D797" s="554"/>
      <c r="E797" s="554"/>
      <c r="F797" s="531"/>
      <c r="G797" s="734"/>
      <c r="H797" s="451"/>
      <c r="I797" s="451"/>
    </row>
    <row r="798" spans="1:9" ht="12.75" customHeight="1">
      <c r="A798" s="555"/>
      <c r="B798" s="542" t="s">
        <v>1113</v>
      </c>
      <c r="C798" s="554">
        <v>5000</v>
      </c>
      <c r="D798" s="554">
        <v>5000</v>
      </c>
      <c r="E798" s="554">
        <v>5000</v>
      </c>
      <c r="F798" s="1094">
        <f>SUM(E798/D798)</f>
        <v>1</v>
      </c>
      <c r="G798" s="563"/>
      <c r="H798" s="451"/>
      <c r="I798" s="451"/>
    </row>
    <row r="799" spans="1:9" ht="12.75" customHeight="1">
      <c r="A799" s="555"/>
      <c r="B799" s="543" t="s">
        <v>888</v>
      </c>
      <c r="C799" s="554"/>
      <c r="D799" s="554"/>
      <c r="E799" s="554"/>
      <c r="F799" s="531"/>
      <c r="G799" s="563"/>
      <c r="H799" s="451"/>
      <c r="I799" s="451"/>
    </row>
    <row r="800" spans="1:9" ht="12.75" customHeight="1">
      <c r="A800" s="555"/>
      <c r="B800" s="543" t="s">
        <v>1123</v>
      </c>
      <c r="C800" s="554"/>
      <c r="D800" s="554"/>
      <c r="E800" s="554"/>
      <c r="F800" s="531"/>
      <c r="G800" s="587"/>
      <c r="H800" s="451"/>
      <c r="I800" s="451"/>
    </row>
    <row r="801" spans="1:9" ht="12.75" customHeight="1" thickBot="1">
      <c r="A801" s="555"/>
      <c r="B801" s="544" t="s">
        <v>843</v>
      </c>
      <c r="C801" s="556"/>
      <c r="D801" s="556"/>
      <c r="E801" s="556"/>
      <c r="F801" s="1095"/>
      <c r="G801" s="620"/>
      <c r="H801" s="451"/>
      <c r="I801" s="451"/>
    </row>
    <row r="802" spans="1:9" ht="12.75" customHeight="1" thickBot="1">
      <c r="A802" s="558"/>
      <c r="B802" s="548" t="s">
        <v>919</v>
      </c>
      <c r="C802" s="559">
        <f>SUM(C796:C801)</f>
        <v>5000</v>
      </c>
      <c r="D802" s="559">
        <f>SUM(D796:D801)</f>
        <v>5000</v>
      </c>
      <c r="E802" s="559">
        <f>SUM(E796:E801)</f>
        <v>5000</v>
      </c>
      <c r="F802" s="1096">
        <f>SUM(E802/D802)</f>
        <v>1</v>
      </c>
      <c r="G802" s="621"/>
      <c r="H802" s="451"/>
      <c r="I802" s="451"/>
    </row>
    <row r="803" spans="1:9" ht="12.75" customHeight="1">
      <c r="A803" s="561">
        <v>3433</v>
      </c>
      <c r="B803" s="535" t="s">
        <v>389</v>
      </c>
      <c r="C803" s="536"/>
      <c r="D803" s="536"/>
      <c r="E803" s="536"/>
      <c r="F803" s="531"/>
      <c r="G803" s="587"/>
      <c r="H803" s="451"/>
      <c r="I803" s="451"/>
    </row>
    <row r="804" spans="1:9" ht="12.75" customHeight="1">
      <c r="A804" s="555"/>
      <c r="B804" s="539" t="s">
        <v>882</v>
      </c>
      <c r="C804" s="554"/>
      <c r="D804" s="554"/>
      <c r="E804" s="554"/>
      <c r="F804" s="531"/>
      <c r="G804" s="587"/>
      <c r="H804" s="451"/>
      <c r="I804" s="451"/>
    </row>
    <row r="805" spans="1:9" ht="12.75" customHeight="1">
      <c r="A805" s="555"/>
      <c r="B805" s="541" t="s">
        <v>1131</v>
      </c>
      <c r="C805" s="554"/>
      <c r="D805" s="554"/>
      <c r="E805" s="554"/>
      <c r="F805" s="531"/>
      <c r="G805" s="587"/>
      <c r="H805" s="451"/>
      <c r="I805" s="451"/>
    </row>
    <row r="806" spans="1:9" ht="12.75" customHeight="1">
      <c r="A806" s="555"/>
      <c r="B806" s="542" t="s">
        <v>1113</v>
      </c>
      <c r="C806" s="554">
        <v>3000</v>
      </c>
      <c r="D806" s="554">
        <v>3000</v>
      </c>
      <c r="E806" s="554">
        <v>3000</v>
      </c>
      <c r="F806" s="1094">
        <f>SUM(E806/D806)</f>
        <v>1</v>
      </c>
      <c r="G806" s="734"/>
      <c r="H806" s="451"/>
      <c r="I806" s="451"/>
    </row>
    <row r="807" spans="1:9" ht="12.75" customHeight="1">
      <c r="A807" s="555"/>
      <c r="B807" s="543" t="s">
        <v>888</v>
      </c>
      <c r="C807" s="554"/>
      <c r="D807" s="554"/>
      <c r="E807" s="554"/>
      <c r="F807" s="531"/>
      <c r="G807" s="563"/>
      <c r="H807" s="451"/>
      <c r="I807" s="451"/>
    </row>
    <row r="808" spans="1:9" ht="12.75" customHeight="1">
      <c r="A808" s="555"/>
      <c r="B808" s="543" t="s">
        <v>1123</v>
      </c>
      <c r="C808" s="554"/>
      <c r="D808" s="554"/>
      <c r="E808" s="554"/>
      <c r="F808" s="531"/>
      <c r="G808" s="587"/>
      <c r="H808" s="451"/>
      <c r="I808" s="451"/>
    </row>
    <row r="809" spans="1:9" ht="12.75" customHeight="1">
      <c r="A809" s="555"/>
      <c r="B809" s="543" t="s">
        <v>888</v>
      </c>
      <c r="C809" s="554"/>
      <c r="D809" s="554"/>
      <c r="E809" s="554"/>
      <c r="F809" s="531"/>
      <c r="G809" s="600"/>
      <c r="H809" s="451"/>
      <c r="I809" s="451"/>
    </row>
    <row r="810" spans="1:9" ht="12.75" customHeight="1" thickBot="1">
      <c r="A810" s="555"/>
      <c r="B810" s="544" t="s">
        <v>843</v>
      </c>
      <c r="C810" s="556"/>
      <c r="D810" s="556"/>
      <c r="E810" s="556"/>
      <c r="F810" s="1095"/>
      <c r="G810" s="620"/>
      <c r="H810" s="451"/>
      <c r="I810" s="451"/>
    </row>
    <row r="811" spans="1:9" ht="12.75" customHeight="1" thickBot="1">
      <c r="A811" s="558"/>
      <c r="B811" s="548" t="s">
        <v>919</v>
      </c>
      <c r="C811" s="559">
        <f>SUM(C804:C810)</f>
        <v>3000</v>
      </c>
      <c r="D811" s="559">
        <f>SUM(D804:D810)</f>
        <v>3000</v>
      </c>
      <c r="E811" s="559">
        <f>SUM(E804:E810)</f>
        <v>3000</v>
      </c>
      <c r="F811" s="1096">
        <f>SUM(E811/D811)</f>
        <v>1</v>
      </c>
      <c r="G811" s="621"/>
      <c r="H811" s="451"/>
      <c r="I811" s="451"/>
    </row>
    <row r="812" spans="1:9" ht="12.75" customHeight="1">
      <c r="A812" s="561">
        <v>3434</v>
      </c>
      <c r="B812" s="535" t="s">
        <v>42</v>
      </c>
      <c r="C812" s="536"/>
      <c r="D812" s="536"/>
      <c r="E812" s="536"/>
      <c r="F812" s="531"/>
      <c r="G812" s="587"/>
      <c r="H812" s="451"/>
      <c r="I812" s="451"/>
    </row>
    <row r="813" spans="1:9" ht="12.75" customHeight="1">
      <c r="A813" s="555"/>
      <c r="B813" s="539" t="s">
        <v>882</v>
      </c>
      <c r="C813" s="554"/>
      <c r="D813" s="554"/>
      <c r="E813" s="554"/>
      <c r="F813" s="531"/>
      <c r="G813" s="587"/>
      <c r="H813" s="451"/>
      <c r="I813" s="451"/>
    </row>
    <row r="814" spans="1:9" ht="12.75" customHeight="1">
      <c r="A814" s="555"/>
      <c r="B814" s="541" t="s">
        <v>1131</v>
      </c>
      <c r="C814" s="554"/>
      <c r="D814" s="554"/>
      <c r="E814" s="554"/>
      <c r="F814" s="531"/>
      <c r="G814" s="734"/>
      <c r="H814" s="451"/>
      <c r="I814" s="451"/>
    </row>
    <row r="815" spans="1:9" ht="12.75" customHeight="1">
      <c r="A815" s="555"/>
      <c r="B815" s="542" t="s">
        <v>1113</v>
      </c>
      <c r="C815" s="554">
        <v>3000</v>
      </c>
      <c r="D815" s="554">
        <v>3000</v>
      </c>
      <c r="E815" s="554">
        <v>3000</v>
      </c>
      <c r="F815" s="1094">
        <f>SUM(E815/D815)</f>
        <v>1</v>
      </c>
      <c r="G815" s="563"/>
      <c r="H815" s="451"/>
      <c r="I815" s="451"/>
    </row>
    <row r="816" spans="1:9" ht="12.75" customHeight="1">
      <c r="A816" s="555"/>
      <c r="B816" s="543" t="s">
        <v>888</v>
      </c>
      <c r="C816" s="554"/>
      <c r="D816" s="554"/>
      <c r="E816" s="554"/>
      <c r="F816" s="531"/>
      <c r="G816" s="563"/>
      <c r="H816" s="451"/>
      <c r="I816" s="451"/>
    </row>
    <row r="817" spans="1:9" ht="12.75" customHeight="1">
      <c r="A817" s="555"/>
      <c r="B817" s="543" t="s">
        <v>1123</v>
      </c>
      <c r="C817" s="554"/>
      <c r="D817" s="554"/>
      <c r="E817" s="554"/>
      <c r="F817" s="531"/>
      <c r="G817" s="587"/>
      <c r="H817" s="451"/>
      <c r="I817" s="451"/>
    </row>
    <row r="818" spans="1:9" ht="12.75" customHeight="1" thickBot="1">
      <c r="A818" s="555"/>
      <c r="B818" s="544" t="s">
        <v>843</v>
      </c>
      <c r="C818" s="556"/>
      <c r="D818" s="556"/>
      <c r="E818" s="556"/>
      <c r="F818" s="1095"/>
      <c r="G818" s="620"/>
      <c r="H818" s="451"/>
      <c r="I818" s="451"/>
    </row>
    <row r="819" spans="1:9" ht="12.75" customHeight="1" thickBot="1">
      <c r="A819" s="558"/>
      <c r="B819" s="548" t="s">
        <v>919</v>
      </c>
      <c r="C819" s="559">
        <f>SUM(C813:C818)</f>
        <v>3000</v>
      </c>
      <c r="D819" s="559">
        <f>SUM(D813:D818)</f>
        <v>3000</v>
      </c>
      <c r="E819" s="559">
        <f>SUM(E813:E818)</f>
        <v>3000</v>
      </c>
      <c r="F819" s="1096">
        <f>SUM(E819/D819)</f>
        <v>1</v>
      </c>
      <c r="G819" s="621"/>
      <c r="H819" s="451"/>
      <c r="I819" s="451"/>
    </row>
    <row r="820" spans="1:9" ht="12" customHeight="1">
      <c r="A820" s="561">
        <v>3435</v>
      </c>
      <c r="B820" s="571" t="s">
        <v>43</v>
      </c>
      <c r="C820" s="536"/>
      <c r="D820" s="536"/>
      <c r="E820" s="536"/>
      <c r="F820" s="531"/>
      <c r="G820" s="623"/>
      <c r="H820" s="451"/>
      <c r="I820" s="451"/>
    </row>
    <row r="821" spans="1:9" ht="12.75" customHeight="1">
      <c r="A821" s="561"/>
      <c r="B821" s="539" t="s">
        <v>882</v>
      </c>
      <c r="C821" s="536"/>
      <c r="D821" s="536"/>
      <c r="E821" s="536"/>
      <c r="F821" s="531"/>
      <c r="G821" s="624"/>
      <c r="H821" s="451"/>
      <c r="I821" s="451"/>
    </row>
    <row r="822" spans="1:9" ht="12.75" customHeight="1">
      <c r="A822" s="561"/>
      <c r="B822" s="541" t="s">
        <v>1131</v>
      </c>
      <c r="C822" s="536"/>
      <c r="D822" s="536"/>
      <c r="E822" s="536"/>
      <c r="F822" s="531"/>
      <c r="G822" s="734"/>
      <c r="H822" s="451"/>
      <c r="I822" s="451"/>
    </row>
    <row r="823" spans="1:9" ht="12.75" customHeight="1">
      <c r="A823" s="561"/>
      <c r="B823" s="542" t="s">
        <v>1113</v>
      </c>
      <c r="C823" s="554">
        <v>1500</v>
      </c>
      <c r="D823" s="554">
        <v>1500</v>
      </c>
      <c r="E823" s="554">
        <v>1500</v>
      </c>
      <c r="F823" s="1094">
        <f>SUM(E823/D823)</f>
        <v>1</v>
      </c>
      <c r="G823" s="624"/>
      <c r="H823" s="451"/>
      <c r="I823" s="451"/>
    </row>
    <row r="824" spans="1:9" ht="12.75" customHeight="1">
      <c r="A824" s="561"/>
      <c r="B824" s="543" t="s">
        <v>888</v>
      </c>
      <c r="C824" s="554"/>
      <c r="D824" s="554"/>
      <c r="E824" s="554"/>
      <c r="F824" s="531"/>
      <c r="G824" s="600"/>
      <c r="H824" s="451"/>
      <c r="I824" s="451"/>
    </row>
    <row r="825" spans="1:9" ht="12.75" customHeight="1">
      <c r="A825" s="561"/>
      <c r="B825" s="543" t="s">
        <v>1123</v>
      </c>
      <c r="C825" s="536"/>
      <c r="D825" s="536"/>
      <c r="E825" s="536"/>
      <c r="F825" s="531"/>
      <c r="G825" s="624"/>
      <c r="H825" s="451"/>
      <c r="I825" s="451"/>
    </row>
    <row r="826" spans="1:9" ht="14.25" customHeight="1" thickBot="1">
      <c r="A826" s="561"/>
      <c r="B826" s="544" t="s">
        <v>843</v>
      </c>
      <c r="C826" s="729"/>
      <c r="D826" s="729"/>
      <c r="E826" s="729"/>
      <c r="F826" s="1095"/>
      <c r="G826" s="624"/>
      <c r="H826" s="451"/>
      <c r="I826" s="451"/>
    </row>
    <row r="827" spans="1:9" ht="14.25" customHeight="1" thickBot="1">
      <c r="A827" s="558"/>
      <c r="B827" s="548" t="s">
        <v>919</v>
      </c>
      <c r="C827" s="559">
        <f>SUM(C821:C826)</f>
        <v>1500</v>
      </c>
      <c r="D827" s="559">
        <f>SUM(D821:D826)</f>
        <v>1500</v>
      </c>
      <c r="E827" s="559">
        <f>SUM(E821:E826)</f>
        <v>1500</v>
      </c>
      <c r="F827" s="1096">
        <f>SUM(E827/D827)</f>
        <v>1</v>
      </c>
      <c r="G827" s="621"/>
      <c r="H827" s="451"/>
      <c r="I827" s="451"/>
    </row>
    <row r="828" spans="1:9" ht="12.75" customHeight="1">
      <c r="A828" s="561">
        <v>3451</v>
      </c>
      <c r="B828" s="535" t="s">
        <v>908</v>
      </c>
      <c r="C828" s="536"/>
      <c r="D828" s="536"/>
      <c r="E828" s="536"/>
      <c r="F828" s="531"/>
      <c r="G828" s="600"/>
      <c r="H828" s="451"/>
      <c r="I828" s="451"/>
    </row>
    <row r="829" spans="1:9" ht="12.75" customHeight="1">
      <c r="A829" s="555"/>
      <c r="B829" s="539" t="s">
        <v>882</v>
      </c>
      <c r="C829" s="554"/>
      <c r="D829" s="554"/>
      <c r="E829" s="554"/>
      <c r="F829" s="531"/>
      <c r="G829" s="587"/>
      <c r="H829" s="451"/>
      <c r="I829" s="451"/>
    </row>
    <row r="830" spans="1:9" ht="12.75" customHeight="1">
      <c r="A830" s="555"/>
      <c r="B830" s="541" t="s">
        <v>1131</v>
      </c>
      <c r="C830" s="554"/>
      <c r="D830" s="554"/>
      <c r="E830" s="554"/>
      <c r="F830" s="531"/>
      <c r="G830" s="586"/>
      <c r="H830" s="451"/>
      <c r="I830" s="451"/>
    </row>
    <row r="831" spans="1:9" ht="12.75" customHeight="1">
      <c r="A831" s="555"/>
      <c r="B831" s="542" t="s">
        <v>1113</v>
      </c>
      <c r="C831" s="554">
        <v>1500</v>
      </c>
      <c r="D831" s="554">
        <v>1515</v>
      </c>
      <c r="E831" s="554">
        <v>1515</v>
      </c>
      <c r="F831" s="1094">
        <f>SUM(E831/D831)</f>
        <v>1</v>
      </c>
      <c r="G831" s="742"/>
      <c r="H831" s="451"/>
      <c r="I831" s="451"/>
    </row>
    <row r="832" spans="1:9" ht="12.75" customHeight="1">
      <c r="A832" s="555"/>
      <c r="B832" s="543" t="s">
        <v>888</v>
      </c>
      <c r="C832" s="554"/>
      <c r="D832" s="554"/>
      <c r="E832" s="554"/>
      <c r="F832" s="531"/>
      <c r="G832" s="742"/>
      <c r="H832" s="451"/>
      <c r="I832" s="451"/>
    </row>
    <row r="833" spans="1:9" ht="12.75" customHeight="1">
      <c r="A833" s="555"/>
      <c r="B833" s="543" t="s">
        <v>1123</v>
      </c>
      <c r="C833" s="554"/>
      <c r="D833" s="554"/>
      <c r="E833" s="554"/>
      <c r="F833" s="531"/>
      <c r="G833" s="587"/>
      <c r="H833" s="451"/>
      <c r="I833" s="451"/>
    </row>
    <row r="834" spans="1:9" ht="12.75" customHeight="1" thickBot="1">
      <c r="A834" s="555"/>
      <c r="B834" s="544" t="s">
        <v>843</v>
      </c>
      <c r="C834" s="556"/>
      <c r="D834" s="556"/>
      <c r="E834" s="556"/>
      <c r="F834" s="1095"/>
      <c r="G834" s="620"/>
      <c r="H834" s="451"/>
      <c r="I834" s="451"/>
    </row>
    <row r="835" spans="1:9" ht="12.75" customHeight="1" thickBot="1">
      <c r="A835" s="558"/>
      <c r="B835" s="548" t="s">
        <v>919</v>
      </c>
      <c r="C835" s="559">
        <f>SUM(C829:C834)</f>
        <v>1500</v>
      </c>
      <c r="D835" s="559">
        <f>SUM(D829:D834)</f>
        <v>1515</v>
      </c>
      <c r="E835" s="559">
        <f>SUM(E829:E834)</f>
        <v>1515</v>
      </c>
      <c r="F835" s="1096">
        <f>SUM(E835/D835)</f>
        <v>1</v>
      </c>
      <c r="G835" s="621"/>
      <c r="H835" s="451"/>
      <c r="I835" s="451"/>
    </row>
    <row r="836" spans="1:9" ht="12.75" customHeight="1">
      <c r="A836" s="561">
        <v>3452</v>
      </c>
      <c r="B836" s="535" t="s">
        <v>758</v>
      </c>
      <c r="C836" s="536"/>
      <c r="D836" s="536"/>
      <c r="E836" s="536"/>
      <c r="F836" s="531"/>
      <c r="G836" s="587"/>
      <c r="H836" s="451"/>
      <c r="I836" s="451"/>
    </row>
    <row r="837" spans="1:9" ht="12.75" customHeight="1">
      <c r="A837" s="555"/>
      <c r="B837" s="539" t="s">
        <v>882</v>
      </c>
      <c r="C837" s="554"/>
      <c r="D837" s="554"/>
      <c r="E837" s="554"/>
      <c r="F837" s="531"/>
      <c r="G837" s="587"/>
      <c r="H837" s="451"/>
      <c r="I837" s="451"/>
    </row>
    <row r="838" spans="1:9" ht="12.75" customHeight="1">
      <c r="A838" s="555"/>
      <c r="B838" s="541" t="s">
        <v>1131</v>
      </c>
      <c r="C838" s="554"/>
      <c r="D838" s="554"/>
      <c r="E838" s="554"/>
      <c r="F838" s="531"/>
      <c r="G838" s="586"/>
      <c r="H838" s="451"/>
      <c r="I838" s="451"/>
    </row>
    <row r="839" spans="1:9" ht="12.75" customHeight="1">
      <c r="A839" s="555"/>
      <c r="B839" s="542" t="s">
        <v>1113</v>
      </c>
      <c r="C839" s="554"/>
      <c r="D839" s="554">
        <v>316</v>
      </c>
      <c r="E839" s="554">
        <v>316</v>
      </c>
      <c r="F839" s="1094">
        <f>SUM(E839/D839)</f>
        <v>1</v>
      </c>
      <c r="G839" s="586"/>
      <c r="H839" s="451"/>
      <c r="I839" s="451"/>
    </row>
    <row r="840" spans="1:9" ht="12.75" customHeight="1">
      <c r="A840" s="555"/>
      <c r="B840" s="543" t="s">
        <v>888</v>
      </c>
      <c r="C840" s="554"/>
      <c r="D840" s="554"/>
      <c r="E840" s="554"/>
      <c r="F840" s="531"/>
      <c r="G840" s="587"/>
      <c r="H840" s="451"/>
      <c r="I840" s="451"/>
    </row>
    <row r="841" spans="1:9" ht="12.75" customHeight="1">
      <c r="A841" s="555"/>
      <c r="B841" s="543" t="s">
        <v>1123</v>
      </c>
      <c r="C841" s="554"/>
      <c r="D841" s="554"/>
      <c r="E841" s="554"/>
      <c r="F841" s="531"/>
      <c r="G841" s="587"/>
      <c r="H841" s="451"/>
      <c r="I841" s="451"/>
    </row>
    <row r="842" spans="1:9" ht="12.75" customHeight="1" thickBot="1">
      <c r="A842" s="555"/>
      <c r="B842" s="544" t="s">
        <v>1071</v>
      </c>
      <c r="C842" s="556">
        <v>2707</v>
      </c>
      <c r="D842" s="556">
        <v>2707</v>
      </c>
      <c r="E842" s="556">
        <v>2707</v>
      </c>
      <c r="F842" s="1097">
        <f aca="true" t="shared" si="1" ref="F842:F857">SUM(E842/D842)</f>
        <v>1</v>
      </c>
      <c r="G842" s="620"/>
      <c r="H842" s="451"/>
      <c r="I842" s="451"/>
    </row>
    <row r="843" spans="1:9" ht="12.75" customHeight="1" thickBot="1">
      <c r="A843" s="558"/>
      <c r="B843" s="548" t="s">
        <v>919</v>
      </c>
      <c r="C843" s="559">
        <f>SUM(C837:C842)</f>
        <v>2707</v>
      </c>
      <c r="D843" s="559">
        <f>SUM(D837:D842)</f>
        <v>3023</v>
      </c>
      <c r="E843" s="559">
        <f>SUM(E837:E842)</f>
        <v>3023</v>
      </c>
      <c r="F843" s="1096">
        <f t="shared" si="1"/>
        <v>1</v>
      </c>
      <c r="G843" s="621"/>
      <c r="H843" s="451"/>
      <c r="I843" s="451"/>
    </row>
    <row r="844" spans="1:9" ht="12" customHeight="1">
      <c r="A844" s="459">
        <v>3600</v>
      </c>
      <c r="B844" s="574" t="s">
        <v>794</v>
      </c>
      <c r="C844" s="467"/>
      <c r="D844" s="467"/>
      <c r="E844" s="467"/>
      <c r="F844" s="531"/>
      <c r="G844" s="562"/>
      <c r="H844" s="451"/>
      <c r="I844" s="451"/>
    </row>
    <row r="845" spans="1:9" ht="12" customHeight="1">
      <c r="A845" s="459"/>
      <c r="B845" s="490" t="s">
        <v>815</v>
      </c>
      <c r="C845" s="467"/>
      <c r="D845" s="467"/>
      <c r="E845" s="467"/>
      <c r="F845" s="531"/>
      <c r="G845" s="562"/>
      <c r="H845" s="451"/>
      <c r="I845" s="451"/>
    </row>
    <row r="846" spans="1:9" ht="12" customHeight="1">
      <c r="A846" s="371"/>
      <c r="B846" s="471" t="s">
        <v>882</v>
      </c>
      <c r="C846" s="378">
        <f>SUM(C11+C20+C28+C37+C47+C55+C63+C72+C80+C88+C96+C104+C121+C129+C137+C145+C153+C170+C178+C186+C194+C203+C211+C220+C228+C236+C244+C252+C261+C269+C277+C285+C293+C310+C319+C327+C335+C343+C379+C388+C396+C404+C412+C452+C470+C479+C487+C495+C503+C511+C520+C528+C536+C544+C552+C560+C576+C584+C592+C601+C609+C617+C625+C633+C667+C675+C683+C691+C699+C707+C716+C724+C732+C740+C748+C756+C764+C772+C780+C788+C796+C804+C813+C821+C829+C837)</f>
        <v>114344</v>
      </c>
      <c r="D846" s="378">
        <f>SUM(D11+D20+D28+D37+D47+D55+D63+D72+D80+D88+D96+D104+D121+D129+D137+D145+D153+D170+D178+D186+D194+D203+D211+D220+D228+D236+D244+D252+D261+D269+D277+D285+D293+D310+D319+D327+D335+D343+D379+D388+D396+D404+D412+D452+D470+D479+D487+D495+D503+D511+D520+D528+D536+D544+D552+D560+D576+D584+D592+D601+D609+D617+D625+D633+D667+D675+D683+D691+D699+D707+D716+D724+D732+D740+D748+D756+D764+D772+D780+D788+D796+D804+D813+D821+D829+D837+D161)</f>
        <v>133366</v>
      </c>
      <c r="E846" s="378">
        <f>SUM(E11+E20+E28+E37+E47+E55+E63+E72+E80+E88+E96+E104+E121+E129+E137+E145+E153+E170+E178+E186+E194+E203+E211+E220+E228+E236+E244+E252+E261+E269+E277+E285+E293+E310+E319+E327+E335+E343+E379+E388+E396+E404+E412+E452+E470+E479+E487+E495+E503+E511+E520+E528+E536+E544+E552+E560+E576+E584+E592+E601+E609+E617+E625+E633+E667+E675+E683+E691+E699+E707+E716+E724+E732+E740+E748+E756+E764+E772+E780+E788+E796+E804+E813+E821+E829+E837+E161)</f>
        <v>128362</v>
      </c>
      <c r="F846" s="1094">
        <f t="shared" si="1"/>
        <v>0.9624791925978136</v>
      </c>
      <c r="G846" s="532"/>
      <c r="H846" s="451"/>
      <c r="I846" s="451"/>
    </row>
    <row r="847" spans="1:9" ht="12" customHeight="1">
      <c r="A847" s="371"/>
      <c r="B847" s="379" t="s">
        <v>875</v>
      </c>
      <c r="C847" s="378">
        <f>SUM(C12+C21+C29+C38+C48+C56+C64+C73+C81+C89+C97+C105+C122+C130+C138+C146+C154+C171+C179+C187+C195+C204+C212+C221+C229+C237+C245+C253+C262+C270+C278+C286+C294+C311+C320+C328+C336+C344+C380+C389+C397+C405+C413+C453+C471+C480+C488+C496+C504+C512+C521+C529+C537+C545+C553+C561+C577+C585+C593+C602+C610+C618+C626+C634+C668+C676+C684+C692+C700+C708+C717+C725+C733+C741+C749+C757+C765+C773+C781+C789+C797+C805+C814+C822+C830+C838)</f>
        <v>31051</v>
      </c>
      <c r="D847" s="378">
        <f>SUM(D12+D21+D29+D38+D48+D56+D64+D73+D81+D89+D97+D105+D122+D130+D138+D146+D154+D171+D179+D187+D195+D204+D212+D221+D229+D237+D245+D253+D262+D270+D278+D286+D294+D311+D320+D328+D336+D344+D380+D389+D397+D405+D413+D453+D471+D480+D488+D496+D504+D512+D521+D529+D537+D545+D553+D561+D577+D585+D593+D602+D610+D618+D626+D634+D668+D676+D684+D692+D700+D708+D717+D725+D733+D741+D749+D757+D765+D773+D781+D789+D797+D805+D814+D822+D830+D838+D162)</f>
        <v>36491</v>
      </c>
      <c r="E847" s="378">
        <f>SUM(E12+E21+E29+E38+E48+E56+E64+E73+E81+E89+E97+E105+E122+E130+E138+E146+E154+E171+E179+E187+E195+E204+E212+E221+E229+E237+E245+E253+E262+E270+E278+E286+E294+E311+E320+E328+E336+E344+E380+E389+E397+E405+E413+E453+E471+E480+E488+E496+E504+E512+E521+E529+E537+E545+E553+E561+E577+E585+E593+E602+E610+E618+E626+E634+E668+E676+E684+E692+E700+E708+E717+E725+E733+E741+E749+E757+E765+E773+E781+E789+E797+E805+E814+E822+E830+E838+E162)</f>
        <v>35257</v>
      </c>
      <c r="F847" s="1094">
        <f t="shared" si="1"/>
        <v>0.9661834424926694</v>
      </c>
      <c r="G847" s="532"/>
      <c r="H847" s="496"/>
      <c r="I847" s="451"/>
    </row>
    <row r="848" spans="1:9" ht="12" customHeight="1">
      <c r="A848" s="371"/>
      <c r="B848" s="379" t="s">
        <v>1128</v>
      </c>
      <c r="C848" s="378">
        <f>SUM(C13+C22+C30+C39+C49+C57+C65+C74+C82+C90+C98+C106+C123+C131+C139+C147+C155+C172+C180+C188+C196+C205+C213+C222+C230+C238+C246+C254+C263+C271+C279+C287+C295+C312+C321+C329+C337+C345+C381+C390+C398+C406+C414+C454+C472+C481+C489+C497+C505+C513+C522+C530+C538+C546+C554+C562+C578+C586+C594+C603+C611+C619+C627+C635+C669+C677+C685+C693+C701+C709+C718+C726+C734+C742+C750+C758+C766+C774+C782+C790+C798+C806+C815+C823+C831+C839+C570+C643+C651+C114+C659)</f>
        <v>2785259</v>
      </c>
      <c r="D848" s="378">
        <f>SUM(D13+D22+D30+D39+D49+D57+D65+D74+D82+D90+D98+D106+D123+D131+D139+D147+D155+D172+D180+D188+D196+D205+D213+D222+D230+D238+D246+D254+D263+D271+D279+D287+D295+D312+D321+D329+D337+D345+D381+D390+D398+D406+D414+D454+D472+D481+D489+D497+D505+D513+D522+D530+D538+D546+D554+D562+D578+D586+D594+D603+D611+D619+D627+D635+D669+D677+D685+D693+D701+D709+D718+D726+D734+D742+D750+D758+D766+D774+D782+D790+D798+D806+D815+D823+D831+D839+D570+D643+D651+D114+D659+D303+D430+D422+D446)</f>
        <v>3022779</v>
      </c>
      <c r="E848" s="378">
        <f>SUM(E13+E22+E30+E39+E49+E57+E65+E74+E82+E90+E98+E106+E123+E131+E139+E147+E155+E172+E180+E188+E196+E205+E213+E222+E230+E238+E246+E254+E263+E271+E279+E287+E295+E312+E321+E329+E337+E345+E381+E390+E398+E406+E414+E454+E472+E481+E489+E497+E505+E513+E522+E530+E538+E546+E554+E562+E578+E586+E594+E603+E611+E619+E627+E635+E669+E677+E685+E693+E701+E709+E718+E726+E734+E742+E750+E758+E766+E774+E782+E790+E798+E806+E815+E823+E831+E839+E570+E643+E651+E114+E659+E303+E430+E422+E446+E163+E363+E463)</f>
        <v>3013545</v>
      </c>
      <c r="F848" s="1094">
        <f t="shared" si="1"/>
        <v>0.9969451951333524</v>
      </c>
      <c r="G848" s="612"/>
      <c r="H848" s="451"/>
      <c r="I848" s="451"/>
    </row>
    <row r="849" spans="1:9" ht="12" customHeight="1">
      <c r="A849" s="371"/>
      <c r="B849" s="210" t="s">
        <v>888</v>
      </c>
      <c r="C849" s="378">
        <f>SUM(C14+C23+C31+C40+C50+C58+C66+C75+C83+C91+C99+C107+C124+C132+C140+C148+C156+C173+C181+C189+C197+C206+C214+C223+C231+C239+C247+C255+C264+C272+C280+C288+C296+C313+C322+C330+C338+C346+C382+C391+C399+C407+C415+C455+C473+C482+C490+C498+C506+C514+C523+C531+C539+C547+C555+C563+C579+C587+C595+C604+C612+C620+C628+C636+C670+C678+C686+C694+C702+C710+C719+C727+C735+C743+C751+C759+C767+C775+C783+C791+C799+C807+C816+C824+C832+C840+C355+C364+C373+C431+C423+C439+C447)</f>
        <v>283825</v>
      </c>
      <c r="D849" s="378">
        <f>SUM(D14+D23+D31+D40+D50+D58+D66+D75+D83+D91+D99+D107+D124+D132+D140+D148+D156+D173+D181+D189+D197+D206+D214+D223+D231+D239+D247+D255+D264+D272+D280+D288+D296+D313+D322+D330+D338+D346+D382+D391+D399+D407+D415+D455+D473+D482+D490+D498+D506+D514+D523+D531+D539+D547+D555+D563+D579+D587+D595+D604+D612+D620+D628+D636+D670+D678+D686+D694+D702+D710+D719+D727+D735+D743+D751+D759+D767+D775+D783+D791+D799+D807+D816+D824+D832+D840+D355+D364+D373+D431+D423+D439+D447+D464)</f>
        <v>337468</v>
      </c>
      <c r="E849" s="378">
        <f>SUM(E14+E23+E31+E40+E50+E58+E66+E75+E83+E91+E99+E107+E124+E132+E140+E148+E156+E173+E181+E189+E197+E206+E214+E223+E231+E239+E247+E255+E264+E272+E280+E288+E296+E313+E322+E330+E338+E346+E382+E391+E399+E407+E415+E455+E473+E482+E490+E498+E506+E514+E523+E531+E539+E547+E555+E563+E579+E587+E595+E604+E612+E620+E628+E636+E670+E678+E686+E694+E702+E710+E719+E727+E735+E743+E751+E759+E767+E775+E783+E791+E799+E807+E816+E824+E832+E840+E355+E364+E373+E431+E423+E439+E447+E464)</f>
        <v>267855</v>
      </c>
      <c r="F849" s="1094">
        <f t="shared" si="1"/>
        <v>0.7937197008308936</v>
      </c>
      <c r="G849" s="612"/>
      <c r="H849" s="451"/>
      <c r="I849" s="451"/>
    </row>
    <row r="850" spans="1:9" ht="12" customHeight="1" thickBot="1">
      <c r="A850" s="371"/>
      <c r="B850" s="625" t="s">
        <v>1123</v>
      </c>
      <c r="C850" s="592">
        <f>SUM(C15+C24+C32+C41+C51+C59+C67+C76+C84+C92+C100+C108+C125+C133+C141+C149+C157+C174+C182+C190+C198+C207+C215+C224+C232+C240+C248+C256+C265+C273+C281+C289+C297+C314+C323+C331+C339+C347+C374+C383+C392+C400+C408+C416+C456+C474+C483+C491+C499+C507+C515+C524+C532+C540+C548+C556+C564+C580+C588+C596+C605+C613+C621+C629+C637+C671+C679+C687+C695+C703+C711+C720+C728+C736+C744+C752+C760+C768+C776+C784+C792+C800+C808+C817+C825+C833+C841+C165)</f>
        <v>133200</v>
      </c>
      <c r="D850" s="592">
        <f>SUM(D15+D24+D32+D41+D51+D59+D67+D76+D84+D92+D100+D108+D125+D133+D141+D149+D157+D174+D182+D190+D198+D207+D215+D224+D232+D240+D248+D256+D265+D273+D281+D314+D323+D331+D339+D347+D374+D383+D392+D400+D408+D416+D456+D474+D483+D491+D499+D507+D515+D524+D532+D540+D548+D556+D564+D580+D588+D596+D605+D613+D621+D629+D637+D671+D679+D687+D695+D703+D711+D720+D728+D736+D744+D752+D760+D768+D776+D784+D792+D800+D808+D817+D825+D833+D841+D165+D645+D661)</f>
        <v>175265</v>
      </c>
      <c r="E850" s="592">
        <f>SUM(E15+E24+E32+E41+E51+E59+E67+E76+E84+E92+E100+E108+E125+E133+E141+E149+E157+E174+E182+E190+E198+E207+E215+E224+E232+E240+E248+E256+E265+E273+E281+E314+E323+E331+E339+E347+E374+E383+E392+E400+E408+E416+E456+E474+E483+E491+E499+E507+E515+E524+E532+E540+E548+E556+E564+E580+E588+E596+E605+E613+E621+E629+E637+E671+E679+E687+E695+E703+E711+E720+E728+E736+E744+E752+E760+E768+E776+E784+E792+E800+E808+E817+E825+E833+E841+E165+E645+E661)</f>
        <v>153605</v>
      </c>
      <c r="F850" s="1097">
        <f t="shared" si="1"/>
        <v>0.8764157133483582</v>
      </c>
      <c r="G850" s="565"/>
      <c r="H850" s="451"/>
      <c r="I850" s="451"/>
    </row>
    <row r="851" spans="1:9" ht="12" customHeight="1" thickBot="1">
      <c r="A851" s="371"/>
      <c r="B851" s="626" t="s">
        <v>804</v>
      </c>
      <c r="C851" s="627">
        <f>SUM(C846:C850)</f>
        <v>3347679</v>
      </c>
      <c r="D851" s="627">
        <f>SUM(D846:D850)</f>
        <v>3705369</v>
      </c>
      <c r="E851" s="627">
        <f>SUM(E846:E850)</f>
        <v>3598624</v>
      </c>
      <c r="F851" s="1096">
        <f t="shared" si="1"/>
        <v>0.9711918030296038</v>
      </c>
      <c r="G851" s="584"/>
      <c r="H851" s="451"/>
      <c r="I851" s="451"/>
    </row>
    <row r="852" spans="1:9" ht="12" customHeight="1">
      <c r="A852" s="371"/>
      <c r="B852" s="628" t="s">
        <v>816</v>
      </c>
      <c r="C852" s="378"/>
      <c r="D852" s="378"/>
      <c r="E852" s="378"/>
      <c r="F852" s="531"/>
      <c r="G852" s="562"/>
      <c r="H852" s="451"/>
      <c r="I852" s="451"/>
    </row>
    <row r="853" spans="1:9" ht="12" customHeight="1">
      <c r="A853" s="371"/>
      <c r="B853" s="379" t="s">
        <v>1066</v>
      </c>
      <c r="C853" s="378">
        <f>SUM(C199+C290+C842+C25+C68+C183+C680+C298)</f>
        <v>129707</v>
      </c>
      <c r="D853" s="378">
        <f>SUM(D199+D290+D842+D25+D183+D680+D298+D315+D134+D721)</f>
        <v>135062</v>
      </c>
      <c r="E853" s="378">
        <f>SUM(E199+E290+E842+E25+E183+E680+E298+E315+E134+E721)</f>
        <v>132204</v>
      </c>
      <c r="F853" s="1094">
        <f t="shared" si="1"/>
        <v>0.9788393478550591</v>
      </c>
      <c r="G853" s="562"/>
      <c r="H853" s="451"/>
      <c r="I853" s="451"/>
    </row>
    <row r="854" spans="1:9" ht="12" customHeight="1">
      <c r="A854" s="371"/>
      <c r="B854" s="379" t="s">
        <v>1067</v>
      </c>
      <c r="C854" s="378"/>
      <c r="D854" s="378">
        <f>SUM(D68+D289+D297)</f>
        <v>6565</v>
      </c>
      <c r="E854" s="378">
        <f>SUM(E68+E289+E297)</f>
        <v>11185</v>
      </c>
      <c r="F854" s="1094">
        <f t="shared" si="1"/>
        <v>1.7037319116527037</v>
      </c>
      <c r="G854" s="532"/>
      <c r="H854" s="451"/>
      <c r="I854" s="451"/>
    </row>
    <row r="855" spans="1:9" ht="12" customHeight="1" thickBot="1">
      <c r="A855" s="371"/>
      <c r="B855" s="625" t="s">
        <v>1163</v>
      </c>
      <c r="C855" s="592">
        <f>SUM(C52+C191+C200+C249+C134)</f>
        <v>480000</v>
      </c>
      <c r="D855" s="592">
        <f>SUM(D52+D191+D200+D249+D142+D324+D646+D662)</f>
        <v>569091</v>
      </c>
      <c r="E855" s="592">
        <f>SUM(E52+E191+E200+E249+E142+E324+E646+E662)</f>
        <v>547015</v>
      </c>
      <c r="F855" s="1097">
        <f t="shared" si="1"/>
        <v>0.9612083129060203</v>
      </c>
      <c r="G855" s="584"/>
      <c r="H855" s="451"/>
      <c r="I855" s="451"/>
    </row>
    <row r="856" spans="1:9" ht="12" customHeight="1" thickBot="1">
      <c r="A856" s="371"/>
      <c r="B856" s="626" t="s">
        <v>811</v>
      </c>
      <c r="C856" s="627">
        <f>SUM(C853:C855)</f>
        <v>609707</v>
      </c>
      <c r="D856" s="627">
        <f>SUM(D853:D855)</f>
        <v>710718</v>
      </c>
      <c r="E856" s="627">
        <f>SUM(E853:E855)</f>
        <v>690404</v>
      </c>
      <c r="F856" s="1096">
        <f t="shared" si="1"/>
        <v>0.9714176368123504</v>
      </c>
      <c r="G856" s="584"/>
      <c r="H856" s="451"/>
      <c r="I856" s="451"/>
    </row>
    <row r="857" spans="1:9" ht="16.5" customHeight="1" thickBot="1">
      <c r="A857" s="461"/>
      <c r="B857" s="476" t="s">
        <v>1077</v>
      </c>
      <c r="C857" s="1016">
        <f>SUM(C856+C851)</f>
        <v>3957386</v>
      </c>
      <c r="D857" s="1016">
        <f>SUM(D856+D851)</f>
        <v>4416087</v>
      </c>
      <c r="E857" s="1016">
        <f>SUM(E856+E851)</f>
        <v>4289028</v>
      </c>
      <c r="F857" s="1096">
        <f t="shared" si="1"/>
        <v>0.9712281483584903</v>
      </c>
      <c r="G857" s="567"/>
      <c r="H857" s="451"/>
      <c r="I857" s="451"/>
    </row>
    <row r="858" ht="12.75">
      <c r="G858" s="630"/>
    </row>
    <row r="859" ht="12.75">
      <c r="G859" s="630"/>
    </row>
    <row r="860" spans="2:7" ht="12.75" hidden="1">
      <c r="B860" s="451" t="s">
        <v>837</v>
      </c>
      <c r="C860" s="631"/>
      <c r="D860" s="631"/>
      <c r="E860" s="631"/>
      <c r="G860" s="630"/>
    </row>
    <row r="861" ht="12.75">
      <c r="G861" s="630"/>
    </row>
    <row r="862" ht="12.75">
      <c r="G862" s="630"/>
    </row>
    <row r="863" ht="12.75">
      <c r="G863" s="630"/>
    </row>
    <row r="864" ht="12.75">
      <c r="G864" s="630"/>
    </row>
    <row r="865" ht="12.75">
      <c r="G865" s="630"/>
    </row>
    <row r="866" ht="12.75">
      <c r="G866" s="630"/>
    </row>
    <row r="867" ht="12.75">
      <c r="G867" s="630"/>
    </row>
    <row r="868" ht="12.75">
      <c r="G868" s="630"/>
    </row>
    <row r="869" ht="12.75">
      <c r="G869" s="630"/>
    </row>
    <row r="870" ht="12.75">
      <c r="G870" s="630"/>
    </row>
    <row r="871" ht="12.75">
      <c r="G871" s="630"/>
    </row>
    <row r="872" ht="12.75">
      <c r="G872" s="630"/>
    </row>
    <row r="873" ht="12.75">
      <c r="G873" s="630"/>
    </row>
    <row r="874" ht="12.75">
      <c r="G874" s="630"/>
    </row>
    <row r="875" ht="12.75">
      <c r="G875" s="630"/>
    </row>
    <row r="876" ht="12.75">
      <c r="G876" s="630"/>
    </row>
    <row r="877" ht="12.75">
      <c r="G877" s="630"/>
    </row>
    <row r="878" ht="12.75">
      <c r="G878" s="630"/>
    </row>
    <row r="879" ht="12.75">
      <c r="G879" s="630"/>
    </row>
    <row r="880" ht="12.75">
      <c r="G880" s="630"/>
    </row>
    <row r="881" ht="12.75">
      <c r="G881" s="630"/>
    </row>
    <row r="882" ht="12.75">
      <c r="G882" s="630"/>
    </row>
    <row r="883" ht="12.75">
      <c r="G883" s="630"/>
    </row>
    <row r="884" ht="12.75">
      <c r="G884" s="630"/>
    </row>
    <row r="885" ht="12.75">
      <c r="G885" s="630"/>
    </row>
    <row r="886" ht="12.75">
      <c r="G886" s="630"/>
    </row>
    <row r="887" ht="12.75">
      <c r="G887" s="630"/>
    </row>
  </sheetData>
  <sheetProtection/>
  <mergeCells count="6">
    <mergeCell ref="A1:H1"/>
    <mergeCell ref="A2:H2"/>
    <mergeCell ref="F5:F7"/>
    <mergeCell ref="C5:C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1" max="255" man="1"/>
    <brk id="250" max="255" man="1"/>
    <brk id="299" max="255" man="1"/>
    <brk id="350" max="255" man="1"/>
    <brk id="450" max="255" man="1"/>
    <brk id="501" max="255" man="1"/>
    <brk id="550" max="255" man="1"/>
    <brk id="599" max="255" man="1"/>
    <brk id="647" max="255" man="1"/>
    <brk id="697" max="255" man="1"/>
    <brk id="746" max="255" man="1"/>
    <brk id="79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showZeros="0" zoomScale="95" zoomScaleNormal="95" zoomScalePageLayoutView="0" workbookViewId="0" topLeftCell="C4">
      <selection activeCell="E51" sqref="E51"/>
    </sheetView>
  </sheetViews>
  <sheetFormatPr defaultColWidth="9.00390625" defaultRowHeight="12.75" customHeight="1"/>
  <cols>
    <col min="1" max="1" width="6.875" style="10" customWidth="1"/>
    <col min="2" max="2" width="51.00390625" style="10" customWidth="1"/>
    <col min="3" max="5" width="13.125" style="11" customWidth="1"/>
    <col min="6" max="6" width="8.625" style="11" customWidth="1"/>
    <col min="7" max="7" width="50.875" style="10" customWidth="1"/>
    <col min="8" max="16384" width="9.125" style="10" customWidth="1"/>
  </cols>
  <sheetData>
    <row r="1" spans="1:8" ht="12.75" customHeight="1">
      <c r="A1" s="1175" t="s">
        <v>1130</v>
      </c>
      <c r="B1" s="1174"/>
      <c r="C1" s="1174"/>
      <c r="D1" s="1174"/>
      <c r="E1" s="1174"/>
      <c r="F1" s="1174"/>
      <c r="G1" s="1174"/>
      <c r="H1" s="92"/>
    </row>
    <row r="2" spans="1:8" ht="12.75" customHeight="1">
      <c r="A2" s="1173" t="s">
        <v>19</v>
      </c>
      <c r="B2" s="1174"/>
      <c r="C2" s="1174"/>
      <c r="D2" s="1174"/>
      <c r="E2" s="1174"/>
      <c r="F2" s="1174"/>
      <c r="G2" s="1174"/>
      <c r="H2" s="67"/>
    </row>
    <row r="3" spans="3:7" ht="12" customHeight="1">
      <c r="C3" s="75"/>
      <c r="D3" s="75"/>
      <c r="E3" s="75"/>
      <c r="F3" s="75"/>
      <c r="G3" s="89" t="s">
        <v>978</v>
      </c>
    </row>
    <row r="4" spans="1:7" ht="12.75" customHeight="1">
      <c r="A4" s="51"/>
      <c r="B4" s="52"/>
      <c r="C4" s="1119" t="s">
        <v>679</v>
      </c>
      <c r="D4" s="1119" t="s">
        <v>740</v>
      </c>
      <c r="E4" s="1119" t="s">
        <v>692</v>
      </c>
      <c r="F4" s="1119" t="s">
        <v>1225</v>
      </c>
      <c r="G4" s="99" t="s">
        <v>930</v>
      </c>
    </row>
    <row r="5" spans="1:7" ht="12.75">
      <c r="A5" s="53" t="s">
        <v>1107</v>
      </c>
      <c r="B5" s="98" t="s">
        <v>929</v>
      </c>
      <c r="C5" s="1137"/>
      <c r="D5" s="1137"/>
      <c r="E5" s="1137"/>
      <c r="F5" s="1171"/>
      <c r="G5" s="54" t="s">
        <v>931</v>
      </c>
    </row>
    <row r="6" spans="1:7" ht="13.5" thickBot="1">
      <c r="A6" s="55"/>
      <c r="B6" s="56"/>
      <c r="C6" s="1138"/>
      <c r="D6" s="1138"/>
      <c r="E6" s="1138"/>
      <c r="F6" s="1172"/>
      <c r="G6" s="57"/>
    </row>
    <row r="7" spans="1:7" ht="15" customHeight="1">
      <c r="A7" s="238" t="s">
        <v>952</v>
      </c>
      <c r="B7" s="239" t="s">
        <v>953</v>
      </c>
      <c r="C7" s="240" t="s">
        <v>954</v>
      </c>
      <c r="D7" s="240" t="s">
        <v>955</v>
      </c>
      <c r="E7" s="240" t="s">
        <v>956</v>
      </c>
      <c r="F7" s="240" t="s">
        <v>777</v>
      </c>
      <c r="G7" s="240" t="s">
        <v>4</v>
      </c>
    </row>
    <row r="8" spans="1:7" ht="12.75" customHeight="1">
      <c r="A8" s="115"/>
      <c r="B8" s="96" t="s">
        <v>1084</v>
      </c>
      <c r="C8" s="1"/>
      <c r="D8" s="971"/>
      <c r="E8" s="971"/>
      <c r="F8" s="1017"/>
      <c r="G8" s="1018"/>
    </row>
    <row r="9" spans="1:7" ht="12.75" customHeight="1" thickBot="1">
      <c r="A9" s="45">
        <v>3911</v>
      </c>
      <c r="B9" s="38" t="s">
        <v>985</v>
      </c>
      <c r="C9" s="181">
        <v>15000</v>
      </c>
      <c r="D9" s="965">
        <v>15000</v>
      </c>
      <c r="E9" s="965">
        <v>15000</v>
      </c>
      <c r="F9" s="1024">
        <f>SUM(E9/D9)</f>
        <v>1</v>
      </c>
      <c r="G9" s="976"/>
    </row>
    <row r="10" spans="1:7" ht="12.75" customHeight="1" thickBot="1">
      <c r="A10" s="66">
        <v>3910</v>
      </c>
      <c r="B10" s="39" t="s">
        <v>973</v>
      </c>
      <c r="C10" s="7">
        <f>SUM(C9:C9)</f>
        <v>15000</v>
      </c>
      <c r="D10" s="966">
        <f>SUM(D9:D9)</f>
        <v>15000</v>
      </c>
      <c r="E10" s="966">
        <f>SUM(E9:E9)</f>
        <v>15000</v>
      </c>
      <c r="F10" s="1102">
        <f aca="true" t="shared" si="0" ref="F10:F51">SUM(E10/D10)</f>
        <v>1</v>
      </c>
      <c r="G10" s="976"/>
    </row>
    <row r="11" spans="1:7" s="14" customFormat="1" ht="12.75" customHeight="1">
      <c r="A11" s="12"/>
      <c r="B11" s="41" t="s">
        <v>1083</v>
      </c>
      <c r="C11" s="26"/>
      <c r="D11" s="967"/>
      <c r="E11" s="967"/>
      <c r="F11" s="1025"/>
      <c r="G11" s="977"/>
    </row>
    <row r="12" spans="1:7" s="14" customFormat="1" ht="12.75" customHeight="1">
      <c r="A12" s="45">
        <v>3921</v>
      </c>
      <c r="B12" s="38" t="s">
        <v>388</v>
      </c>
      <c r="C12" s="27">
        <v>6000</v>
      </c>
      <c r="D12" s="922">
        <v>6000</v>
      </c>
      <c r="E12" s="922">
        <v>6000</v>
      </c>
      <c r="F12" s="1025">
        <f t="shared" si="0"/>
        <v>1</v>
      </c>
      <c r="G12" s="978" t="s">
        <v>44</v>
      </c>
    </row>
    <row r="13" spans="1:7" s="14" customFormat="1" ht="12.75" customHeight="1">
      <c r="A13" s="45">
        <v>3922</v>
      </c>
      <c r="B13" s="38" t="s">
        <v>387</v>
      </c>
      <c r="C13" s="27">
        <v>5000</v>
      </c>
      <c r="D13" s="922">
        <v>5000</v>
      </c>
      <c r="E13" s="922">
        <v>5000</v>
      </c>
      <c r="F13" s="1025">
        <f t="shared" si="0"/>
        <v>1</v>
      </c>
      <c r="G13" s="979" t="s">
        <v>599</v>
      </c>
    </row>
    <row r="14" spans="1:7" s="14" customFormat="1" ht="12.75" customHeight="1">
      <c r="A14" s="45">
        <v>3925</v>
      </c>
      <c r="B14" s="38" t="s">
        <v>752</v>
      </c>
      <c r="C14" s="27">
        <v>290000</v>
      </c>
      <c r="D14" s="922">
        <v>290000</v>
      </c>
      <c r="E14" s="922">
        <v>290000</v>
      </c>
      <c r="F14" s="1025">
        <f t="shared" si="0"/>
        <v>1</v>
      </c>
      <c r="G14" s="980"/>
    </row>
    <row r="15" spans="1:7" s="14" customFormat="1" ht="12.75" customHeight="1">
      <c r="A15" s="45">
        <v>3928</v>
      </c>
      <c r="B15" s="38" t="s">
        <v>939</v>
      </c>
      <c r="C15" s="27">
        <v>160000</v>
      </c>
      <c r="D15" s="922">
        <v>310676</v>
      </c>
      <c r="E15" s="922">
        <v>310676</v>
      </c>
      <c r="F15" s="1025">
        <f t="shared" si="0"/>
        <v>1</v>
      </c>
      <c r="G15" s="980"/>
    </row>
    <row r="16" spans="1:7" s="14" customFormat="1" ht="12.75" customHeight="1">
      <c r="A16" s="45"/>
      <c r="B16" s="231" t="s">
        <v>831</v>
      </c>
      <c r="C16" s="70">
        <v>10000</v>
      </c>
      <c r="D16" s="968">
        <v>10000</v>
      </c>
      <c r="E16" s="968">
        <v>10000</v>
      </c>
      <c r="F16" s="1025">
        <f t="shared" si="0"/>
        <v>1</v>
      </c>
      <c r="G16" s="980"/>
    </row>
    <row r="17" spans="1:7" s="14" customFormat="1" ht="12.75" customHeight="1" thickBot="1">
      <c r="A17" s="45">
        <v>3929</v>
      </c>
      <c r="B17" s="59" t="s">
        <v>1116</v>
      </c>
      <c r="C17" s="87">
        <v>10000</v>
      </c>
      <c r="D17" s="969">
        <v>22105</v>
      </c>
      <c r="E17" s="969">
        <v>22105</v>
      </c>
      <c r="F17" s="1024">
        <f t="shared" si="0"/>
        <v>1</v>
      </c>
      <c r="G17" s="981" t="s">
        <v>424</v>
      </c>
    </row>
    <row r="18" spans="1:7" s="14" customFormat="1" ht="12.75" customHeight="1" thickBot="1">
      <c r="A18" s="66">
        <v>3920</v>
      </c>
      <c r="B18" s="39" t="s">
        <v>973</v>
      </c>
      <c r="C18" s="7">
        <f>SUM(C12:C15)+C17</f>
        <v>471000</v>
      </c>
      <c r="D18" s="966">
        <f>SUM(D12:D15)+D17</f>
        <v>633781</v>
      </c>
      <c r="E18" s="966">
        <f>SUM(E12:E15)+E17</f>
        <v>633781</v>
      </c>
      <c r="F18" s="1102">
        <f t="shared" si="0"/>
        <v>1</v>
      </c>
      <c r="G18" s="982"/>
    </row>
    <row r="19" spans="1:7" s="14" customFormat="1" ht="12.75" customHeight="1">
      <c r="A19" s="12"/>
      <c r="B19" s="41" t="s">
        <v>895</v>
      </c>
      <c r="C19" s="26"/>
      <c r="D19" s="967"/>
      <c r="E19" s="967"/>
      <c r="F19" s="1025"/>
      <c r="G19" s="983"/>
    </row>
    <row r="20" spans="1:7" s="14" customFormat="1" ht="12.75" customHeight="1">
      <c r="A20" s="73">
        <v>3931</v>
      </c>
      <c r="B20" s="97" t="s">
        <v>944</v>
      </c>
      <c r="C20" s="71">
        <v>5000</v>
      </c>
      <c r="D20" s="970">
        <v>5000</v>
      </c>
      <c r="E20" s="970">
        <v>5000</v>
      </c>
      <c r="F20" s="1025">
        <f t="shared" si="0"/>
        <v>1</v>
      </c>
      <c r="G20" s="984"/>
    </row>
    <row r="21" spans="1:7" s="14" customFormat="1" ht="12.75" customHeight="1" thickBot="1">
      <c r="A21" s="73">
        <v>3932</v>
      </c>
      <c r="B21" s="97" t="s">
        <v>986</v>
      </c>
      <c r="C21" s="87">
        <v>12500</v>
      </c>
      <c r="D21" s="969">
        <v>12500</v>
      </c>
      <c r="E21" s="969">
        <v>12500</v>
      </c>
      <c r="F21" s="1024">
        <f t="shared" si="0"/>
        <v>1</v>
      </c>
      <c r="G21" s="985"/>
    </row>
    <row r="22" spans="1:7" s="14" customFormat="1" ht="12.75" customHeight="1" thickBot="1">
      <c r="A22" s="66">
        <v>3930</v>
      </c>
      <c r="B22" s="39" t="s">
        <v>973</v>
      </c>
      <c r="C22" s="7">
        <f>SUM(C20:C21)</f>
        <v>17500</v>
      </c>
      <c r="D22" s="966">
        <f>SUM(D20:D21)</f>
        <v>17500</v>
      </c>
      <c r="E22" s="966">
        <f>SUM(E20:E21)</f>
        <v>17500</v>
      </c>
      <c r="F22" s="1102">
        <f t="shared" si="0"/>
        <v>1</v>
      </c>
      <c r="G22" s="986"/>
    </row>
    <row r="23" spans="1:7" ht="12.75" customHeight="1">
      <c r="A23" s="12"/>
      <c r="B23" s="41" t="s">
        <v>796</v>
      </c>
      <c r="C23" s="1"/>
      <c r="D23" s="971"/>
      <c r="E23" s="971"/>
      <c r="F23" s="1025"/>
      <c r="G23" s="987"/>
    </row>
    <row r="24" spans="1:7" ht="12.75" customHeight="1">
      <c r="A24" s="45">
        <v>3941</v>
      </c>
      <c r="B24" s="38" t="s">
        <v>1213</v>
      </c>
      <c r="C24" s="27">
        <v>258800</v>
      </c>
      <c r="D24" s="922">
        <v>220707</v>
      </c>
      <c r="E24" s="922">
        <v>220707</v>
      </c>
      <c r="F24" s="1025">
        <f t="shared" si="0"/>
        <v>1</v>
      </c>
      <c r="G24" s="984"/>
    </row>
    <row r="25" spans="1:7" ht="12.75" customHeight="1" thickBot="1">
      <c r="A25" s="45">
        <v>3943</v>
      </c>
      <c r="B25" s="38" t="s">
        <v>425</v>
      </c>
      <c r="C25" s="27">
        <v>2000</v>
      </c>
      <c r="D25" s="922">
        <v>2000</v>
      </c>
      <c r="E25" s="922">
        <v>2000</v>
      </c>
      <c r="F25" s="1024">
        <f t="shared" si="0"/>
        <v>1</v>
      </c>
      <c r="G25" s="979" t="s">
        <v>748</v>
      </c>
    </row>
    <row r="26" spans="1:7" s="14" customFormat="1" ht="12.75" customHeight="1" thickBot="1">
      <c r="A26" s="66">
        <v>3940</v>
      </c>
      <c r="B26" s="39" t="s">
        <v>971</v>
      </c>
      <c r="C26" s="7">
        <f>SUM(C24:C25)</f>
        <v>260800</v>
      </c>
      <c r="D26" s="966">
        <f>SUM(D24:D25)</f>
        <v>222707</v>
      </c>
      <c r="E26" s="966">
        <f>SUM(E24:E25)</f>
        <v>222707</v>
      </c>
      <c r="F26" s="1102">
        <f t="shared" si="0"/>
        <v>1</v>
      </c>
      <c r="G26" s="988"/>
    </row>
    <row r="27" spans="1:7" s="14" customFormat="1" ht="12.75" customHeight="1">
      <c r="A27" s="243"/>
      <c r="B27" s="244" t="s">
        <v>795</v>
      </c>
      <c r="C27" s="245"/>
      <c r="D27" s="972"/>
      <c r="E27" s="972"/>
      <c r="F27" s="1025"/>
      <c r="G27" s="989"/>
    </row>
    <row r="28" spans="1:7" s="14" customFormat="1" ht="12.75" customHeight="1">
      <c r="A28" s="69">
        <v>3961</v>
      </c>
      <c r="B28" s="94" t="s">
        <v>941</v>
      </c>
      <c r="C28" s="101">
        <v>124900</v>
      </c>
      <c r="D28" s="973">
        <v>124900</v>
      </c>
      <c r="E28" s="973">
        <v>124900</v>
      </c>
      <c r="F28" s="1025">
        <f t="shared" si="0"/>
        <v>1</v>
      </c>
      <c r="G28" s="984"/>
    </row>
    <row r="29" spans="1:7" s="14" customFormat="1" ht="12.75" customHeight="1">
      <c r="A29" s="69">
        <v>3962</v>
      </c>
      <c r="B29" s="365" t="s">
        <v>1206</v>
      </c>
      <c r="C29" s="101">
        <v>50000</v>
      </c>
      <c r="D29" s="973">
        <v>50000</v>
      </c>
      <c r="E29" s="973">
        <v>50000</v>
      </c>
      <c r="F29" s="1025">
        <f t="shared" si="0"/>
        <v>1</v>
      </c>
      <c r="G29" s="984"/>
    </row>
    <row r="30" spans="1:7" s="14" customFormat="1" ht="12.75" customHeight="1" thickBot="1">
      <c r="A30" s="69">
        <v>3972</v>
      </c>
      <c r="B30" s="250" t="s">
        <v>386</v>
      </c>
      <c r="C30" s="101">
        <v>18500</v>
      </c>
      <c r="D30" s="973">
        <v>18500</v>
      </c>
      <c r="E30" s="973">
        <v>18500</v>
      </c>
      <c r="F30" s="1103">
        <f t="shared" si="0"/>
        <v>1</v>
      </c>
      <c r="G30" s="978" t="s">
        <v>44</v>
      </c>
    </row>
    <row r="31" spans="1:7" s="14" customFormat="1" ht="12.75" customHeight="1" thickBot="1">
      <c r="A31" s="246">
        <v>3970</v>
      </c>
      <c r="B31" s="247" t="s">
        <v>938</v>
      </c>
      <c r="C31" s="248">
        <f>SUM(C28:C30)</f>
        <v>193400</v>
      </c>
      <c r="D31" s="974">
        <f>SUM(D28:D30)</f>
        <v>193400</v>
      </c>
      <c r="E31" s="974">
        <f>SUM(E28:E30)</f>
        <v>193400</v>
      </c>
      <c r="F31" s="1102">
        <f t="shared" si="0"/>
        <v>1</v>
      </c>
      <c r="G31" s="988"/>
    </row>
    <row r="32" spans="1:7" s="14" customFormat="1" ht="12.75" customHeight="1">
      <c r="A32" s="249"/>
      <c r="B32" s="251" t="s">
        <v>1082</v>
      </c>
      <c r="C32" s="245"/>
      <c r="D32" s="972"/>
      <c r="E32" s="972"/>
      <c r="F32" s="1025"/>
      <c r="G32" s="977"/>
    </row>
    <row r="33" spans="1:7" s="14" customFormat="1" ht="12.75" customHeight="1">
      <c r="A33" s="69">
        <v>3988</v>
      </c>
      <c r="B33" s="94" t="s">
        <v>682</v>
      </c>
      <c r="C33" s="101">
        <v>800</v>
      </c>
      <c r="D33" s="973">
        <v>800</v>
      </c>
      <c r="E33" s="973">
        <v>800</v>
      </c>
      <c r="F33" s="1025">
        <f t="shared" si="0"/>
        <v>1</v>
      </c>
      <c r="G33" s="990"/>
    </row>
    <row r="34" spans="1:7" s="14" customFormat="1" ht="12.75" customHeight="1">
      <c r="A34" s="69">
        <v>3989</v>
      </c>
      <c r="B34" s="94" t="s">
        <v>1210</v>
      </c>
      <c r="C34" s="101">
        <v>6000</v>
      </c>
      <c r="D34" s="973">
        <v>6000</v>
      </c>
      <c r="E34" s="973">
        <v>6000</v>
      </c>
      <c r="F34" s="1025">
        <f t="shared" si="0"/>
        <v>1</v>
      </c>
      <c r="G34" s="978" t="s">
        <v>44</v>
      </c>
    </row>
    <row r="35" spans="1:7" s="14" customFormat="1" ht="12.75" customHeight="1">
      <c r="A35" s="73">
        <v>3990</v>
      </c>
      <c r="B35" s="97" t="s">
        <v>1144</v>
      </c>
      <c r="C35" s="71">
        <v>1000</v>
      </c>
      <c r="D35" s="970">
        <v>1000</v>
      </c>
      <c r="E35" s="970">
        <v>1000</v>
      </c>
      <c r="F35" s="1025">
        <f t="shared" si="0"/>
        <v>1</v>
      </c>
      <c r="G35" s="991"/>
    </row>
    <row r="36" spans="1:7" s="14" customFormat="1" ht="12.75" customHeight="1">
      <c r="A36" s="73">
        <v>3991</v>
      </c>
      <c r="B36" s="97" t="s">
        <v>1201</v>
      </c>
      <c r="C36" s="71">
        <v>4820</v>
      </c>
      <c r="D36" s="970">
        <v>4820</v>
      </c>
      <c r="E36" s="970">
        <v>4820</v>
      </c>
      <c r="F36" s="1025">
        <f t="shared" si="0"/>
        <v>1</v>
      </c>
      <c r="G36" s="991"/>
    </row>
    <row r="37" spans="1:7" s="14" customFormat="1" ht="12.75" customHeight="1">
      <c r="A37" s="73">
        <v>3992</v>
      </c>
      <c r="B37" s="97" t="s">
        <v>1145</v>
      </c>
      <c r="C37" s="71">
        <v>1400</v>
      </c>
      <c r="D37" s="970">
        <v>1400</v>
      </c>
      <c r="E37" s="970">
        <v>1400</v>
      </c>
      <c r="F37" s="1025">
        <f t="shared" si="0"/>
        <v>1</v>
      </c>
      <c r="G37" s="991"/>
    </row>
    <row r="38" spans="1:7" s="14" customFormat="1" ht="12.75" customHeight="1">
      <c r="A38" s="73">
        <v>3993</v>
      </c>
      <c r="B38" s="97" t="s">
        <v>1146</v>
      </c>
      <c r="C38" s="71">
        <v>900</v>
      </c>
      <c r="D38" s="970">
        <v>900</v>
      </c>
      <c r="E38" s="970">
        <v>900</v>
      </c>
      <c r="F38" s="1025">
        <f t="shared" si="0"/>
        <v>1</v>
      </c>
      <c r="G38" s="991"/>
    </row>
    <row r="39" spans="1:7" s="14" customFormat="1" ht="12.75" customHeight="1">
      <c r="A39" s="73">
        <v>3994</v>
      </c>
      <c r="B39" s="97" t="s">
        <v>863</v>
      </c>
      <c r="C39" s="71">
        <v>900</v>
      </c>
      <c r="D39" s="970">
        <v>900</v>
      </c>
      <c r="E39" s="970">
        <v>900</v>
      </c>
      <c r="F39" s="1025">
        <f t="shared" si="0"/>
        <v>1</v>
      </c>
      <c r="G39" s="991"/>
    </row>
    <row r="40" spans="1:7" s="14" customFormat="1" ht="12.75" customHeight="1">
      <c r="A40" s="73">
        <v>3995</v>
      </c>
      <c r="B40" s="97" t="s">
        <v>864</v>
      </c>
      <c r="C40" s="71">
        <v>900</v>
      </c>
      <c r="D40" s="970">
        <v>900</v>
      </c>
      <c r="E40" s="970">
        <v>900</v>
      </c>
      <c r="F40" s="1025">
        <f t="shared" si="0"/>
        <v>1</v>
      </c>
      <c r="G40" s="991"/>
    </row>
    <row r="41" spans="1:7" s="14" customFormat="1" ht="12.75" customHeight="1">
      <c r="A41" s="73">
        <v>3997</v>
      </c>
      <c r="B41" s="97" t="s">
        <v>865</v>
      </c>
      <c r="C41" s="71">
        <v>900</v>
      </c>
      <c r="D41" s="970">
        <v>900</v>
      </c>
      <c r="E41" s="970">
        <v>900</v>
      </c>
      <c r="F41" s="1025">
        <f t="shared" si="0"/>
        <v>1</v>
      </c>
      <c r="G41" s="991"/>
    </row>
    <row r="42" spans="1:7" s="14" customFormat="1" ht="12.75" customHeight="1">
      <c r="A42" s="73">
        <v>3998</v>
      </c>
      <c r="B42" s="97" t="s">
        <v>866</v>
      </c>
      <c r="C42" s="71">
        <v>900</v>
      </c>
      <c r="D42" s="970">
        <v>900</v>
      </c>
      <c r="E42" s="970">
        <v>900</v>
      </c>
      <c r="F42" s="1025">
        <f t="shared" si="0"/>
        <v>1</v>
      </c>
      <c r="G42" s="991"/>
    </row>
    <row r="43" spans="1:7" s="14" customFormat="1" ht="12.75" customHeight="1" thickBot="1">
      <c r="A43" s="112">
        <v>3999</v>
      </c>
      <c r="B43" s="97" t="s">
        <v>867</v>
      </c>
      <c r="C43" s="87">
        <v>1000</v>
      </c>
      <c r="D43" s="969">
        <v>1000</v>
      </c>
      <c r="E43" s="969">
        <v>1000</v>
      </c>
      <c r="F43" s="1024">
        <f t="shared" si="0"/>
        <v>1</v>
      </c>
      <c r="G43" s="992"/>
    </row>
    <row r="44" spans="1:7" s="14" customFormat="1" ht="12.75" customHeight="1" thickBot="1">
      <c r="A44" s="66"/>
      <c r="B44" s="39" t="s">
        <v>938</v>
      </c>
      <c r="C44" s="7">
        <f>SUM(C33:C43)</f>
        <v>19520</v>
      </c>
      <c r="D44" s="966">
        <f>SUM(D33:D43)</f>
        <v>19520</v>
      </c>
      <c r="E44" s="966">
        <f>SUM(E33:E43)</f>
        <v>19520</v>
      </c>
      <c r="F44" s="1102">
        <f t="shared" si="0"/>
        <v>1</v>
      </c>
      <c r="G44" s="988"/>
    </row>
    <row r="45" spans="1:7" s="14" customFormat="1" ht="12.75" customHeight="1" thickBot="1">
      <c r="A45" s="66">
        <v>3900</v>
      </c>
      <c r="B45" s="39" t="s">
        <v>932</v>
      </c>
      <c r="C45" s="7">
        <f>C26+C18+C10+C22+C31+C44</f>
        <v>977220</v>
      </c>
      <c r="D45" s="966">
        <f>D26+D18+D10+D22+D31+D44</f>
        <v>1101908</v>
      </c>
      <c r="E45" s="966">
        <f>E26+E18+E10+E22+E31+E44</f>
        <v>1101908</v>
      </c>
      <c r="F45" s="1102">
        <f t="shared" si="0"/>
        <v>1</v>
      </c>
      <c r="G45" s="988"/>
    </row>
    <row r="46" spans="1:7" s="14" customFormat="1" ht="12.75" customHeight="1">
      <c r="A46" s="49"/>
      <c r="B46" s="94" t="s">
        <v>967</v>
      </c>
      <c r="C46" s="71"/>
      <c r="D46" s="970"/>
      <c r="E46" s="970"/>
      <c r="F46" s="1025"/>
      <c r="G46" s="983"/>
    </row>
    <row r="47" spans="1:7" s="14" customFormat="1" ht="12.75" customHeight="1">
      <c r="A47" s="49"/>
      <c r="B47" s="27" t="s">
        <v>875</v>
      </c>
      <c r="C47" s="71"/>
      <c r="D47" s="970"/>
      <c r="E47" s="970"/>
      <c r="F47" s="1025"/>
      <c r="G47" s="983"/>
    </row>
    <row r="48" spans="1:7" s="14" customFormat="1" ht="12.75" customHeight="1">
      <c r="A48" s="49"/>
      <c r="B48" s="94" t="s">
        <v>1128</v>
      </c>
      <c r="C48" s="71"/>
      <c r="D48" s="970"/>
      <c r="E48" s="970"/>
      <c r="F48" s="1025"/>
      <c r="G48" s="983"/>
    </row>
    <row r="49" spans="1:7" s="14" customFormat="1" ht="12.75" customHeight="1">
      <c r="A49" s="48"/>
      <c r="B49" s="27" t="s">
        <v>1123</v>
      </c>
      <c r="C49" s="27">
        <f>SUM(C10+C18+C22+C26+C31+C44)-C50</f>
        <v>790220</v>
      </c>
      <c r="D49" s="922">
        <f>SUM(D10+D18+D22+D26+D31+D44)-D50</f>
        <v>752127</v>
      </c>
      <c r="E49" s="922">
        <f>SUM(E10+E18+E22+E26+E31+E44)-E50</f>
        <v>752127</v>
      </c>
      <c r="F49" s="1025">
        <f t="shared" si="0"/>
        <v>1</v>
      </c>
      <c r="G49" s="983"/>
    </row>
    <row r="50" spans="1:7" s="14" customFormat="1" ht="12.75" customHeight="1">
      <c r="A50" s="48"/>
      <c r="B50" s="101" t="s">
        <v>1100</v>
      </c>
      <c r="C50" s="27">
        <f>SUM(C9+C17+C15+C25)</f>
        <v>187000</v>
      </c>
      <c r="D50" s="922">
        <f>SUM(D9+D17+D15+D25)</f>
        <v>349781</v>
      </c>
      <c r="E50" s="922">
        <f>SUM(E9+E17+E15+E25)</f>
        <v>349781</v>
      </c>
      <c r="F50" s="1101">
        <f t="shared" si="0"/>
        <v>1</v>
      </c>
      <c r="G50" s="993"/>
    </row>
    <row r="51" spans="1:7" s="14" customFormat="1" ht="12.75" customHeight="1">
      <c r="A51" s="265"/>
      <c r="B51" s="266" t="s">
        <v>804</v>
      </c>
      <c r="C51" s="79">
        <f>SUM(C47:C50)</f>
        <v>977220</v>
      </c>
      <c r="D51" s="975">
        <f>SUM(D47:D50)</f>
        <v>1101908</v>
      </c>
      <c r="E51" s="975">
        <f>SUM(E47:E50)</f>
        <v>1101908</v>
      </c>
      <c r="F51" s="1053">
        <f t="shared" si="0"/>
        <v>1</v>
      </c>
      <c r="G51" s="993"/>
    </row>
    <row r="52" spans="1:7" ht="12.75" customHeight="1">
      <c r="A52" s="43"/>
      <c r="B52" s="44"/>
      <c r="C52" s="19"/>
      <c r="D52" s="19"/>
      <c r="E52" s="19"/>
      <c r="F52" s="19"/>
      <c r="G52" s="44"/>
    </row>
    <row r="53" ht="12.75" customHeight="1">
      <c r="A53" s="58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1968503937007874" bottom="0.1968503937007874" header="0.5905511811023623" footer="0"/>
  <pageSetup firstPageNumber="44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showZeros="0" zoomScalePageLayoutView="0" workbookViewId="0" topLeftCell="C94">
      <selection activeCell="G9" sqref="G9"/>
    </sheetView>
  </sheetViews>
  <sheetFormatPr defaultColWidth="9.00390625" defaultRowHeight="12.75" customHeight="1"/>
  <cols>
    <col min="1" max="1" width="5.875" style="43" customWidth="1"/>
    <col min="2" max="2" width="66.125" style="44" customWidth="1"/>
    <col min="3" max="5" width="12.125" style="50" customWidth="1"/>
    <col min="6" max="6" width="9.875" style="50" customWidth="1"/>
    <col min="7" max="7" width="66.875" style="44" customWidth="1"/>
    <col min="8" max="16384" width="9.125" style="44" customWidth="1"/>
  </cols>
  <sheetData>
    <row r="1" spans="1:7" s="17" customFormat="1" ht="12.75" customHeight="1">
      <c r="A1" s="1178" t="s">
        <v>933</v>
      </c>
      <c r="B1" s="1174"/>
      <c r="C1" s="1174"/>
      <c r="D1" s="1174"/>
      <c r="E1" s="1174"/>
      <c r="F1" s="1174"/>
      <c r="G1" s="1174"/>
    </row>
    <row r="2" spans="1:7" s="17" customFormat="1" ht="12.75" customHeight="1">
      <c r="A2" s="1173" t="s">
        <v>18</v>
      </c>
      <c r="B2" s="1174"/>
      <c r="C2" s="1174"/>
      <c r="D2" s="1174"/>
      <c r="E2" s="1174"/>
      <c r="F2" s="1174"/>
      <c r="G2" s="1174"/>
    </row>
    <row r="3" spans="1:7" s="17" customFormat="1" ht="12.75" customHeight="1">
      <c r="A3" s="67"/>
      <c r="B3" s="67"/>
      <c r="C3" s="1176"/>
      <c r="D3" s="1176"/>
      <c r="E3" s="1176"/>
      <c r="F3" s="1176"/>
      <c r="G3" s="1177"/>
    </row>
    <row r="4" spans="1:7" ht="10.5" customHeight="1">
      <c r="A4" s="454"/>
      <c r="B4" s="451"/>
      <c r="C4" s="632"/>
      <c r="D4" s="632"/>
      <c r="E4" s="632"/>
      <c r="F4" s="632"/>
      <c r="G4" s="633" t="s">
        <v>978</v>
      </c>
    </row>
    <row r="5" spans="1:7" ht="12.75" customHeight="1">
      <c r="A5" s="616"/>
      <c r="B5" s="634"/>
      <c r="C5" s="1142" t="s">
        <v>679</v>
      </c>
      <c r="D5" s="1142" t="s">
        <v>740</v>
      </c>
      <c r="E5" s="1142" t="s">
        <v>692</v>
      </c>
      <c r="F5" s="1142" t="s">
        <v>1223</v>
      </c>
      <c r="G5" s="635"/>
    </row>
    <row r="6" spans="1:7" ht="12" customHeight="1">
      <c r="A6" s="459" t="s">
        <v>1107</v>
      </c>
      <c r="B6" s="636" t="s">
        <v>929</v>
      </c>
      <c r="C6" s="1143"/>
      <c r="D6" s="1143"/>
      <c r="E6" s="1143"/>
      <c r="F6" s="1179"/>
      <c r="G6" s="527" t="s">
        <v>930</v>
      </c>
    </row>
    <row r="7" spans="1:7" ht="12.75" customHeight="1" thickBot="1">
      <c r="A7" s="637"/>
      <c r="B7" s="638"/>
      <c r="C7" s="1157"/>
      <c r="D7" s="1157"/>
      <c r="E7" s="1157"/>
      <c r="F7" s="1180"/>
      <c r="G7" s="482" t="s">
        <v>931</v>
      </c>
    </row>
    <row r="8" spans="1:7" ht="12.75" customHeight="1">
      <c r="A8" s="639" t="s">
        <v>952</v>
      </c>
      <c r="B8" s="464" t="s">
        <v>953</v>
      </c>
      <c r="C8" s="640" t="s">
        <v>954</v>
      </c>
      <c r="D8" s="640" t="s">
        <v>955</v>
      </c>
      <c r="E8" s="640" t="s">
        <v>956</v>
      </c>
      <c r="F8" s="640" t="s">
        <v>777</v>
      </c>
      <c r="G8" s="528" t="s">
        <v>4</v>
      </c>
    </row>
    <row r="9" spans="1:7" ht="16.5" customHeight="1">
      <c r="A9" s="582"/>
      <c r="B9" s="641" t="s">
        <v>1092</v>
      </c>
      <c r="C9" s="532"/>
      <c r="D9" s="532"/>
      <c r="E9" s="532"/>
      <c r="F9" s="532"/>
      <c r="G9" s="642"/>
    </row>
    <row r="10" spans="1:7" ht="12">
      <c r="A10" s="459"/>
      <c r="B10" s="643" t="s">
        <v>1078</v>
      </c>
      <c r="C10" s="644"/>
      <c r="D10" s="644"/>
      <c r="E10" s="644"/>
      <c r="F10" s="644"/>
      <c r="G10" s="474"/>
    </row>
    <row r="11" spans="1:7" ht="12">
      <c r="A11" s="645">
        <v>4014</v>
      </c>
      <c r="B11" s="372" t="s">
        <v>2</v>
      </c>
      <c r="C11" s="646">
        <v>30000</v>
      </c>
      <c r="D11" s="646">
        <f>SUM(D12:D13)</f>
        <v>53173</v>
      </c>
      <c r="E11" s="646">
        <f>SUM(E12:E13)</f>
        <v>53173</v>
      </c>
      <c r="F11" s="374">
        <f>SUM(E11/D11)</f>
        <v>1</v>
      </c>
      <c r="G11" s="650"/>
    </row>
    <row r="12" spans="1:7" ht="12">
      <c r="A12" s="645"/>
      <c r="B12" s="648" t="s">
        <v>1169</v>
      </c>
      <c r="C12" s="649"/>
      <c r="D12" s="649">
        <v>33173</v>
      </c>
      <c r="E12" s="649">
        <v>33173</v>
      </c>
      <c r="F12" s="374">
        <f aca="true" t="shared" si="0" ref="F12:F56">SUM(E12/D12)</f>
        <v>1</v>
      </c>
      <c r="G12" s="650"/>
    </row>
    <row r="13" spans="1:7" ht="12">
      <c r="A13" s="645"/>
      <c r="B13" s="648" t="s">
        <v>40</v>
      </c>
      <c r="C13" s="649"/>
      <c r="D13" s="649">
        <v>20000</v>
      </c>
      <c r="E13" s="649">
        <v>20000</v>
      </c>
      <c r="F13" s="374">
        <f t="shared" si="0"/>
        <v>1</v>
      </c>
      <c r="G13" s="650"/>
    </row>
    <row r="14" spans="1:7" s="40" customFormat="1" ht="12">
      <c r="A14" s="582">
        <v>4010</v>
      </c>
      <c r="B14" s="651" t="s">
        <v>1079</v>
      </c>
      <c r="C14" s="652">
        <f>SUM(C11)</f>
        <v>30000</v>
      </c>
      <c r="D14" s="652">
        <f>SUM(D11)</f>
        <v>53173</v>
      </c>
      <c r="E14" s="652">
        <f>SUM(E11)</f>
        <v>53173</v>
      </c>
      <c r="F14" s="1106">
        <f t="shared" si="0"/>
        <v>1</v>
      </c>
      <c r="G14" s="653"/>
    </row>
    <row r="15" spans="1:7" s="40" customFormat="1" ht="12">
      <c r="A15" s="84"/>
      <c r="B15" s="654" t="s">
        <v>1080</v>
      </c>
      <c r="C15" s="373"/>
      <c r="D15" s="373"/>
      <c r="E15" s="373"/>
      <c r="F15" s="374"/>
      <c r="G15" s="470"/>
    </row>
    <row r="16" spans="1:7" s="40" customFormat="1" ht="12">
      <c r="A16" s="645">
        <v>4032</v>
      </c>
      <c r="B16" s="372" t="s">
        <v>830</v>
      </c>
      <c r="C16" s="373"/>
      <c r="D16" s="373"/>
      <c r="E16" s="373"/>
      <c r="F16" s="374"/>
      <c r="G16" s="470"/>
    </row>
    <row r="17" spans="1:7" s="40" customFormat="1" ht="12">
      <c r="A17" s="645">
        <v>4034</v>
      </c>
      <c r="B17" s="372" t="s">
        <v>684</v>
      </c>
      <c r="C17" s="373"/>
      <c r="D17" s="373">
        <v>540</v>
      </c>
      <c r="E17" s="373">
        <v>540</v>
      </c>
      <c r="F17" s="374">
        <f t="shared" si="0"/>
        <v>1</v>
      </c>
      <c r="G17" s="470"/>
    </row>
    <row r="18" spans="1:7" s="40" customFormat="1" ht="12">
      <c r="A18" s="582">
        <v>4030</v>
      </c>
      <c r="B18" s="651" t="s">
        <v>1081</v>
      </c>
      <c r="C18" s="485">
        <f>SUM(C16:C16)</f>
        <v>0</v>
      </c>
      <c r="D18" s="485">
        <f>SUM(D17)</f>
        <v>540</v>
      </c>
      <c r="E18" s="703">
        <f>SUM(E17)</f>
        <v>540</v>
      </c>
      <c r="F18" s="1106">
        <f t="shared" si="0"/>
        <v>1</v>
      </c>
      <c r="G18" s="656"/>
    </row>
    <row r="19" spans="1:7" s="40" customFormat="1" ht="12.75">
      <c r="A19" s="84"/>
      <c r="B19" s="657" t="s">
        <v>1085</v>
      </c>
      <c r="C19" s="658"/>
      <c r="D19" s="658"/>
      <c r="E19" s="658"/>
      <c r="F19" s="374"/>
      <c r="G19" s="659"/>
    </row>
    <row r="20" spans="1:7" s="40" customFormat="1" ht="12">
      <c r="A20" s="645">
        <v>4114</v>
      </c>
      <c r="B20" s="660" t="s">
        <v>976</v>
      </c>
      <c r="C20" s="373">
        <v>150000</v>
      </c>
      <c r="D20" s="373">
        <v>680000</v>
      </c>
      <c r="E20" s="373">
        <v>680000</v>
      </c>
      <c r="F20" s="374">
        <f t="shared" si="0"/>
        <v>1</v>
      </c>
      <c r="G20" s="650"/>
    </row>
    <row r="21" spans="1:7" s="40" customFormat="1" ht="12">
      <c r="A21" s="645">
        <v>4118</v>
      </c>
      <c r="B21" s="660" t="s">
        <v>963</v>
      </c>
      <c r="C21" s="373">
        <v>610000</v>
      </c>
      <c r="D21" s="373">
        <v>683681</v>
      </c>
      <c r="E21" s="373">
        <v>683681</v>
      </c>
      <c r="F21" s="374">
        <f t="shared" si="0"/>
        <v>1</v>
      </c>
      <c r="G21" s="650"/>
    </row>
    <row r="22" spans="1:7" s="40" customFormat="1" ht="12">
      <c r="A22" s="645">
        <v>4119</v>
      </c>
      <c r="B22" s="660" t="s">
        <v>6</v>
      </c>
      <c r="C22" s="373">
        <v>420000</v>
      </c>
      <c r="D22" s="373">
        <v>420000</v>
      </c>
      <c r="E22" s="373">
        <v>420000</v>
      </c>
      <c r="F22" s="374">
        <f t="shared" si="0"/>
        <v>1</v>
      </c>
      <c r="G22" s="650"/>
    </row>
    <row r="23" spans="1:7" s="40" customFormat="1" ht="12">
      <c r="A23" s="645">
        <v>4120</v>
      </c>
      <c r="B23" s="660" t="s">
        <v>1209</v>
      </c>
      <c r="C23" s="373">
        <v>400000</v>
      </c>
      <c r="D23" s="373">
        <v>436744</v>
      </c>
      <c r="E23" s="373">
        <v>436744</v>
      </c>
      <c r="F23" s="374">
        <f t="shared" si="0"/>
        <v>1</v>
      </c>
      <c r="G23" s="650"/>
    </row>
    <row r="24" spans="1:7" s="37" customFormat="1" ht="12">
      <c r="A24" s="470">
        <v>4121</v>
      </c>
      <c r="B24" s="661" t="s">
        <v>896</v>
      </c>
      <c r="C24" s="475">
        <v>40000</v>
      </c>
      <c r="D24" s="475">
        <f>SUM(D25:D27)</f>
        <v>78304</v>
      </c>
      <c r="E24" s="475">
        <f>SUM(E25:E27)</f>
        <v>78304</v>
      </c>
      <c r="F24" s="374">
        <f t="shared" si="0"/>
        <v>1</v>
      </c>
      <c r="G24" s="650"/>
    </row>
    <row r="25" spans="1:7" s="37" customFormat="1" ht="12">
      <c r="A25" s="470"/>
      <c r="B25" s="648" t="s">
        <v>1169</v>
      </c>
      <c r="C25" s="649"/>
      <c r="D25" s="649">
        <v>8781</v>
      </c>
      <c r="E25" s="649">
        <v>8781</v>
      </c>
      <c r="F25" s="374">
        <f t="shared" si="0"/>
        <v>1</v>
      </c>
      <c r="G25" s="647"/>
    </row>
    <row r="26" spans="1:7" s="37" customFormat="1" ht="12">
      <c r="A26" s="470"/>
      <c r="B26" s="648" t="s">
        <v>8</v>
      </c>
      <c r="C26" s="649"/>
      <c r="D26" s="649"/>
      <c r="E26" s="649">
        <v>965</v>
      </c>
      <c r="F26" s="374"/>
      <c r="G26" s="647"/>
    </row>
    <row r="27" spans="1:7" s="37" customFormat="1" ht="12">
      <c r="A27" s="470"/>
      <c r="B27" s="648" t="s">
        <v>40</v>
      </c>
      <c r="C27" s="649"/>
      <c r="D27" s="649">
        <v>69523</v>
      </c>
      <c r="E27" s="649">
        <v>68558</v>
      </c>
      <c r="F27" s="374">
        <f t="shared" si="0"/>
        <v>0.9861197013937834</v>
      </c>
      <c r="G27" s="647"/>
    </row>
    <row r="28" spans="1:7" s="37" customFormat="1" ht="12">
      <c r="A28" s="470">
        <v>4122</v>
      </c>
      <c r="B28" s="662" t="s">
        <v>987</v>
      </c>
      <c r="C28" s="373">
        <v>120000</v>
      </c>
      <c r="D28" s="373">
        <v>217069</v>
      </c>
      <c r="E28" s="373">
        <v>217069</v>
      </c>
      <c r="F28" s="374">
        <f t="shared" si="0"/>
        <v>1</v>
      </c>
      <c r="G28" s="650"/>
    </row>
    <row r="29" spans="1:7" s="37" customFormat="1" ht="12">
      <c r="A29" s="470"/>
      <c r="B29" s="648" t="s">
        <v>1169</v>
      </c>
      <c r="C29" s="663"/>
      <c r="D29" s="663"/>
      <c r="E29" s="663">
        <v>6544</v>
      </c>
      <c r="F29" s="374"/>
      <c r="G29" s="474"/>
    </row>
    <row r="30" spans="1:7" s="37" customFormat="1" ht="12">
      <c r="A30" s="470"/>
      <c r="B30" s="648" t="s">
        <v>40</v>
      </c>
      <c r="C30" s="663"/>
      <c r="D30" s="663"/>
      <c r="E30" s="663">
        <v>210525</v>
      </c>
      <c r="F30" s="374"/>
      <c r="G30" s="474"/>
    </row>
    <row r="31" spans="1:7" s="37" customFormat="1" ht="12">
      <c r="A31" s="555">
        <v>4123</v>
      </c>
      <c r="B31" s="664" t="s">
        <v>860</v>
      </c>
      <c r="C31" s="665">
        <v>319740</v>
      </c>
      <c r="D31" s="665">
        <f>SUM(D32:D37)</f>
        <v>1107766</v>
      </c>
      <c r="E31" s="665">
        <f>SUM(E32:E37)</f>
        <v>1152766</v>
      </c>
      <c r="F31" s="374">
        <f t="shared" si="0"/>
        <v>1.0406222974888197</v>
      </c>
      <c r="G31" s="474"/>
    </row>
    <row r="32" spans="1:7" s="37" customFormat="1" ht="12">
      <c r="A32" s="555"/>
      <c r="B32" s="650" t="s">
        <v>882</v>
      </c>
      <c r="C32" s="666"/>
      <c r="D32" s="666">
        <v>7460</v>
      </c>
      <c r="E32" s="666">
        <v>26000</v>
      </c>
      <c r="F32" s="374">
        <f t="shared" si="0"/>
        <v>3.485254691689008</v>
      </c>
      <c r="G32" s="474"/>
    </row>
    <row r="33" spans="1:7" s="37" customFormat="1" ht="12">
      <c r="A33" s="555"/>
      <c r="B33" s="663" t="s">
        <v>1131</v>
      </c>
      <c r="C33" s="666"/>
      <c r="D33" s="666">
        <v>2377</v>
      </c>
      <c r="E33" s="666">
        <v>6500</v>
      </c>
      <c r="F33" s="374">
        <f t="shared" si="0"/>
        <v>2.7345393352965925</v>
      </c>
      <c r="G33" s="474"/>
    </row>
    <row r="34" spans="1:7" s="37" customFormat="1" ht="12">
      <c r="A34" s="555"/>
      <c r="B34" s="648" t="s">
        <v>1169</v>
      </c>
      <c r="C34" s="666"/>
      <c r="D34" s="666">
        <v>20000</v>
      </c>
      <c r="E34" s="666">
        <v>65000</v>
      </c>
      <c r="F34" s="374">
        <f t="shared" si="0"/>
        <v>3.25</v>
      </c>
      <c r="G34" s="474"/>
    </row>
    <row r="35" spans="1:7" s="37" customFormat="1" ht="12">
      <c r="A35" s="555"/>
      <c r="B35" s="648" t="s">
        <v>1170</v>
      </c>
      <c r="C35" s="666"/>
      <c r="D35" s="666">
        <v>39581</v>
      </c>
      <c r="E35" s="666">
        <v>39581</v>
      </c>
      <c r="F35" s="374">
        <f t="shared" si="0"/>
        <v>1</v>
      </c>
      <c r="G35" s="474"/>
    </row>
    <row r="36" spans="1:7" s="37" customFormat="1" ht="12">
      <c r="A36" s="555"/>
      <c r="B36" s="648" t="s">
        <v>8</v>
      </c>
      <c r="C36" s="666"/>
      <c r="D36" s="666"/>
      <c r="E36" s="666">
        <v>21545</v>
      </c>
      <c r="F36" s="374"/>
      <c r="G36" s="474"/>
    </row>
    <row r="37" spans="1:7" s="37" customFormat="1" ht="12">
      <c r="A37" s="555"/>
      <c r="B37" s="648" t="s">
        <v>40</v>
      </c>
      <c r="C37" s="666"/>
      <c r="D37" s="666">
        <v>1038348</v>
      </c>
      <c r="E37" s="666">
        <v>994140</v>
      </c>
      <c r="F37" s="374">
        <f t="shared" si="0"/>
        <v>0.9574246784315085</v>
      </c>
      <c r="G37" s="474"/>
    </row>
    <row r="38" spans="1:7" s="37" customFormat="1" ht="12">
      <c r="A38" s="555">
        <v>4124</v>
      </c>
      <c r="B38" s="660" t="s">
        <v>603</v>
      </c>
      <c r="C38" s="665">
        <v>11260</v>
      </c>
      <c r="D38" s="665">
        <v>11260</v>
      </c>
      <c r="E38" s="665"/>
      <c r="F38" s="374">
        <f t="shared" si="0"/>
        <v>0</v>
      </c>
      <c r="G38" s="474"/>
    </row>
    <row r="39" spans="1:7" s="37" customFormat="1" ht="12">
      <c r="A39" s="555">
        <v>4125</v>
      </c>
      <c r="B39" s="660" t="s">
        <v>689</v>
      </c>
      <c r="C39" s="665"/>
      <c r="D39" s="665">
        <v>10000</v>
      </c>
      <c r="E39" s="665">
        <v>22000</v>
      </c>
      <c r="F39" s="374">
        <f t="shared" si="0"/>
        <v>2.2</v>
      </c>
      <c r="G39" s="474"/>
    </row>
    <row r="40" spans="1:7" s="37" customFormat="1" ht="12">
      <c r="A40" s="555"/>
      <c r="B40" s="1110" t="s">
        <v>1169</v>
      </c>
      <c r="C40" s="665"/>
      <c r="D40" s="665"/>
      <c r="E40" s="666">
        <v>4000</v>
      </c>
      <c r="F40" s="374"/>
      <c r="G40" s="474"/>
    </row>
    <row r="41" spans="1:7" s="37" customFormat="1" ht="12">
      <c r="A41" s="555"/>
      <c r="B41" s="1110" t="s">
        <v>40</v>
      </c>
      <c r="C41" s="665"/>
      <c r="D41" s="665"/>
      <c r="E41" s="666">
        <v>18000</v>
      </c>
      <c r="F41" s="374"/>
      <c r="G41" s="474"/>
    </row>
    <row r="42" spans="1:7" s="37" customFormat="1" ht="12">
      <c r="A42" s="667"/>
      <c r="B42" s="668" t="s">
        <v>934</v>
      </c>
      <c r="C42" s="491">
        <f>C21+C22+C23+C24+C28+C31+C20+C38</f>
        <v>2071000</v>
      </c>
      <c r="D42" s="491">
        <f>D21+D22+D23+D24+D28+D31+D20+D38+D39</f>
        <v>3644824</v>
      </c>
      <c r="E42" s="491">
        <f>E21+E22+E23+E24+E28+E31+E20+E38+E39</f>
        <v>3690564</v>
      </c>
      <c r="F42" s="1107">
        <f t="shared" si="0"/>
        <v>1.0125493027921237</v>
      </c>
      <c r="G42" s="471"/>
    </row>
    <row r="43" spans="1:7" s="37" customFormat="1" ht="12">
      <c r="A43" s="470">
        <v>4131</v>
      </c>
      <c r="B43" s="661" t="s">
        <v>1117</v>
      </c>
      <c r="C43" s="373">
        <v>50000</v>
      </c>
      <c r="D43" s="373">
        <v>67571</v>
      </c>
      <c r="E43" s="373">
        <v>67571</v>
      </c>
      <c r="F43" s="374">
        <f t="shared" si="0"/>
        <v>1</v>
      </c>
      <c r="G43" s="650"/>
    </row>
    <row r="44" spans="1:7" s="37" customFormat="1" ht="12">
      <c r="A44" s="470"/>
      <c r="B44" s="648" t="s">
        <v>1169</v>
      </c>
      <c r="C44" s="663"/>
      <c r="D44" s="663">
        <v>3600</v>
      </c>
      <c r="E44" s="663">
        <v>4000</v>
      </c>
      <c r="F44" s="374">
        <f t="shared" si="0"/>
        <v>1.1111111111111112</v>
      </c>
      <c r="G44" s="647"/>
    </row>
    <row r="45" spans="1:7" s="37" customFormat="1" ht="12">
      <c r="A45" s="470"/>
      <c r="B45" s="648" t="s">
        <v>40</v>
      </c>
      <c r="C45" s="663"/>
      <c r="D45" s="663">
        <v>63971</v>
      </c>
      <c r="E45" s="663">
        <v>63571</v>
      </c>
      <c r="F45" s="374">
        <f t="shared" si="0"/>
        <v>0.9937471666849041</v>
      </c>
      <c r="G45" s="647"/>
    </row>
    <row r="46" spans="1:7" s="37" customFormat="1" ht="12" customHeight="1">
      <c r="A46" s="470">
        <v>4132</v>
      </c>
      <c r="B46" s="661" t="s">
        <v>892</v>
      </c>
      <c r="C46" s="373">
        <v>30000</v>
      </c>
      <c r="D46" s="373">
        <v>45118</v>
      </c>
      <c r="E46" s="373">
        <v>45118</v>
      </c>
      <c r="F46" s="374">
        <f t="shared" si="0"/>
        <v>1</v>
      </c>
      <c r="G46" s="650"/>
    </row>
    <row r="47" spans="1:7" s="37" customFormat="1" ht="12.75" customHeight="1">
      <c r="A47" s="470">
        <v>4133</v>
      </c>
      <c r="B47" s="661" t="s">
        <v>1118</v>
      </c>
      <c r="C47" s="373">
        <v>100000</v>
      </c>
      <c r="D47" s="373">
        <v>254221</v>
      </c>
      <c r="E47" s="373">
        <v>254221</v>
      </c>
      <c r="F47" s="374">
        <f t="shared" si="0"/>
        <v>1</v>
      </c>
      <c r="G47" s="650"/>
    </row>
    <row r="48" spans="1:7" s="37" customFormat="1" ht="12.75" customHeight="1">
      <c r="A48" s="470"/>
      <c r="B48" s="648" t="s">
        <v>1169</v>
      </c>
      <c r="C48" s="663"/>
      <c r="D48" s="663"/>
      <c r="E48" s="663"/>
      <c r="F48" s="374"/>
      <c r="G48" s="474"/>
    </row>
    <row r="49" spans="1:7" s="37" customFormat="1" ht="12.75" customHeight="1">
      <c r="A49" s="470"/>
      <c r="B49" s="648" t="s">
        <v>40</v>
      </c>
      <c r="C49" s="663"/>
      <c r="D49" s="663"/>
      <c r="E49" s="663"/>
      <c r="F49" s="374"/>
      <c r="G49" s="474"/>
    </row>
    <row r="50" spans="1:7" s="37" customFormat="1" ht="12">
      <c r="A50" s="470">
        <v>4135</v>
      </c>
      <c r="B50" s="661" t="s">
        <v>1119</v>
      </c>
      <c r="C50" s="373">
        <v>120000</v>
      </c>
      <c r="D50" s="373">
        <v>120000</v>
      </c>
      <c r="E50" s="373">
        <v>120000</v>
      </c>
      <c r="F50" s="374">
        <f t="shared" si="0"/>
        <v>1</v>
      </c>
      <c r="G50" s="650"/>
    </row>
    <row r="51" spans="1:7" s="37" customFormat="1" ht="12">
      <c r="A51" s="371"/>
      <c r="B51" s="648" t="s">
        <v>1169</v>
      </c>
      <c r="C51" s="663"/>
      <c r="D51" s="663"/>
      <c r="E51" s="663">
        <v>4</v>
      </c>
      <c r="F51" s="374"/>
      <c r="G51" s="655"/>
    </row>
    <row r="52" spans="1:7" s="37" customFormat="1" ht="12">
      <c r="A52" s="371"/>
      <c r="B52" s="648" t="s">
        <v>40</v>
      </c>
      <c r="C52" s="663"/>
      <c r="D52" s="663"/>
      <c r="E52" s="663">
        <v>119996</v>
      </c>
      <c r="F52" s="374"/>
      <c r="G52" s="655"/>
    </row>
    <row r="53" spans="1:7" s="37" customFormat="1" ht="12">
      <c r="A53" s="371">
        <v>4138</v>
      </c>
      <c r="B53" s="372" t="s">
        <v>764</v>
      </c>
      <c r="C53" s="373"/>
      <c r="D53" s="373">
        <v>15468</v>
      </c>
      <c r="E53" s="373">
        <v>15468</v>
      </c>
      <c r="F53" s="374">
        <f t="shared" si="0"/>
        <v>1</v>
      </c>
      <c r="G53" s="375"/>
    </row>
    <row r="54" spans="1:7" s="37" customFormat="1" ht="12">
      <c r="A54" s="371"/>
      <c r="B54" s="648" t="s">
        <v>1169</v>
      </c>
      <c r="C54" s="373"/>
      <c r="D54" s="663">
        <v>1132</v>
      </c>
      <c r="E54" s="663">
        <v>1132</v>
      </c>
      <c r="F54" s="374">
        <f t="shared" si="0"/>
        <v>1</v>
      </c>
      <c r="G54" s="375"/>
    </row>
    <row r="55" spans="1:7" s="37" customFormat="1" ht="12">
      <c r="A55" s="371"/>
      <c r="B55" s="648" t="s">
        <v>40</v>
      </c>
      <c r="C55" s="373"/>
      <c r="D55" s="663">
        <v>14336</v>
      </c>
      <c r="E55" s="663">
        <v>14336</v>
      </c>
      <c r="F55" s="374">
        <f t="shared" si="0"/>
        <v>1</v>
      </c>
      <c r="G55" s="375"/>
    </row>
    <row r="56" spans="1:7" s="37" customFormat="1" ht="12">
      <c r="A56" s="582">
        <v>4100</v>
      </c>
      <c r="B56" s="651" t="s">
        <v>971</v>
      </c>
      <c r="C56" s="485">
        <f>C42+C43+C46+C47+C50+C53</f>
        <v>2371000</v>
      </c>
      <c r="D56" s="485">
        <f>D42+D43+D46+D47+D50+D53</f>
        <v>4147202</v>
      </c>
      <c r="E56" s="485">
        <f>E42+E43+E46+E47+E50+E53</f>
        <v>4192942</v>
      </c>
      <c r="F56" s="1106">
        <f t="shared" si="0"/>
        <v>1.0110291227675912</v>
      </c>
      <c r="G56" s="642"/>
    </row>
    <row r="57" spans="1:7" s="37" customFormat="1" ht="12">
      <c r="A57" s="616"/>
      <c r="B57" s="669" t="s">
        <v>895</v>
      </c>
      <c r="C57" s="373"/>
      <c r="D57" s="373"/>
      <c r="E57" s="373"/>
      <c r="F57" s="374"/>
      <c r="G57" s="474"/>
    </row>
    <row r="58" spans="1:7" s="37" customFormat="1" ht="12">
      <c r="A58" s="645">
        <v>4211</v>
      </c>
      <c r="B58" s="372" t="s">
        <v>897</v>
      </c>
      <c r="C58" s="373"/>
      <c r="D58" s="373"/>
      <c r="E58" s="373"/>
      <c r="F58" s="374"/>
      <c r="G58" s="474"/>
    </row>
    <row r="59" spans="1:7" s="37" customFormat="1" ht="12">
      <c r="A59" s="645">
        <v>4213</v>
      </c>
      <c r="B59" s="372" t="s">
        <v>899</v>
      </c>
      <c r="C59" s="373"/>
      <c r="D59" s="373"/>
      <c r="E59" s="373"/>
      <c r="F59" s="374"/>
      <c r="G59" s="474"/>
    </row>
    <row r="60" spans="1:7" s="37" customFormat="1" ht="12">
      <c r="A60" s="645">
        <v>4215</v>
      </c>
      <c r="B60" s="372" t="s">
        <v>1086</v>
      </c>
      <c r="C60" s="373"/>
      <c r="D60" s="373"/>
      <c r="E60" s="373"/>
      <c r="F60" s="374"/>
      <c r="G60" s="474"/>
    </row>
    <row r="61" spans="1:7" s="37" customFormat="1" ht="12">
      <c r="A61" s="645">
        <v>4217</v>
      </c>
      <c r="B61" s="372" t="s">
        <v>775</v>
      </c>
      <c r="C61" s="373"/>
      <c r="D61" s="373"/>
      <c r="E61" s="373"/>
      <c r="F61" s="374"/>
      <c r="G61" s="474"/>
    </row>
    <row r="62" spans="1:7" s="37" customFormat="1" ht="12">
      <c r="A62" s="645">
        <v>4219</v>
      </c>
      <c r="B62" s="372" t="s">
        <v>900</v>
      </c>
      <c r="C62" s="373"/>
      <c r="D62" s="373"/>
      <c r="E62" s="373"/>
      <c r="F62" s="374"/>
      <c r="G62" s="474"/>
    </row>
    <row r="63" spans="1:7" s="37" customFormat="1" ht="12">
      <c r="A63" s="645">
        <v>4221</v>
      </c>
      <c r="B63" s="372" t="s">
        <v>898</v>
      </c>
      <c r="C63" s="373"/>
      <c r="D63" s="373"/>
      <c r="E63" s="373"/>
      <c r="F63" s="374"/>
      <c r="G63" s="474"/>
    </row>
    <row r="64" spans="1:7" s="37" customFormat="1" ht="12">
      <c r="A64" s="645">
        <v>4223</v>
      </c>
      <c r="B64" s="372" t="s">
        <v>902</v>
      </c>
      <c r="C64" s="373"/>
      <c r="D64" s="373"/>
      <c r="E64" s="373"/>
      <c r="F64" s="374"/>
      <c r="G64" s="474"/>
    </row>
    <row r="65" spans="1:7" s="37" customFormat="1" ht="12">
      <c r="A65" s="645">
        <v>4225</v>
      </c>
      <c r="B65" s="372" t="s">
        <v>903</v>
      </c>
      <c r="C65" s="373"/>
      <c r="D65" s="373"/>
      <c r="E65" s="373"/>
      <c r="F65" s="374"/>
      <c r="G65" s="474"/>
    </row>
    <row r="66" spans="1:7" s="37" customFormat="1" ht="12">
      <c r="A66" s="645">
        <v>4227</v>
      </c>
      <c r="B66" s="372" t="s">
        <v>904</v>
      </c>
      <c r="C66" s="373"/>
      <c r="D66" s="373"/>
      <c r="E66" s="373"/>
      <c r="F66" s="374"/>
      <c r="G66" s="474"/>
    </row>
    <row r="67" spans="1:7" s="37" customFormat="1" ht="12">
      <c r="A67" s="645">
        <v>4231</v>
      </c>
      <c r="B67" s="372" t="s">
        <v>905</v>
      </c>
      <c r="C67" s="373"/>
      <c r="D67" s="373"/>
      <c r="E67" s="373"/>
      <c r="F67" s="374"/>
      <c r="G67" s="474"/>
    </row>
    <row r="68" spans="1:7" s="37" customFormat="1" ht="12">
      <c r="A68" s="645">
        <v>4235</v>
      </c>
      <c r="B68" s="372" t="s">
        <v>906</v>
      </c>
      <c r="C68" s="373"/>
      <c r="D68" s="373"/>
      <c r="E68" s="373"/>
      <c r="F68" s="374"/>
      <c r="G68" s="474"/>
    </row>
    <row r="69" spans="1:7" s="37" customFormat="1" ht="12">
      <c r="A69" s="645">
        <v>4237</v>
      </c>
      <c r="B69" s="372" t="s">
        <v>910</v>
      </c>
      <c r="C69" s="373"/>
      <c r="D69" s="373"/>
      <c r="E69" s="373"/>
      <c r="F69" s="374"/>
      <c r="G69" s="474"/>
    </row>
    <row r="70" spans="1:7" s="37" customFormat="1" ht="12">
      <c r="A70" s="645">
        <v>4239</v>
      </c>
      <c r="B70" s="372" t="s">
        <v>907</v>
      </c>
      <c r="C70" s="373"/>
      <c r="D70" s="373"/>
      <c r="E70" s="373"/>
      <c r="F70" s="374"/>
      <c r="G70" s="474"/>
    </row>
    <row r="71" spans="1:7" s="37" customFormat="1" ht="12">
      <c r="A71" s="645">
        <v>4241</v>
      </c>
      <c r="B71" s="372" t="s">
        <v>909</v>
      </c>
      <c r="C71" s="373"/>
      <c r="D71" s="373"/>
      <c r="E71" s="373"/>
      <c r="F71" s="374"/>
      <c r="G71" s="474"/>
    </row>
    <row r="72" spans="1:7" s="37" customFormat="1" ht="12">
      <c r="A72" s="645">
        <v>4243</v>
      </c>
      <c r="B72" s="372" t="s">
        <v>911</v>
      </c>
      <c r="C72" s="373"/>
      <c r="D72" s="373"/>
      <c r="E72" s="373"/>
      <c r="F72" s="374"/>
      <c r="G72" s="474"/>
    </row>
    <row r="73" spans="1:7" s="37" customFormat="1" ht="12">
      <c r="A73" s="645">
        <v>4251</v>
      </c>
      <c r="B73" s="372" t="s">
        <v>912</v>
      </c>
      <c r="C73" s="373"/>
      <c r="D73" s="373"/>
      <c r="E73" s="373"/>
      <c r="F73" s="374"/>
      <c r="G73" s="474"/>
    </row>
    <row r="74" spans="1:7" s="37" customFormat="1" ht="12">
      <c r="A74" s="645">
        <v>4253</v>
      </c>
      <c r="B74" s="372" t="s">
        <v>913</v>
      </c>
      <c r="C74" s="373"/>
      <c r="D74" s="373"/>
      <c r="E74" s="373"/>
      <c r="F74" s="374"/>
      <c r="G74" s="474"/>
    </row>
    <row r="75" spans="1:7" s="37" customFormat="1" ht="12">
      <c r="A75" s="645">
        <v>4255</v>
      </c>
      <c r="B75" s="372" t="s">
        <v>914</v>
      </c>
      <c r="C75" s="373"/>
      <c r="D75" s="373"/>
      <c r="E75" s="373"/>
      <c r="F75" s="374"/>
      <c r="G75" s="474"/>
    </row>
    <row r="76" spans="1:7" s="37" customFormat="1" ht="12">
      <c r="A76" s="645">
        <v>4257</v>
      </c>
      <c r="B76" s="372" t="s">
        <v>776</v>
      </c>
      <c r="C76" s="373"/>
      <c r="D76" s="373"/>
      <c r="E76" s="373"/>
      <c r="F76" s="374"/>
      <c r="G76" s="474"/>
    </row>
    <row r="77" spans="1:7" s="37" customFormat="1" ht="12">
      <c r="A77" s="645">
        <v>4261</v>
      </c>
      <c r="B77" s="372" t="s">
        <v>915</v>
      </c>
      <c r="C77" s="373"/>
      <c r="D77" s="373"/>
      <c r="E77" s="373"/>
      <c r="F77" s="374"/>
      <c r="G77" s="474"/>
    </row>
    <row r="78" spans="1:7" s="37" customFormat="1" ht="12">
      <c r="A78" s="670">
        <v>4265</v>
      </c>
      <c r="B78" s="671" t="s">
        <v>761</v>
      </c>
      <c r="C78" s="928">
        <v>200000</v>
      </c>
      <c r="D78" s="928">
        <f>SUM(D79:D80)</f>
        <v>288328</v>
      </c>
      <c r="E78" s="928">
        <f>SUM(E79:E80)</f>
        <v>288328</v>
      </c>
      <c r="F78" s="374">
        <f aca="true" t="shared" si="1" ref="F78:F100">SUM(E78/D78)</f>
        <v>1</v>
      </c>
      <c r="G78" s="929"/>
    </row>
    <row r="79" spans="1:7" s="37" customFormat="1" ht="12">
      <c r="A79" s="670"/>
      <c r="B79" s="671" t="s">
        <v>1135</v>
      </c>
      <c r="C79" s="928"/>
      <c r="D79" s="928">
        <v>18409</v>
      </c>
      <c r="E79" s="928">
        <v>18409</v>
      </c>
      <c r="F79" s="374">
        <f t="shared" si="1"/>
        <v>1</v>
      </c>
      <c r="G79" s="929"/>
    </row>
    <row r="80" spans="1:7" s="37" customFormat="1" ht="12">
      <c r="A80" s="670"/>
      <c r="B80" s="671" t="s">
        <v>90</v>
      </c>
      <c r="C80" s="928"/>
      <c r="D80" s="928">
        <v>269919</v>
      </c>
      <c r="E80" s="928">
        <v>269919</v>
      </c>
      <c r="F80" s="374">
        <f t="shared" si="1"/>
        <v>1</v>
      </c>
      <c r="G80" s="929"/>
    </row>
    <row r="81" spans="1:7" s="37" customFormat="1" ht="12">
      <c r="A81" s="672">
        <v>4200</v>
      </c>
      <c r="B81" s="673" t="s">
        <v>1087</v>
      </c>
      <c r="C81" s="467">
        <f>SUM(C58:C78)</f>
        <v>200000</v>
      </c>
      <c r="D81" s="467">
        <f>SUM(D58:D78)</f>
        <v>288328</v>
      </c>
      <c r="E81" s="467">
        <f>SUM(E58:E78)</f>
        <v>288328</v>
      </c>
      <c r="F81" s="1107">
        <f t="shared" si="1"/>
        <v>1</v>
      </c>
      <c r="G81" s="674"/>
    </row>
    <row r="82" spans="1:7" s="40" customFormat="1" ht="12">
      <c r="A82" s="84"/>
      <c r="B82" s="669" t="s">
        <v>1088</v>
      </c>
      <c r="C82" s="373"/>
      <c r="D82" s="373"/>
      <c r="E82" s="373"/>
      <c r="F82" s="374"/>
      <c r="G82" s="659"/>
    </row>
    <row r="83" spans="1:7" s="37" customFormat="1" ht="12">
      <c r="A83" s="470">
        <v>4310</v>
      </c>
      <c r="B83" s="375" t="s">
        <v>16</v>
      </c>
      <c r="C83" s="373">
        <v>20000</v>
      </c>
      <c r="D83" s="373">
        <v>30950</v>
      </c>
      <c r="E83" s="373">
        <v>30950</v>
      </c>
      <c r="F83" s="374">
        <f t="shared" si="1"/>
        <v>1</v>
      </c>
      <c r="G83" s="650"/>
    </row>
    <row r="84" spans="1:7" s="40" customFormat="1" ht="12">
      <c r="A84" s="642">
        <v>4300</v>
      </c>
      <c r="B84" s="669" t="s">
        <v>1089</v>
      </c>
      <c r="C84" s="392">
        <f>C83</f>
        <v>20000</v>
      </c>
      <c r="D84" s="392">
        <f>D83</f>
        <v>30950</v>
      </c>
      <c r="E84" s="392">
        <f>E83</f>
        <v>30950</v>
      </c>
      <c r="F84" s="1106">
        <f t="shared" si="1"/>
        <v>1</v>
      </c>
      <c r="G84" s="575"/>
    </row>
    <row r="85" spans="1:7" s="40" customFormat="1" ht="16.5" customHeight="1">
      <c r="A85" s="642"/>
      <c r="B85" s="641" t="s">
        <v>1093</v>
      </c>
      <c r="C85" s="392">
        <f>SUM(C84+C81+C56+C18+C14)</f>
        <v>2621000</v>
      </c>
      <c r="D85" s="392">
        <f>SUM(D84+D81+D56+D18+D14)</f>
        <v>4520193</v>
      </c>
      <c r="E85" s="392">
        <f>SUM(E84+E81+E56+E18+E14)</f>
        <v>4565933</v>
      </c>
      <c r="F85" s="1106">
        <f t="shared" si="1"/>
        <v>1.0101190369526256</v>
      </c>
      <c r="G85" s="575"/>
    </row>
    <row r="86" spans="1:7" s="40" customFormat="1" ht="18" customHeight="1">
      <c r="A86" s="582"/>
      <c r="B86" s="675" t="s">
        <v>1090</v>
      </c>
      <c r="C86" s="532"/>
      <c r="D86" s="532"/>
      <c r="E86" s="532"/>
      <c r="F86" s="1105"/>
      <c r="G86" s="642"/>
    </row>
    <row r="87" spans="1:7" s="40" customFormat="1" ht="15.75" customHeight="1">
      <c r="A87" s="676">
        <v>4500</v>
      </c>
      <c r="B87" s="676" t="s">
        <v>1091</v>
      </c>
      <c r="C87" s="677"/>
      <c r="D87" s="677"/>
      <c r="E87" s="677"/>
      <c r="F87" s="1105"/>
      <c r="G87" s="575"/>
    </row>
    <row r="88" spans="1:7" s="40" customFormat="1" ht="12">
      <c r="A88" s="678"/>
      <c r="B88" s="679" t="s">
        <v>815</v>
      </c>
      <c r="C88" s="644"/>
      <c r="D88" s="644"/>
      <c r="E88" s="644"/>
      <c r="F88" s="374"/>
      <c r="G88" s="659"/>
    </row>
    <row r="89" spans="1:7" s="40" customFormat="1" ht="12">
      <c r="A89" s="678"/>
      <c r="B89" s="373" t="s">
        <v>1112</v>
      </c>
      <c r="C89" s="646">
        <f aca="true" t="shared" si="2" ref="C89:E90">C32</f>
        <v>0</v>
      </c>
      <c r="D89" s="646">
        <f t="shared" si="2"/>
        <v>7460</v>
      </c>
      <c r="E89" s="646">
        <f t="shared" si="2"/>
        <v>26000</v>
      </c>
      <c r="F89" s="374">
        <f t="shared" si="1"/>
        <v>3.485254691689008</v>
      </c>
      <c r="G89" s="659"/>
    </row>
    <row r="90" spans="1:7" s="40" customFormat="1" ht="12">
      <c r="A90" s="678"/>
      <c r="B90" s="373" t="s">
        <v>757</v>
      </c>
      <c r="C90" s="646">
        <f t="shared" si="2"/>
        <v>0</v>
      </c>
      <c r="D90" s="646">
        <f t="shared" si="2"/>
        <v>2377</v>
      </c>
      <c r="E90" s="646">
        <f t="shared" si="2"/>
        <v>6500</v>
      </c>
      <c r="F90" s="374">
        <f t="shared" si="1"/>
        <v>2.7345393352965925</v>
      </c>
      <c r="G90" s="659"/>
    </row>
    <row r="91" spans="1:7" s="37" customFormat="1" ht="12">
      <c r="A91" s="678"/>
      <c r="B91" s="680" t="s">
        <v>1128</v>
      </c>
      <c r="C91" s="646">
        <f>C12+C25+C29+C34+C44+C48+C51</f>
        <v>0</v>
      </c>
      <c r="D91" s="646">
        <f>D12+D25+D29+D34+D44+D48+D51+D79+D54</f>
        <v>85095</v>
      </c>
      <c r="E91" s="646">
        <f>E12+E25+E29+E34+E44+E48+E51+E79+E54+E40</f>
        <v>141043</v>
      </c>
      <c r="F91" s="374">
        <f t="shared" si="1"/>
        <v>1.657476937540396</v>
      </c>
      <c r="G91" s="474"/>
    </row>
    <row r="92" spans="1:7" ht="12" customHeight="1">
      <c r="A92" s="371"/>
      <c r="B92" s="680" t="s">
        <v>1123</v>
      </c>
      <c r="C92" s="373"/>
      <c r="D92" s="373">
        <f>SUM(D17+D35)</f>
        <v>40121</v>
      </c>
      <c r="E92" s="373">
        <f>SUM(E17+E35)</f>
        <v>40121</v>
      </c>
      <c r="F92" s="374">
        <f t="shared" si="1"/>
        <v>1</v>
      </c>
      <c r="G92" s="474"/>
    </row>
    <row r="93" spans="1:7" ht="12" customHeight="1">
      <c r="A93" s="371"/>
      <c r="B93" s="681" t="s">
        <v>804</v>
      </c>
      <c r="C93" s="681">
        <f>SUM(C89:C92)</f>
        <v>0</v>
      </c>
      <c r="D93" s="681">
        <f>SUM(D89:D92)</f>
        <v>135053</v>
      </c>
      <c r="E93" s="681">
        <f>SUM(E89:E92)</f>
        <v>213664</v>
      </c>
      <c r="F93" s="1104">
        <f t="shared" si="1"/>
        <v>1.5820751852976238</v>
      </c>
      <c r="G93" s="474"/>
    </row>
    <row r="94" spans="1:7" ht="12" customHeight="1">
      <c r="A94" s="371"/>
      <c r="B94" s="682" t="s">
        <v>816</v>
      </c>
      <c r="C94" s="658"/>
      <c r="D94" s="658"/>
      <c r="E94" s="658"/>
      <c r="F94" s="374"/>
      <c r="G94" s="474"/>
    </row>
    <row r="95" spans="1:7" ht="12" customHeight="1">
      <c r="A95" s="371"/>
      <c r="B95" s="373" t="s">
        <v>1066</v>
      </c>
      <c r="C95" s="373"/>
      <c r="D95" s="373"/>
      <c r="E95" s="373"/>
      <c r="F95" s="374"/>
      <c r="G95" s="474"/>
    </row>
    <row r="96" spans="1:7" ht="12">
      <c r="A96" s="371"/>
      <c r="B96" s="680" t="s">
        <v>1067</v>
      </c>
      <c r="C96" s="373">
        <f>SUM(C14+C18+C56+C81+C84)-C89-C90-C91-C92-C95-C98</f>
        <v>2591000</v>
      </c>
      <c r="D96" s="373">
        <f>SUM(D14+D18+D56+D81+D84)-D89-D90-D91-D92-D95-D98</f>
        <v>4340022</v>
      </c>
      <c r="E96" s="373">
        <f>SUM(E14+E18+E56+E81+E84)-E89-E90-E91-E92-E95-E98</f>
        <v>4307151</v>
      </c>
      <c r="F96" s="374">
        <f t="shared" si="1"/>
        <v>0.9924260752595263</v>
      </c>
      <c r="G96" s="474"/>
    </row>
    <row r="97" spans="1:7" ht="12">
      <c r="A97" s="371"/>
      <c r="B97" s="663" t="s">
        <v>879</v>
      </c>
      <c r="C97" s="663"/>
      <c r="D97" s="663"/>
      <c r="E97" s="663"/>
      <c r="F97" s="374"/>
      <c r="G97" s="474"/>
    </row>
    <row r="98" spans="1:7" ht="12">
      <c r="A98" s="371"/>
      <c r="B98" s="680" t="s">
        <v>870</v>
      </c>
      <c r="C98" s="373">
        <f>SUM(C46)</f>
        <v>30000</v>
      </c>
      <c r="D98" s="373">
        <f>SUM(D46)</f>
        <v>45118</v>
      </c>
      <c r="E98" s="373">
        <f>SUM(E46)</f>
        <v>45118</v>
      </c>
      <c r="F98" s="374">
        <f t="shared" si="1"/>
        <v>1</v>
      </c>
      <c r="G98" s="474"/>
    </row>
    <row r="99" spans="1:7" ht="12">
      <c r="A99" s="371"/>
      <c r="B99" s="681" t="s">
        <v>811</v>
      </c>
      <c r="C99" s="681">
        <f>SUM(C95:C98)-C97</f>
        <v>2621000</v>
      </c>
      <c r="D99" s="681">
        <f>SUM(D95:D98)-D97</f>
        <v>4385140</v>
      </c>
      <c r="E99" s="681">
        <f>SUM(E95:E98)-E97</f>
        <v>4352269</v>
      </c>
      <c r="F99" s="1104">
        <f t="shared" si="1"/>
        <v>0.9925040021527248</v>
      </c>
      <c r="G99" s="474"/>
    </row>
    <row r="100" spans="1:7" ht="12" customHeight="1">
      <c r="A100" s="683"/>
      <c r="B100" s="674" t="s">
        <v>877</v>
      </c>
      <c r="C100" s="386">
        <f>SUM(C93+C99)</f>
        <v>2621000</v>
      </c>
      <c r="D100" s="386">
        <f>SUM(D93+D99)</f>
        <v>4520193</v>
      </c>
      <c r="E100" s="386">
        <f>SUM(E93+E99)</f>
        <v>4565933</v>
      </c>
      <c r="F100" s="1104">
        <f t="shared" si="1"/>
        <v>1.0101190369526256</v>
      </c>
      <c r="G100" s="471"/>
    </row>
    <row r="101" spans="1:6" ht="12">
      <c r="A101" s="36"/>
      <c r="C101" s="341"/>
      <c r="D101" s="341"/>
      <c r="E101" s="341"/>
      <c r="F101" s="340"/>
    </row>
    <row r="102" spans="2:5" ht="12">
      <c r="B102" s="44" t="s">
        <v>423</v>
      </c>
      <c r="C102" s="271"/>
      <c r="D102" s="271"/>
      <c r="E102" s="271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5" useFirstPageNumber="1" horizontalDpi="600" verticalDpi="600" orientation="landscape" paperSize="9" scale="75" r:id="rId1"/>
  <headerFooter alignWithMargins="0">
    <oddFooter>&amp;C&amp;P. oldal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Szendi-Vörös Anita</cp:lastModifiedBy>
  <cp:lastPrinted>2015-10-08T20:09:55Z</cp:lastPrinted>
  <dcterms:created xsi:type="dcterms:W3CDTF">2004-02-02T11:10:51Z</dcterms:created>
  <dcterms:modified xsi:type="dcterms:W3CDTF">2015-10-09T11:50:05Z</dcterms:modified>
  <cp:category/>
  <cp:version/>
  <cp:contentType/>
  <cp:contentStatus/>
</cp:coreProperties>
</file>