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3" firstSheet="1" activeTab="2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<sst xmlns="http://schemas.openxmlformats.org/spreadsheetml/2006/main" count="2856" uniqueCount="999">
  <si>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</si>
  <si>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</si>
  <si>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</si>
  <si>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</si>
  <si>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</si>
  <si>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</si>
  <si>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</si>
  <si>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</si>
  <si>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</si>
  <si>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</si>
  <si>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</si>
  <si>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</si>
  <si>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</si>
  <si>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</si>
  <si>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</si>
  <si>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</si>
  <si>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</si>
  <si>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Az önkormányzat 2014. évi kiadásai</t>
  </si>
  <si>
    <t>A Polgármesteri Hivatal kiadásai 2014.</t>
  </si>
  <si>
    <t xml:space="preserve">Az önkormányzat  költségvetésében szereplő támogatások 2014. évi kiadásai </t>
  </si>
  <si>
    <t>2014. évi felújítások</t>
  </si>
  <si>
    <t>2014. évi beruházási, fejlesztési kiadások</t>
  </si>
  <si>
    <t>Az önkormányzat költségvetésében szereplő 2014. évi tartalékok</t>
  </si>
  <si>
    <t>Pályázat előkészítés, lebonyolítás</t>
  </si>
  <si>
    <t xml:space="preserve">Kiadások összesen 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</si>
  <si>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</si>
  <si>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</si>
  <si>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</si>
  <si>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</si>
  <si>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</si>
  <si>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</si>
  <si>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</si>
  <si>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</si>
  <si>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</si>
  <si>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</si>
  <si>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</si>
  <si>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</si>
  <si>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</si>
  <si>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</si>
  <si>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</si>
  <si>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</si>
  <si>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</si>
  <si>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</si>
  <si>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</si>
  <si>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 xml:space="preserve">             4118 Lakóház felújítás Balázs Béla u. 32/A-B</t>
  </si>
  <si>
    <t>Kultirális, Egyházi és Nemzetiségi feladatok</t>
  </si>
  <si>
    <t>IX. kerületi Rendőrkapitányság támogatása</t>
  </si>
  <si>
    <t>Horváth Nemzetiségi Önkormányzat</t>
  </si>
  <si>
    <t>Index     6./5.</t>
  </si>
  <si>
    <t>2014. évi előirányzat …./2014.</t>
  </si>
  <si>
    <t>Index  6./5.</t>
  </si>
  <si>
    <t>Index       6./5.</t>
  </si>
  <si>
    <t>Index    6./5.</t>
  </si>
  <si>
    <t>Index            6./5.</t>
  </si>
  <si>
    <t>Boldogasszony Iskolanővérek Kolostori Kávéház kial.</t>
  </si>
  <si>
    <t>2014. évi előirányzat 19/2014.</t>
  </si>
  <si>
    <t xml:space="preserve">       - Közterület foglalási díj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</si>
  <si>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</si>
  <si>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</si>
  <si>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</si>
  <si>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</si>
  <si>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</si>
  <si>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</si>
  <si>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</si>
  <si>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 xml:space="preserve"> -Felhalmozási célú hitelfelvétel a lakóház felújításokhoz 420.000 eFt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</si>
  <si>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</si>
  <si>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</si>
  <si>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</si>
  <si>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</si>
  <si>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</si>
  <si>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</si>
  <si>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</si>
  <si>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</si>
  <si>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FTC támogatás</t>
  </si>
  <si>
    <t xml:space="preserve">      3315 Rendkívüli gyermekvédelmi támogatás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</si>
  <si>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</si>
  <si>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</si>
  <si>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</si>
  <si>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</si>
  <si>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</si>
  <si>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</si>
  <si>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</si>
  <si>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</si>
  <si>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</si>
  <si>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</si>
  <si>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</si>
  <si>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</si>
  <si>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</si>
  <si>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</si>
  <si>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</si>
  <si>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</si>
  <si>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</si>
  <si>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</si>
  <si>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</si>
  <si>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</si>
  <si>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</si>
  <si>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</si>
  <si>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</si>
  <si>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</si>
  <si>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</si>
  <si>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</si>
  <si>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</si>
  <si>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</si>
  <si>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</si>
  <si>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</si>
  <si>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>Pályázati támogatás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</si>
  <si>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</si>
  <si>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</si>
  <si>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</si>
  <si>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</si>
  <si>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</si>
  <si>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</si>
  <si>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</si>
  <si>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</si>
  <si>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</si>
  <si>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</si>
  <si>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</si>
  <si>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</si>
  <si>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</si>
  <si>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</si>
  <si>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</si>
  <si>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</si>
  <si>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</si>
  <si>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</si>
  <si>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</si>
  <si>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</si>
  <si>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</si>
  <si>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</si>
  <si>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</si>
  <si>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</si>
  <si>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</si>
  <si>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</si>
  <si>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Rendkívüli gyermekvédelmi 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</si>
  <si>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</si>
  <si>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</si>
  <si>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</si>
  <si>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</si>
  <si>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</si>
  <si>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</si>
  <si>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</si>
  <si>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</si>
  <si>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</si>
  <si>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</si>
  <si>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</si>
  <si>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</si>
  <si>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</si>
  <si>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</si>
  <si>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</si>
  <si>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</si>
  <si>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</si>
  <si>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</si>
  <si>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</si>
  <si>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</si>
  <si>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</si>
  <si>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</si>
  <si>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</si>
  <si>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</si>
  <si>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</si>
  <si>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</si>
  <si>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</si>
  <si>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</si>
  <si>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</si>
  <si>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</si>
  <si>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</si>
  <si>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</si>
  <si>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</si>
  <si>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</si>
  <si>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</si>
  <si>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</si>
  <si>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</si>
  <si>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</si>
  <si>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</si>
  <si>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</si>
  <si>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</si>
  <si>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</si>
  <si>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Az önkormányzat 2014. évi bevételei</t>
  </si>
  <si>
    <t>Lakóház felújítás Balázs B. u. 32/a-b</t>
  </si>
  <si>
    <t>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</si>
  <si>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</si>
  <si>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</si>
  <si>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</si>
  <si>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</si>
  <si>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</si>
  <si>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</si>
  <si>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</si>
  <si>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</si>
  <si>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</si>
  <si>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</si>
  <si>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</si>
  <si>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</si>
  <si>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</si>
  <si>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</si>
  <si>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</si>
  <si>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</si>
  <si>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</si>
  <si>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</si>
  <si>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</si>
  <si>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</si>
  <si>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Egyházak támogatása - karitatív tevékenység</t>
  </si>
  <si>
    <t>Társadalmi  szervezetek támogatása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</si>
  <si>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</si>
  <si>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</si>
  <si>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</si>
  <si>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</si>
  <si>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</si>
  <si>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</si>
  <si>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</si>
  <si>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</si>
  <si>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</si>
  <si>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</si>
  <si>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</si>
  <si>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</si>
  <si>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</si>
  <si>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</si>
  <si>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</si>
  <si>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</si>
  <si>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</si>
  <si>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</si>
  <si>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</si>
  <si>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</si>
  <si>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</si>
  <si>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</si>
  <si>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3. Működési bevételek + Működési célú átvett pénzeszk.</t>
  </si>
  <si>
    <t>7. Felhalmozási, működési finanszírozású bevétel</t>
  </si>
  <si>
    <t>Védőoltás támogatás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</si>
  <si>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</si>
  <si>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</si>
  <si>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</si>
  <si>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</si>
  <si>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</si>
  <si>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</si>
  <si>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</si>
  <si>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</si>
  <si>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</si>
  <si>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 xml:space="preserve">     - Működési célú központosított előirányzatok</t>
  </si>
  <si>
    <t xml:space="preserve">     - Helyi önkormányzatok kiegészítő támogatásai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</si>
  <si>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</si>
  <si>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</si>
  <si>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</si>
  <si>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</si>
  <si>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</si>
  <si>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</si>
  <si>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</si>
  <si>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</si>
  <si>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</si>
  <si>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</si>
  <si>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</si>
  <si>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</si>
  <si>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</si>
  <si>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</si>
  <si>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</si>
  <si>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Önkormányzat 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</si>
  <si>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</si>
  <si>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</si>
  <si>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</si>
  <si>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</si>
  <si>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</si>
  <si>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</si>
  <si>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</si>
  <si>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</si>
  <si>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</si>
  <si>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</si>
  <si>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</si>
  <si>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</si>
  <si>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</si>
  <si>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</si>
  <si>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</si>
  <si>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</si>
  <si>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</si>
  <si>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</si>
  <si>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</si>
  <si>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</si>
  <si>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</si>
  <si>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</si>
  <si>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</si>
  <si>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</si>
  <si>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</si>
  <si>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</si>
  <si>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Költségvetési szervek 2014. évi költségvetése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</si>
  <si>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</si>
  <si>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</si>
  <si>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</si>
  <si>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</si>
  <si>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Közterület-felügyelet  2014. év</t>
  </si>
  <si>
    <t>Hosszú lejáratú hitel tőkeösszegének törlesztése</t>
  </si>
  <si>
    <t>Irányítószervi támogatásként folyósított kiutalás</t>
  </si>
  <si>
    <t>Egyéb közhatalmi bevételek (2012-ben+Átengedett SZJA)</t>
  </si>
  <si>
    <t xml:space="preserve">     - Települési önkormányzatok szociális és gyermekjóléti és gyermekétkeztési feladatainak támogatása</t>
  </si>
  <si>
    <t>2015. év várható terv szám</t>
  </si>
  <si>
    <t>2016. év várható terv szám</t>
  </si>
  <si>
    <t>2017. év várható terv szám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</si>
  <si>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</si>
  <si>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</si>
  <si>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</si>
  <si>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</si>
  <si>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</si>
  <si>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</si>
  <si>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</si>
  <si>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</si>
  <si>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</si>
  <si>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</si>
  <si>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</si>
  <si>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</si>
  <si>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</si>
  <si>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19383 UniCredit Bank</t>
  </si>
  <si>
    <t>FMK pinceszínház, TV üzemeltetés</t>
  </si>
  <si>
    <t>1801 Kamatkiadás</t>
  </si>
  <si>
    <t xml:space="preserve">      3142 Humánszolgáltatási feladatok</t>
  </si>
  <si>
    <t xml:space="preserve">      3143 Szociális és köznevelési feladatok</t>
  </si>
  <si>
    <t>3208 Ügyvédi díjak</t>
  </si>
  <si>
    <t xml:space="preserve">            5038 Közterületek komplex megújítása pályázat - "Nehru"</t>
  </si>
  <si>
    <t>3925 FEV IX. Zrt. támogatása</t>
  </si>
  <si>
    <t xml:space="preserve">             5035 Játszóterek fittness eszközök beszerzése</t>
  </si>
  <si>
    <t>József A. lakótelepen, Haller parkban futópálya burkolat csere</t>
  </si>
  <si>
    <t>Kosztolányi Dezső Általános Iskola színpad kialakítás</t>
  </si>
  <si>
    <t xml:space="preserve">             4016 József A. lakótelepen, Haller parkban futóp. burkolat csere</t>
  </si>
  <si>
    <t xml:space="preserve">      5042 Kosztolányi Dezső Ált.Isk. színpad kialakítása</t>
  </si>
  <si>
    <t>3223 Pályázat előkészítés, lebonyolítás</t>
  </si>
  <si>
    <t>Nem önkormányzati tulajdonú lakóépületek veszélyelh.</t>
  </si>
  <si>
    <t>Egyéb felhalmozási célú támog.bevételei ÁH-n belülről - egyéb központi szervtől</t>
  </si>
  <si>
    <t>Egyéb működési célú támogatások bevételei Áh-n belülről (előző évi kieg.)</t>
  </si>
  <si>
    <t>Városfejlesztési, Városgazdálkodási és Környezetvédelmi Bizottság</t>
  </si>
  <si>
    <t xml:space="preserve">  Egyéb felhamozási kiadás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</si>
  <si>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</si>
  <si>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</si>
  <si>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</si>
  <si>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</si>
  <si>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</si>
  <si>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</si>
  <si>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</si>
  <si>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</si>
  <si>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</si>
  <si>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</si>
  <si>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</si>
  <si>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</si>
  <si>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</si>
  <si>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</si>
  <si>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</si>
  <si>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</si>
  <si>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</si>
  <si>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</si>
  <si>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</si>
  <si>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</si>
  <si>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</si>
  <si>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 xml:space="preserve">Ferencvárosi Úrhölgyek 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</si>
  <si>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</si>
  <si>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</si>
  <si>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</si>
  <si>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</si>
  <si>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</si>
  <si>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</si>
  <si>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</si>
  <si>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</si>
  <si>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</si>
  <si>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</si>
  <si>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</si>
  <si>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</si>
  <si>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</si>
  <si>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</si>
  <si>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</si>
  <si>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</si>
  <si>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</si>
  <si>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</si>
  <si>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</si>
  <si>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</si>
  <si>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</si>
  <si>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</si>
  <si>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</si>
  <si>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</si>
  <si>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</si>
  <si>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</si>
  <si>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</si>
  <si>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</si>
  <si>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</si>
  <si>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</si>
  <si>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</si>
  <si>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</si>
  <si>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</si>
  <si>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</si>
  <si>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</si>
  <si>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</si>
  <si>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</si>
  <si>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</si>
  <si>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</si>
  <si>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</si>
  <si>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</si>
  <si>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</si>
  <si>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</si>
  <si>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</si>
  <si>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- Helyiség megszerzési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</si>
  <si>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</si>
  <si>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</si>
  <si>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</si>
  <si>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</si>
  <si>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</si>
  <si>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</si>
  <si>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</si>
  <si>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</si>
  <si>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</si>
  <si>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</si>
  <si>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</si>
  <si>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</si>
  <si>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</si>
  <si>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</si>
  <si>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</si>
  <si>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</si>
  <si>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</si>
  <si>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</si>
  <si>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</si>
  <si>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</si>
  <si>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</si>
  <si>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</si>
  <si>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</si>
  <si>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</si>
  <si>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</si>
  <si>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</si>
  <si>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</si>
  <si>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</si>
  <si>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</si>
  <si>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</si>
  <si>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</si>
  <si>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</si>
  <si>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</si>
  <si>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</si>
  <si>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</si>
  <si>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</si>
  <si>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</si>
  <si>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</si>
  <si>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</si>
  <si>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>Játszóterekre fittnes eszközök beszerzése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</si>
  <si>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</si>
  <si>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</si>
  <si>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</si>
  <si>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</si>
  <si>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</si>
  <si>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</si>
  <si>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</si>
  <si>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</si>
  <si>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</si>
  <si>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</si>
  <si>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</si>
  <si>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</si>
  <si>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</si>
  <si>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</si>
  <si>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 xml:space="preserve">      3146 KEN feladatok</t>
  </si>
  <si>
    <t>Sajtófőnöki és komm. feladatok</t>
  </si>
  <si>
    <t>II. Polgármesteri Hivatal bevételei mindösszesen:</t>
  </si>
  <si>
    <t>V. Kerületi bevételek</t>
  </si>
  <si>
    <t>Önkormányzati bérlemények üzemeltetési költségei</t>
  </si>
  <si>
    <t>Közfoglalkoztatottak pályázat támogatásának önrésze</t>
  </si>
  <si>
    <t>Működési bevételek összesen</t>
  </si>
  <si>
    <t>2014. évi előirányzat 24/2014.</t>
  </si>
  <si>
    <t>Munkaadókat terh. járulékok és szociális hozzájárulási adó</t>
  </si>
  <si>
    <t>Felújítási kiadások</t>
  </si>
  <si>
    <t>Tulajdonosi bevételek</t>
  </si>
  <si>
    <t>Index     5./4.</t>
  </si>
  <si>
    <t>Index        5./4.</t>
  </si>
  <si>
    <t>Beruházási kiadások</t>
  </si>
  <si>
    <t xml:space="preserve">     Egyéb felhalmozási  kiadások</t>
  </si>
  <si>
    <t xml:space="preserve">       Polgármesteri Hivatal támogatása</t>
  </si>
  <si>
    <t>JAT II. előkészítési költségek</t>
  </si>
  <si>
    <t xml:space="preserve">            4124 JAT II. előkészítési munkák</t>
  </si>
  <si>
    <t xml:space="preserve"> Általános forgalmi adó visszatérítése</t>
  </si>
  <si>
    <t>"Vitukis" korsós nőszobor vásárlás</t>
  </si>
  <si>
    <t xml:space="preserve">       5043 FESZ műszerbeszerzés</t>
  </si>
  <si>
    <t>FESZ műszerbeszerzés</t>
  </si>
  <si>
    <t>Roma Nemzetiségi Önkormányzat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</si>
  <si>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</si>
  <si>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</si>
  <si>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</si>
  <si>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</si>
  <si>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</si>
  <si>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>Önkormányzati szakmai feladatokkal kapcsolatos kiadások</t>
  </si>
  <si>
    <t>Nyomtatvány beszerzés</t>
  </si>
  <si>
    <t>Hivatali költöztetés</t>
  </si>
  <si>
    <t>Ferencvárosi Helytörténi Egyesület</t>
  </si>
  <si>
    <t>Panelprogram</t>
  </si>
  <si>
    <t>FTC támogatása</t>
  </si>
  <si>
    <t>Egyéb felhalmozási célú támogatás értékű bevétel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</si>
  <si>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</si>
  <si>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</si>
  <si>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</si>
  <si>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</si>
  <si>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</si>
  <si>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</si>
  <si>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</si>
  <si>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</si>
  <si>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</si>
  <si>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</si>
  <si>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Házi segítségnyújtás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</si>
  <si>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</si>
  <si>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</si>
  <si>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</si>
  <si>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</si>
  <si>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</si>
  <si>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</si>
  <si>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</si>
  <si>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</si>
  <si>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</si>
  <si>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</si>
  <si>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</si>
  <si>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2014.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</si>
  <si>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</si>
  <si>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</si>
  <si>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</si>
  <si>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</si>
  <si>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</si>
  <si>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</si>
  <si>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</si>
  <si>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</si>
  <si>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</si>
  <si>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</si>
  <si>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</si>
  <si>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</si>
  <si>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</si>
  <si>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</si>
  <si>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</si>
  <si>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</si>
  <si>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Markusovszky park</t>
  </si>
  <si>
    <t>Felújítások, beruházások</t>
  </si>
  <si>
    <t>Balázs B. u. 11.</t>
  </si>
  <si>
    <t>Európai Uniós pályázatok</t>
  </si>
  <si>
    <t>Szociális városrehabilitáció Ferencvárosban JAT KMOP-5.1.1/B-12-K-201-003</t>
  </si>
  <si>
    <t>További kötelezettségek</t>
  </si>
  <si>
    <t>Karaván Műv. Alapítv. Tám.</t>
  </si>
  <si>
    <t xml:space="preserve">Ifjú Molnár F. Diáksz. Egyes.  </t>
  </si>
  <si>
    <t>MÁV szimfónikus zenekar</t>
  </si>
  <si>
    <t>Erdődy Kam. Zenek. Alap.</t>
  </si>
  <si>
    <t>SZEMIRAMISZ Alap.</t>
  </si>
  <si>
    <t>Ferencvárosi Úrhölgyek E.</t>
  </si>
  <si>
    <t>Irodaszer beszerzés</t>
  </si>
  <si>
    <t xml:space="preserve">Informatikai szolg.,tám.szerz. </t>
  </si>
  <si>
    <t>Mobil flotta szerződés</t>
  </si>
  <si>
    <t>Takarítás</t>
  </si>
  <si>
    <t>Kémény-felújítási munkák</t>
  </si>
  <si>
    <t>Őrzési feladatok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</si>
  <si>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</si>
  <si>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</si>
  <si>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</si>
  <si>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</si>
  <si>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</si>
  <si>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H-16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</si>
  <si>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</si>
  <si>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</si>
  <si>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</si>
  <si>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</si>
  <si>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</si>
  <si>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</si>
  <si>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</si>
  <si>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</si>
  <si>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 xml:space="preserve">  ebből önkormányzati hozzájárulás</t>
  </si>
  <si>
    <t>KMOP-4.5.2.11. Manó-Lak Bölcsöde felújítása, kapacitásnövelése</t>
  </si>
  <si>
    <t xml:space="preserve">   ebből önkormányzati hozzájárulás</t>
  </si>
  <si>
    <t>KMOP-5.1.1/B-12-K-201-0003 Szociális városrehabilitáció Ferencvárosban JAT I. ütem</t>
  </si>
  <si>
    <t>Fordított ÁFA bevétel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</si>
  <si>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</si>
  <si>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</si>
  <si>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</si>
  <si>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</si>
  <si>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</si>
  <si>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</si>
  <si>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</si>
  <si>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</si>
  <si>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</si>
  <si>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</si>
  <si>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</si>
  <si>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</si>
  <si>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</si>
  <si>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</si>
  <si>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</si>
  <si>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</si>
  <si>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</si>
  <si>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</si>
  <si>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7.</t>
  </si>
  <si>
    <t>JAT referens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</si>
  <si>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</si>
  <si>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</si>
  <si>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</si>
  <si>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</si>
  <si>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</si>
  <si>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</si>
  <si>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</si>
  <si>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</si>
  <si>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</si>
  <si>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</si>
  <si>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</si>
  <si>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</si>
  <si>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</si>
  <si>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</si>
  <si>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</si>
  <si>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</si>
  <si>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</si>
  <si>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</si>
  <si>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</si>
  <si>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</si>
  <si>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</si>
  <si>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</si>
  <si>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</si>
  <si>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</si>
  <si>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</si>
  <si>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</si>
  <si>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</si>
  <si>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</si>
  <si>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</si>
  <si>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</si>
  <si>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</si>
  <si>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</si>
  <si>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</si>
  <si>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</si>
  <si>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</si>
  <si>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</si>
  <si>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</si>
  <si>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</si>
  <si>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</si>
  <si>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</si>
  <si>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</si>
  <si>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</si>
  <si>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</si>
  <si>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</si>
  <si>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</si>
  <si>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</si>
  <si>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</si>
  <si>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</si>
  <si>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</si>
  <si>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</si>
  <si>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</si>
  <si>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</si>
  <si>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</si>
  <si>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</si>
  <si>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2014. évi közvetett támogatások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</si>
  <si>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</si>
  <si>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</si>
  <si>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</si>
  <si>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</si>
  <si>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Saját bevétel</t>
  </si>
  <si>
    <t>Támogatás Áht-n belülről</t>
  </si>
  <si>
    <t>Biztos Kezdet Gyerekháza</t>
  </si>
  <si>
    <t>Börzsöny utcai rendőrörs felújítása</t>
  </si>
  <si>
    <t>Óvodai karbantartási keret -dologi kiadások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</si>
  <si>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</si>
  <si>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</si>
  <si>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</si>
  <si>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</si>
  <si>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Ferencvárosi Újság nyomda</t>
  </si>
  <si>
    <t>Pályázatok</t>
  </si>
  <si>
    <t xml:space="preserve">       3302 IX. kerületi Szakrendelő Kft</t>
  </si>
  <si>
    <t>4281 Óvodai karbantartási keret</t>
  </si>
  <si>
    <t>3427 Kommunikációs szolgáltatások</t>
  </si>
  <si>
    <t>1806 Elvonások és befizetések</t>
  </si>
  <si>
    <t>1807 Előző évi intézményi kiutalatlan támogatás</t>
  </si>
  <si>
    <t xml:space="preserve">             4034 Börzsön yutcai rendőrörs felúj.</t>
  </si>
  <si>
    <t xml:space="preserve">             4119 Balázs B. u. 25. felújítás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</si>
  <si>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</si>
  <si>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</si>
  <si>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</si>
  <si>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</si>
  <si>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</si>
  <si>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</si>
  <si>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 xml:space="preserve">            5039 Aszódi lkt. Táblás köz épületeinek vízmérők kiépítése</t>
  </si>
  <si>
    <t>6130 Parkoló Alap</t>
  </si>
  <si>
    <t xml:space="preserve">      3359 Biztos Kezdet Gyermekháza</t>
  </si>
  <si>
    <t xml:space="preserve">             5011 Belterületi földutak szilárd burkolattal való ell.</t>
  </si>
  <si>
    <t>Balázs B. u. 25.</t>
  </si>
  <si>
    <t>Átvett pénzeszköz</t>
  </si>
  <si>
    <t>Előző évi pénzm. Igénybev.</t>
  </si>
  <si>
    <t>Műk. Célú</t>
  </si>
  <si>
    <t>Felhal. Célú</t>
  </si>
  <si>
    <t>Felhalm. Célú</t>
  </si>
  <si>
    <t>Felhalm. Bev.</t>
  </si>
  <si>
    <t>Helyi közutak, közterek és parkok kez., fejl. és üzemeltetése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</si>
  <si>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</si>
  <si>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</si>
  <si>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</si>
  <si>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</si>
  <si>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</si>
  <si>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</si>
  <si>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Orvosi rendelők felújítása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</si>
  <si>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</si>
  <si>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</si>
  <si>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</si>
  <si>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</si>
  <si>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</si>
  <si>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</si>
  <si>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</si>
  <si>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</si>
  <si>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</si>
  <si>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</si>
  <si>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</si>
  <si>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4120 Lakóház felújítás Balázs Béla u. 11.</t>
  </si>
  <si>
    <t xml:space="preserve">             4123 JAT</t>
  </si>
  <si>
    <t xml:space="preserve">             4135 Ingatlanokkal kapcs. Bontási feladatok</t>
  </si>
  <si>
    <t xml:space="preserve">            5034 József Attila lakótelep forgalomelterelés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</si>
  <si>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</si>
  <si>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</si>
  <si>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</si>
  <si>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</si>
  <si>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</si>
  <si>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</si>
  <si>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</si>
  <si>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3358 HPV védőoltás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</si>
  <si>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</si>
  <si>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</si>
  <si>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</si>
  <si>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</si>
  <si>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</si>
  <si>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</si>
  <si>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</si>
  <si>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</si>
  <si>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</si>
  <si>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</si>
  <si>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</si>
  <si>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</si>
  <si>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</si>
  <si>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</si>
  <si>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</si>
  <si>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</si>
  <si>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</si>
  <si>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</si>
  <si>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</si>
  <si>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</si>
  <si>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</si>
  <si>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</si>
  <si>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</si>
  <si>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</si>
  <si>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</si>
  <si>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</si>
  <si>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 xml:space="preserve">      3350 Élelmiszerbank költségek</t>
  </si>
  <si>
    <t xml:space="preserve">      5044 Fogyatékkal élők eszközbeszerzése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</si>
  <si>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</si>
  <si>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</si>
  <si>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</si>
  <si>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</si>
  <si>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3972 Pályázati támogatás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</si>
  <si>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</si>
  <si>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</si>
  <si>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</si>
  <si>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</si>
  <si>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</si>
  <si>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</si>
  <si>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</si>
  <si>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</si>
  <si>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</si>
  <si>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 3932 Deák ösztöndíj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</si>
  <si>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</si>
  <si>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</si>
  <si>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</si>
  <si>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</si>
  <si>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</si>
  <si>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</si>
  <si>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</si>
  <si>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</si>
  <si>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</si>
  <si>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</si>
  <si>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</si>
  <si>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</si>
  <si>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</si>
  <si>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</si>
  <si>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</si>
  <si>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4340 Mano-Lak Bölcsöde felújítása</t>
  </si>
  <si>
    <t>Helyi adóval kapcsolatos feladatok</t>
  </si>
  <si>
    <t>Kistermelők, őstermelők számára értékesítési lehetőségek bizt.</t>
  </si>
  <si>
    <t>Kapott előlegek</t>
  </si>
  <si>
    <t>Adott előlegek</t>
  </si>
  <si>
    <t>Kerületi sport és szabadidő sport támogatása, ifjúsági ügyek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</si>
  <si>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</si>
  <si>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</si>
  <si>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</si>
  <si>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</si>
  <si>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</si>
  <si>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</si>
  <si>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</si>
  <si>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>Közreműködés a helyi közbiztonság biztosításában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</si>
  <si>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</si>
  <si>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</si>
  <si>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</si>
  <si>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</si>
  <si>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</si>
  <si>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</si>
  <si>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     3989 Nemzetiségi Önkormányzatok pályázati támogatása</t>
  </si>
  <si>
    <t xml:space="preserve">     3990 Bolgár nemzetiségi Önkormányzat </t>
  </si>
  <si>
    <t xml:space="preserve">     3991 Roma Nemzetiségi Önkormányzat</t>
  </si>
  <si>
    <t>2014. évi előirányzat .../2014.</t>
  </si>
  <si>
    <t>Óvodáztatási támogatás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</si>
  <si>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</si>
  <si>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</si>
  <si>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</si>
  <si>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</si>
  <si>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</si>
  <si>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</si>
  <si>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</si>
  <si>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</si>
  <si>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</si>
  <si>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</si>
  <si>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</si>
  <si>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</si>
  <si>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</si>
  <si>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</si>
  <si>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</si>
  <si>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</si>
  <si>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</si>
  <si>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</si>
  <si>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</si>
  <si>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</si>
  <si>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</si>
  <si>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</si>
  <si>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</si>
  <si>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</si>
  <si>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</si>
  <si>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</si>
  <si>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</si>
  <si>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</si>
  <si>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</si>
  <si>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</si>
  <si>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</si>
  <si>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Kölcsön visszatérülés</t>
  </si>
  <si>
    <t>Felhalmozási célú</t>
  </si>
  <si>
    <t>Működési célú</t>
  </si>
  <si>
    <t>Közhatalmi bevételek</t>
  </si>
  <si>
    <t>Felhalmozási bevételek</t>
  </si>
  <si>
    <t>Munkáltatói kölcsön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</si>
  <si>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</si>
  <si>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</si>
  <si>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</si>
  <si>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</si>
  <si>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</si>
  <si>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Idősügyi koncepció</t>
  </si>
  <si>
    <t>Egyházak támogatása</t>
  </si>
  <si>
    <t>Társadalmi szervezetek támogatása</t>
  </si>
  <si>
    <t>Ferencvárosi kártya támogatása</t>
  </si>
  <si>
    <t>FESZOFE kiemelkedően közhasznú Non-Profit KFT</t>
  </si>
  <si>
    <t>IX.kerületi Szakrendelő Kft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</si>
  <si>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</si>
  <si>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</si>
  <si>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</si>
  <si>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</si>
  <si>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</si>
  <si>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</si>
  <si>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</si>
  <si>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</si>
  <si>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</si>
  <si>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</si>
  <si>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</si>
  <si>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</si>
  <si>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</si>
  <si>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</si>
  <si>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</si>
  <si>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</si>
  <si>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</si>
  <si>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</si>
  <si>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</si>
  <si>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</si>
  <si>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2. Közhatalmi bevételek</t>
  </si>
  <si>
    <t>5. Felhalmozási bevétel</t>
  </si>
  <si>
    <t>18. Felújítási kiadások</t>
  </si>
  <si>
    <t>19. Beruházási kiadások</t>
  </si>
  <si>
    <t>20. Egyéb felhalmozási kiadások</t>
  </si>
  <si>
    <t>23. Hosszú lejáratú hitel tőke összegének törlesztése</t>
  </si>
  <si>
    <t>24. Kiadások mindösszesen</t>
  </si>
  <si>
    <t>2014. év</t>
  </si>
  <si>
    <t xml:space="preserve">             3052 Termelőipiac</t>
  </si>
  <si>
    <t xml:space="preserve">      3204 Térfigyelő kamerák üzemeltetése</t>
  </si>
  <si>
    <t xml:space="preserve">      3312 Önkormányzíti segélyek</t>
  </si>
  <si>
    <t>Élelmmiszer segély</t>
  </si>
  <si>
    <t xml:space="preserve">      3414Óvodai sport tevékenység támogatása</t>
  </si>
  <si>
    <t xml:space="preserve">             4032 Ráday u. - Knézich u. gyalogátkelőhelyek létesítése</t>
  </si>
  <si>
    <t xml:space="preserve">             4121 Felújításokkal kapcsolatos tervezések</t>
  </si>
  <si>
    <t xml:space="preserve">      4138 Gyáli út 21.-23. Víz, csatorna felújítás</t>
  </si>
  <si>
    <t xml:space="preserve">             4139 Közvilágítás fejlesztése (Haller u. Pöttyös u.)</t>
  </si>
  <si>
    <t xml:space="preserve">      5021 Lakások és helyiségek vásárlása</t>
  </si>
  <si>
    <t>Intézményvezetői jutalom</t>
  </si>
  <si>
    <t>6125 Óvodapedagógusok bérfejlesztése</t>
  </si>
  <si>
    <t>3024 Választás</t>
  </si>
  <si>
    <t>Önkormányzatok működési támogatása</t>
  </si>
  <si>
    <t>Működési bevételek</t>
  </si>
  <si>
    <t xml:space="preserve">Hitelfel-  vétel, kölcsön visszat. </t>
  </si>
  <si>
    <t xml:space="preserve">Működési célú </t>
  </si>
  <si>
    <t>Támogatás államháztartáson belülről -felh. Önerő bev.</t>
  </si>
  <si>
    <t>Az Európai uniós forrásokkal támogatott fejlesztések tervezett 2014. évi adatairól</t>
  </si>
  <si>
    <t>2014. évi Polgármesteri Hivatal és Intézményi engedélyezett létszámadatok</t>
  </si>
  <si>
    <t xml:space="preserve"> 2014. évi előirányzat felhasználási ütemterv</t>
  </si>
  <si>
    <t>Önkormányzat saját bevételei</t>
  </si>
  <si>
    <t>Osztalék, koncessziós díj és hozambevétel</t>
  </si>
  <si>
    <t>---</t>
  </si>
  <si>
    <t>Kezességvállalással kapcsolatos megtérülés</t>
  </si>
  <si>
    <t>15. sz. melléklet</t>
  </si>
  <si>
    <t>2014. év eredeti költségvetés</t>
  </si>
  <si>
    <t>Helyi adóból származó bevétel (építményadó, telekadó, idegenforgalmi adó, iparűzési adó)</t>
  </si>
  <si>
    <t>1. Működési célú támogatások Áh-n belülről</t>
  </si>
  <si>
    <t>4. Felhalmozási cálú támogatások Áh-n belülről</t>
  </si>
  <si>
    <t>6. Felhalmozási cálú átvett pénzeszközök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</si>
  <si>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</si>
  <si>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</si>
  <si>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</si>
  <si>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</si>
  <si>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</si>
  <si>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</si>
  <si>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 xml:space="preserve">   Iparűzési adó, pótlék, bírság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</si>
  <si>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</si>
  <si>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Tárgyi eszköz és immateriális jószág, részvény, részesedés, vállalat értékesítéséből vagy privatizációból származó bevétel (telek, földterület, helyiség, lakás)</t>
  </si>
  <si>
    <t>Közfoglalkoztatottak pályázat tám.önrésze, kapcs.egyéb kiad.tám.</t>
  </si>
  <si>
    <t xml:space="preserve">      3316 Óvodáztatási támogatás</t>
  </si>
  <si>
    <t>Hivatali telefon szolgáltatás</t>
  </si>
  <si>
    <t>Ferencvárosi Kártya Kft. támogatása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</si>
  <si>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</si>
  <si>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</si>
  <si>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Saját bevételek és adósságot keletkeztető ügyletekből eredő fizetési kötelezettségek költségvetési évet követő 3 évre várható kihatása</t>
  </si>
  <si>
    <t>(eFt)</t>
  </si>
  <si>
    <t>Termelői piac</t>
  </si>
  <si>
    <t>Élelmiszer segély</t>
  </si>
  <si>
    <t>Index   6./5.</t>
  </si>
  <si>
    <t>Engedélye-zett létszám összesen 2014. év  …./2014.</t>
  </si>
  <si>
    <t>Egészségügyi Szociális és Sport Bizottság</t>
  </si>
  <si>
    <t>Kulturális, Egyházügyi és Nemzetiségi Bizottság</t>
  </si>
  <si>
    <t>Óvodai karbantartás</t>
  </si>
  <si>
    <t>Budai Traktoros Futball Klub</t>
  </si>
  <si>
    <t>Concerto Akadémia</t>
  </si>
  <si>
    <t>Ferencvárosi Szabadidő SE</t>
  </si>
  <si>
    <t>Fővárosi Szabó Ervin könyvtár</t>
  </si>
  <si>
    <t>FTC Icehokey Utánpótlás</t>
  </si>
  <si>
    <t>FTC kajak-kenú Utánpótlás</t>
  </si>
  <si>
    <t>FTC Női torna Kft.</t>
  </si>
  <si>
    <t>Roma Kulturális és Sport Közh.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</si>
  <si>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</si>
  <si>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</si>
  <si>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</si>
  <si>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</si>
  <si>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</si>
  <si>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</si>
  <si>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</si>
  <si>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</si>
  <si>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</si>
  <si>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</si>
  <si>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</si>
  <si>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</si>
  <si>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</si>
  <si>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</si>
  <si>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</si>
  <si>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</si>
  <si>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 xml:space="preserve">      4310 Egészségügyi intézmények felújítása 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</si>
  <si>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</si>
  <si>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</si>
  <si>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</si>
  <si>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</si>
  <si>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</si>
  <si>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</si>
  <si>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</si>
  <si>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</si>
  <si>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</si>
  <si>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</si>
  <si>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</si>
  <si>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</si>
  <si>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</si>
  <si>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</si>
  <si>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FMK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</si>
  <si>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</si>
  <si>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</si>
  <si>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</si>
  <si>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</si>
  <si>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</si>
  <si>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</si>
  <si>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</si>
  <si>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</si>
  <si>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</si>
  <si>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</si>
  <si>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</si>
  <si>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</si>
  <si>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</si>
  <si>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</si>
  <si>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</si>
  <si>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</si>
  <si>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 xml:space="preserve">Az önkormányzat  költségvetésében szereplő 2014. évi kiadások 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</si>
  <si>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</si>
  <si>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</si>
  <si>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</si>
  <si>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</si>
  <si>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</si>
  <si>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</si>
  <si>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</si>
  <si>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2014. évi előirányzat 6/2014.</t>
  </si>
  <si>
    <t>2014. évi előirányzat  6/2014.</t>
  </si>
  <si>
    <t xml:space="preserve">2014. évi előirányzat 6/2014. </t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</si>
  <si>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</si>
  <si>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</si>
  <si>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</si>
  <si>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</si>
  <si>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</si>
  <si>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</si>
  <si>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</si>
  <si>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</si>
  <si>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</si>
  <si>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</si>
  <si>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</si>
  <si>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</si>
  <si>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</si>
  <si>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</si>
  <si>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</si>
  <si>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</si>
  <si>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Választás</t>
  </si>
  <si>
    <t>Működési költségvetési kiadások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</si>
</sst>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11"/>
      <name val="Arial CE"/>
      <family val="0"/>
    </font>
    <font>
      <b/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28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8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9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4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2" fillId="0" borderId="0" xfId="65" applyFont="1" applyAlignment="1">
      <alignment/>
      <protection/>
    </xf>
    <xf numFmtId="0" fontId="3" fillId="0" borderId="0" xfId="65" applyFont="1" applyBorder="1" applyAlignment="1">
      <alignment horizontal="right"/>
      <protection/>
    </xf>
    <xf numFmtId="0" fontId="1" fillId="0" borderId="0" xfId="65" applyFont="1" applyAlignment="1">
      <alignment/>
      <protection/>
    </xf>
    <xf numFmtId="3" fontId="1" fillId="0" borderId="12" xfId="65" applyNumberFormat="1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3" fontId="0" fillId="0" borderId="12" xfId="65" applyNumberFormat="1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0" fillId="0" borderId="0" xfId="65" applyFont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3" fontId="4" fillId="0" borderId="12" xfId="65" applyNumberFormat="1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3" fontId="1" fillId="0" borderId="11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3" fontId="2" fillId="0" borderId="23" xfId="65" applyNumberFormat="1" applyFont="1" applyBorder="1" applyAlignment="1">
      <alignment/>
      <protection/>
    </xf>
    <xf numFmtId="0" fontId="2" fillId="0" borderId="23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1" fillId="0" borderId="14" xfId="65" applyNumberFormat="1" applyFont="1" applyBorder="1" applyAlignment="1">
      <alignment/>
      <protection/>
    </xf>
    <xf numFmtId="0" fontId="1" fillId="0" borderId="13" xfId="65" applyFont="1" applyBorder="1" applyAlignment="1">
      <alignment/>
      <protection/>
    </xf>
    <xf numFmtId="0" fontId="2" fillId="0" borderId="13" xfId="65" applyFont="1" applyBorder="1" applyAlignment="1">
      <alignment/>
      <protection/>
    </xf>
    <xf numFmtId="3" fontId="2" fillId="0" borderId="23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3" fillId="0" borderId="14" xfId="65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3" fontId="1" fillId="0" borderId="10" xfId="65" applyNumberFormat="1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3" fontId="1" fillId="0" borderId="19" xfId="65" applyNumberFormat="1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3" fontId="1" fillId="0" borderId="15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0" fillId="0" borderId="23" xfId="65" applyFont="1" applyBorder="1" applyAlignment="1">
      <alignment/>
      <protection/>
    </xf>
    <xf numFmtId="3" fontId="1" fillId="0" borderId="23" xfId="65" applyNumberFormat="1" applyFont="1" applyBorder="1" applyAlignment="1">
      <alignment/>
      <protection/>
    </xf>
    <xf numFmtId="3" fontId="3" fillId="0" borderId="10" xfId="65" applyNumberFormat="1" applyFont="1" applyBorder="1" applyAlignment="1">
      <alignment horizontal="right"/>
      <protection/>
    </xf>
    <xf numFmtId="0" fontId="3" fillId="0" borderId="0" xfId="65" applyFont="1" applyAlignment="1">
      <alignment/>
      <protection/>
    </xf>
    <xf numFmtId="3" fontId="3" fillId="0" borderId="12" xfId="65" applyNumberFormat="1" applyFont="1" applyBorder="1" applyAlignment="1">
      <alignment/>
      <protection/>
    </xf>
    <xf numFmtId="0" fontId="2" fillId="0" borderId="15" xfId="65" applyFont="1" applyBorder="1" applyAlignment="1">
      <alignment/>
      <protection/>
    </xf>
    <xf numFmtId="3" fontId="2" fillId="0" borderId="0" xfId="6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5" applyFont="1" applyBorder="1" applyAlignment="1">
      <alignment/>
      <protection/>
    </xf>
    <xf numFmtId="0" fontId="36" fillId="0" borderId="0" xfId="64" applyFont="1">
      <alignment/>
      <protection/>
    </xf>
    <xf numFmtId="0" fontId="8" fillId="0" borderId="0" xfId="64" applyFont="1">
      <alignment/>
      <protection/>
    </xf>
    <xf numFmtId="0" fontId="38" fillId="0" borderId="17" xfId="64" applyFont="1" applyBorder="1">
      <alignment/>
      <protection/>
    </xf>
    <xf numFmtId="0" fontId="38" fillId="0" borderId="24" xfId="64" applyFont="1" applyBorder="1">
      <alignment/>
      <protection/>
    </xf>
    <xf numFmtId="0" fontId="38" fillId="0" borderId="25" xfId="64" applyFont="1" applyBorder="1">
      <alignment/>
      <protection/>
    </xf>
    <xf numFmtId="0" fontId="38" fillId="0" borderId="18" xfId="64" applyFont="1" applyBorder="1">
      <alignment/>
      <protection/>
    </xf>
    <xf numFmtId="0" fontId="38" fillId="0" borderId="26" xfId="64" applyFont="1" applyBorder="1">
      <alignment/>
      <protection/>
    </xf>
    <xf numFmtId="0" fontId="38" fillId="0" borderId="22" xfId="64" applyFont="1" applyBorder="1">
      <alignment/>
      <protection/>
    </xf>
    <xf numFmtId="0" fontId="38" fillId="0" borderId="27" xfId="64" applyFont="1" applyBorder="1">
      <alignment/>
      <protection/>
    </xf>
    <xf numFmtId="0" fontId="37" fillId="0" borderId="25" xfId="64" applyFont="1" applyBorder="1">
      <alignment/>
      <protection/>
    </xf>
    <xf numFmtId="3" fontId="38" fillId="0" borderId="12" xfId="64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8" xfId="64" applyNumberFormat="1" applyFont="1" applyBorder="1">
      <alignment/>
      <protection/>
    </xf>
    <xf numFmtId="0" fontId="37" fillId="0" borderId="18" xfId="64" applyFont="1" applyBorder="1">
      <alignment/>
      <protection/>
    </xf>
    <xf numFmtId="3" fontId="38" fillId="0" borderId="26" xfId="64" applyNumberFormat="1" applyFont="1" applyBorder="1">
      <alignment/>
      <protection/>
    </xf>
    <xf numFmtId="3" fontId="37" fillId="0" borderId="11" xfId="64" applyNumberFormat="1" applyFont="1" applyBorder="1">
      <alignment/>
      <protection/>
    </xf>
    <xf numFmtId="3" fontId="38" fillId="0" borderId="27" xfId="64" applyNumberFormat="1" applyFont="1" applyBorder="1">
      <alignment/>
      <protection/>
    </xf>
    <xf numFmtId="3" fontId="1" fillId="0" borderId="2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4" applyFont="1" applyBorder="1">
      <alignment/>
      <protection/>
    </xf>
    <xf numFmtId="3" fontId="38" fillId="0" borderId="11" xfId="64" applyNumberFormat="1" applyFont="1" applyBorder="1">
      <alignment/>
      <protection/>
    </xf>
    <xf numFmtId="0" fontId="3" fillId="0" borderId="10" xfId="65" applyFont="1" applyBorder="1" applyAlignment="1">
      <alignment/>
      <protection/>
    </xf>
    <xf numFmtId="0" fontId="37" fillId="0" borderId="20" xfId="64" applyFont="1" applyBorder="1">
      <alignment/>
      <protection/>
    </xf>
    <xf numFmtId="3" fontId="37" fillId="0" borderId="25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1" fillId="0" borderId="30" xfId="65" applyNumberFormat="1" applyFont="1" applyBorder="1" applyAlignment="1">
      <alignment/>
      <protection/>
    </xf>
    <xf numFmtId="3" fontId="2" fillId="0" borderId="25" xfId="0" applyNumberFormat="1" applyFont="1" applyBorder="1" applyAlignment="1">
      <alignment/>
    </xf>
    <xf numFmtId="0" fontId="35" fillId="0" borderId="28" xfId="64" applyFont="1" applyBorder="1" applyAlignment="1">
      <alignment vertical="center"/>
      <protection/>
    </xf>
    <xf numFmtId="3" fontId="35" fillId="0" borderId="28" xfId="64" applyNumberFormat="1" applyFont="1" applyBorder="1" applyAlignment="1">
      <alignment vertical="center"/>
      <protection/>
    </xf>
    <xf numFmtId="0" fontId="35" fillId="0" borderId="24" xfId="64" applyFont="1" applyBorder="1" applyAlignment="1">
      <alignment vertical="center"/>
      <protection/>
    </xf>
    <xf numFmtId="3" fontId="35" fillId="0" borderId="31" xfId="64" applyNumberFormat="1" applyFont="1" applyBorder="1" applyAlignment="1">
      <alignment vertical="center"/>
      <protection/>
    </xf>
    <xf numFmtId="0" fontId="35" fillId="0" borderId="32" xfId="64" applyFont="1" applyBorder="1" applyAlignment="1">
      <alignment vertical="center"/>
      <protection/>
    </xf>
    <xf numFmtId="3" fontId="35" fillId="0" borderId="33" xfId="64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12" fillId="0" borderId="15" xfId="65" applyFont="1" applyBorder="1" applyAlignment="1">
      <alignment vertical="center"/>
      <protection/>
    </xf>
    <xf numFmtId="0" fontId="12" fillId="0" borderId="14" xfId="65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/>
    </xf>
    <xf numFmtId="0" fontId="2" fillId="0" borderId="25" xfId="65" applyFont="1" applyBorder="1" applyAlignment="1">
      <alignment/>
      <protection/>
    </xf>
    <xf numFmtId="3" fontId="1" fillId="0" borderId="25" xfId="65" applyNumberFormat="1" applyFont="1" applyBorder="1" applyAlignment="1">
      <alignment/>
      <protection/>
    </xf>
    <xf numFmtId="3" fontId="4" fillId="0" borderId="25" xfId="65" applyNumberFormat="1" applyFont="1" applyBorder="1" applyAlignment="1">
      <alignment/>
      <protection/>
    </xf>
    <xf numFmtId="3" fontId="1" fillId="0" borderId="20" xfId="65" applyNumberFormat="1" applyFont="1" applyBorder="1" applyAlignment="1">
      <alignment/>
      <protection/>
    </xf>
    <xf numFmtId="3" fontId="1" fillId="0" borderId="20" xfId="65" applyNumberFormat="1" applyFont="1" applyBorder="1" applyAlignment="1">
      <alignment/>
      <protection/>
    </xf>
    <xf numFmtId="3" fontId="2" fillId="0" borderId="25" xfId="65" applyNumberFormat="1" applyFont="1" applyBorder="1" applyAlignment="1">
      <alignment/>
      <protection/>
    </xf>
    <xf numFmtId="3" fontId="1" fillId="0" borderId="30" xfId="65" applyNumberFormat="1" applyFont="1" applyBorder="1" applyAlignment="1">
      <alignment/>
      <protection/>
    </xf>
    <xf numFmtId="3" fontId="2" fillId="0" borderId="25" xfId="65" applyNumberFormat="1" applyFont="1" applyBorder="1" applyAlignment="1">
      <alignment/>
      <protection/>
    </xf>
    <xf numFmtId="3" fontId="1" fillId="0" borderId="25" xfId="65" applyNumberFormat="1" applyFont="1" applyBorder="1" applyAlignment="1">
      <alignment/>
      <protection/>
    </xf>
    <xf numFmtId="3" fontId="2" fillId="0" borderId="20" xfId="65" applyNumberFormat="1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3" fontId="1" fillId="0" borderId="35" xfId="65" applyNumberFormat="1" applyFont="1" applyBorder="1" applyAlignment="1">
      <alignment/>
      <protection/>
    </xf>
    <xf numFmtId="3" fontId="1" fillId="0" borderId="36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3" fontId="3" fillId="0" borderId="17" xfId="65" applyNumberFormat="1" applyFont="1" applyBorder="1" applyAlignment="1">
      <alignment/>
      <protection/>
    </xf>
    <xf numFmtId="0" fontId="0" fillId="0" borderId="12" xfId="65" applyFont="1" applyBorder="1" applyAlignment="1">
      <alignment/>
      <protection/>
    </xf>
    <xf numFmtId="3" fontId="1" fillId="0" borderId="14" xfId="65" applyNumberFormat="1" applyFont="1" applyBorder="1" applyAlignment="1">
      <alignment vertical="center"/>
      <protection/>
    </xf>
    <xf numFmtId="0" fontId="1" fillId="0" borderId="19" xfId="65" applyFont="1" applyBorder="1" applyAlignment="1">
      <alignment/>
      <protection/>
    </xf>
    <xf numFmtId="0" fontId="1" fillId="0" borderId="23" xfId="65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1" xfId="64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3" xfId="65" applyFont="1" applyBorder="1" applyAlignment="1">
      <alignment/>
      <protection/>
    </xf>
    <xf numFmtId="0" fontId="34" fillId="0" borderId="31" xfId="64" applyFont="1" applyBorder="1" applyAlignment="1">
      <alignment vertical="center"/>
      <protection/>
    </xf>
    <xf numFmtId="0" fontId="8" fillId="0" borderId="12" xfId="65" applyFont="1" applyBorder="1" applyAlignment="1">
      <alignment/>
      <protection/>
    </xf>
    <xf numFmtId="0" fontId="38" fillId="0" borderId="11" xfId="65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" fillId="0" borderId="19" xfId="65" applyFont="1" applyBorder="1" applyAlignment="1">
      <alignment/>
      <protection/>
    </xf>
    <xf numFmtId="3" fontId="37" fillId="0" borderId="20" xfId="64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5" applyFont="1" applyBorder="1" applyAlignment="1">
      <alignment/>
      <protection/>
    </xf>
    <xf numFmtId="3" fontId="38" fillId="0" borderId="22" xfId="64" applyNumberFormat="1" applyFont="1" applyBorder="1">
      <alignment/>
      <protection/>
    </xf>
    <xf numFmtId="0" fontId="1" fillId="0" borderId="36" xfId="0" applyFont="1" applyFill="1" applyBorder="1" applyAlignment="1">
      <alignment horizontal="left" vertical="top"/>
    </xf>
    <xf numFmtId="0" fontId="12" fillId="0" borderId="10" xfId="65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5" applyNumberFormat="1" applyFont="1" applyBorder="1" applyAlignment="1">
      <alignment/>
      <protection/>
    </xf>
    <xf numFmtId="3" fontId="37" fillId="0" borderId="31" xfId="64" applyNumberFormat="1" applyFont="1" applyBorder="1">
      <alignment/>
      <protection/>
    </xf>
    <xf numFmtId="0" fontId="12" fillId="0" borderId="11" xfId="65" applyFont="1" applyBorder="1" applyAlignment="1">
      <alignment/>
      <protection/>
    </xf>
    <xf numFmtId="0" fontId="2" fillId="0" borderId="25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5" applyFont="1" applyBorder="1" applyAlignment="1">
      <alignment/>
      <protection/>
    </xf>
    <xf numFmtId="3" fontId="3" fillId="0" borderId="29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2" fillId="0" borderId="10" xfId="68" applyNumberFormat="1" applyFont="1" applyFill="1" applyBorder="1" applyAlignment="1">
      <alignment horizontal="center"/>
      <protection/>
    </xf>
    <xf numFmtId="3" fontId="12" fillId="0" borderId="10" xfId="68" applyNumberFormat="1" applyFont="1" applyFill="1" applyBorder="1" applyAlignment="1" applyProtection="1">
      <alignment horizontal="center"/>
      <protection locked="0"/>
    </xf>
    <xf numFmtId="3" fontId="12" fillId="0" borderId="16" xfId="68" applyNumberFormat="1" applyFont="1" applyFill="1" applyBorder="1" applyAlignment="1" applyProtection="1">
      <alignment horizontal="center"/>
      <protection locked="0"/>
    </xf>
    <xf numFmtId="3" fontId="15" fillId="0" borderId="10" xfId="68" applyNumberFormat="1" applyFont="1" applyFill="1" applyBorder="1" applyAlignment="1" applyProtection="1">
      <alignment horizontal="center"/>
      <protection locked="0"/>
    </xf>
    <xf numFmtId="0" fontId="12" fillId="0" borderId="16" xfId="68" applyFont="1" applyFill="1" applyBorder="1" applyProtection="1">
      <alignment/>
      <protection locked="0"/>
    </xf>
    <xf numFmtId="3" fontId="3" fillId="0" borderId="20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5" fillId="0" borderId="14" xfId="65" applyFont="1" applyBorder="1" applyAlignment="1">
      <alignment/>
      <protection/>
    </xf>
    <xf numFmtId="3" fontId="12" fillId="0" borderId="14" xfId="65" applyNumberFormat="1" applyFont="1" applyBorder="1" applyAlignment="1">
      <alignment/>
      <protection/>
    </xf>
    <xf numFmtId="0" fontId="10" fillId="0" borderId="12" xfId="65" applyFont="1" applyBorder="1" applyAlignment="1">
      <alignment/>
      <protection/>
    </xf>
    <xf numFmtId="0" fontId="12" fillId="0" borderId="19" xfId="65" applyFont="1" applyBorder="1" applyAlignment="1">
      <alignment/>
      <protection/>
    </xf>
    <xf numFmtId="0" fontId="46" fillId="0" borderId="14" xfId="65" applyFont="1" applyBorder="1" applyAlignment="1">
      <alignment/>
      <protection/>
    </xf>
    <xf numFmtId="0" fontId="2" fillId="0" borderId="23" xfId="65" applyFont="1" applyBorder="1" applyAlignment="1">
      <alignment/>
      <protection/>
    </xf>
    <xf numFmtId="0" fontId="46" fillId="0" borderId="1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2" fillId="0" borderId="17" xfId="65" applyFont="1" applyBorder="1" applyAlignment="1">
      <alignment/>
      <protection/>
    </xf>
    <xf numFmtId="0" fontId="2" fillId="0" borderId="2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3" fillId="0" borderId="13" xfId="65" applyFont="1" applyBorder="1" applyAlignment="1">
      <alignment/>
      <protection/>
    </xf>
    <xf numFmtId="0" fontId="2" fillId="0" borderId="18" xfId="65" applyFont="1" applyBorder="1" applyAlignment="1">
      <alignment/>
      <protection/>
    </xf>
    <xf numFmtId="0" fontId="2" fillId="0" borderId="34" xfId="65" applyFont="1" applyBorder="1" applyAlignment="1">
      <alignment/>
      <protection/>
    </xf>
    <xf numFmtId="0" fontId="2" fillId="0" borderId="35" xfId="65" applyFont="1" applyBorder="1" applyAlignment="1">
      <alignment/>
      <protection/>
    </xf>
    <xf numFmtId="0" fontId="2" fillId="0" borderId="36" xfId="65" applyFont="1" applyBorder="1" applyAlignment="1">
      <alignment/>
      <protection/>
    </xf>
    <xf numFmtId="0" fontId="12" fillId="0" borderId="12" xfId="65" applyFont="1" applyBorder="1" applyAlignment="1">
      <alignment vertical="center"/>
      <protection/>
    </xf>
    <xf numFmtId="0" fontId="12" fillId="0" borderId="12" xfId="65" applyFont="1" applyBorder="1" applyAlignment="1">
      <alignment/>
      <protection/>
    </xf>
    <xf numFmtId="0" fontId="2" fillId="0" borderId="30" xfId="65" applyFont="1" applyBorder="1" applyAlignment="1">
      <alignment/>
      <protection/>
    </xf>
    <xf numFmtId="3" fontId="2" fillId="0" borderId="30" xfId="65" applyNumberFormat="1" applyFont="1" applyBorder="1" applyAlignment="1">
      <alignment/>
      <protection/>
    </xf>
    <xf numFmtId="3" fontId="3" fillId="0" borderId="30" xfId="65" applyNumberFormat="1" applyFont="1" applyBorder="1" applyAlignment="1">
      <alignment/>
      <protection/>
    </xf>
    <xf numFmtId="0" fontId="12" fillId="0" borderId="14" xfId="65" applyFont="1" applyBorder="1" applyAlignment="1">
      <alignment vertical="center"/>
      <protection/>
    </xf>
    <xf numFmtId="3" fontId="2" fillId="0" borderId="36" xfId="65" applyNumberFormat="1" applyFont="1" applyBorder="1" applyAlignment="1">
      <alignment/>
      <protection/>
    </xf>
    <xf numFmtId="3" fontId="2" fillId="0" borderId="34" xfId="65" applyNumberFormat="1" applyFont="1" applyBorder="1" applyAlignment="1">
      <alignment/>
      <protection/>
    </xf>
    <xf numFmtId="3" fontId="12" fillId="0" borderId="30" xfId="65" applyNumberFormat="1" applyFont="1" applyBorder="1" applyAlignment="1">
      <alignment vertical="center"/>
      <protection/>
    </xf>
    <xf numFmtId="0" fontId="46" fillId="0" borderId="19" xfId="65" applyFont="1" applyBorder="1" applyAlignment="1">
      <alignment vertical="center"/>
      <protection/>
    </xf>
    <xf numFmtId="0" fontId="46" fillId="0" borderId="12" xfId="65" applyFont="1" applyBorder="1" applyAlignment="1">
      <alignment vertical="center"/>
      <protection/>
    </xf>
    <xf numFmtId="0" fontId="14" fillId="0" borderId="14" xfId="65" applyFont="1" applyBorder="1" applyAlignment="1">
      <alignment/>
      <protection/>
    </xf>
    <xf numFmtId="0" fontId="3" fillId="0" borderId="28" xfId="65" applyFont="1" applyBorder="1" applyAlignment="1">
      <alignment/>
      <protection/>
    </xf>
    <xf numFmtId="0" fontId="46" fillId="0" borderId="31" xfId="65" applyFont="1" applyBorder="1" applyAlignment="1">
      <alignment/>
      <protection/>
    </xf>
    <xf numFmtId="3" fontId="1" fillId="0" borderId="32" xfId="65" applyNumberFormat="1" applyFont="1" applyBorder="1" applyAlignment="1">
      <alignment/>
      <protection/>
    </xf>
    <xf numFmtId="0" fontId="3" fillId="0" borderId="38" xfId="65" applyFont="1" applyBorder="1" applyAlignment="1">
      <alignment/>
      <protection/>
    </xf>
    <xf numFmtId="0" fontId="46" fillId="0" borderId="31" xfId="65" applyFont="1" applyBorder="1" applyAlignment="1">
      <alignment vertical="center"/>
      <protection/>
    </xf>
    <xf numFmtId="3" fontId="1" fillId="0" borderId="24" xfId="65" applyNumberFormat="1" applyFont="1" applyBorder="1" applyAlignment="1">
      <alignment/>
      <protection/>
    </xf>
    <xf numFmtId="0" fontId="2" fillId="0" borderId="14" xfId="65" applyFont="1" applyBorder="1" applyAlignment="1">
      <alignment/>
      <protection/>
    </xf>
    <xf numFmtId="3" fontId="1" fillId="0" borderId="38" xfId="65" applyNumberFormat="1" applyFont="1" applyBorder="1" applyAlignment="1">
      <alignment/>
      <protection/>
    </xf>
    <xf numFmtId="0" fontId="38" fillId="0" borderId="12" xfId="65" applyFont="1" applyBorder="1" applyAlignment="1">
      <alignment/>
      <protection/>
    </xf>
    <xf numFmtId="0" fontId="38" fillId="0" borderId="23" xfId="65" applyFont="1" applyBorder="1" applyAlignment="1">
      <alignment/>
      <protection/>
    </xf>
    <xf numFmtId="0" fontId="37" fillId="0" borderId="14" xfId="65" applyFont="1" applyBorder="1" applyAlignment="1">
      <alignment/>
      <protection/>
    </xf>
    <xf numFmtId="0" fontId="34" fillId="0" borderId="14" xfId="65" applyFont="1" applyBorder="1" applyAlignment="1">
      <alignment/>
      <protection/>
    </xf>
    <xf numFmtId="0" fontId="38" fillId="0" borderId="14" xfId="65" applyFont="1" applyBorder="1" applyAlignment="1">
      <alignment/>
      <protection/>
    </xf>
    <xf numFmtId="0" fontId="34" fillId="0" borderId="38" xfId="65" applyFont="1" applyBorder="1" applyAlignment="1">
      <alignment/>
      <protection/>
    </xf>
    <xf numFmtId="0" fontId="43" fillId="0" borderId="31" xfId="65" applyFont="1" applyBorder="1" applyAlignment="1">
      <alignment/>
      <protection/>
    </xf>
    <xf numFmtId="0" fontId="38" fillId="0" borderId="19" xfId="65" applyFont="1" applyBorder="1" applyAlignment="1">
      <alignment/>
      <protection/>
    </xf>
    <xf numFmtId="0" fontId="38" fillId="0" borderId="15" xfId="65" applyFont="1" applyBorder="1" applyAlignment="1">
      <alignment/>
      <protection/>
    </xf>
    <xf numFmtId="3" fontId="38" fillId="0" borderId="23" xfId="64" applyNumberFormat="1" applyFont="1" applyBorder="1">
      <alignment/>
      <protection/>
    </xf>
    <xf numFmtId="3" fontId="37" fillId="0" borderId="14" xfId="64" applyNumberFormat="1" applyFont="1" applyBorder="1">
      <alignment/>
      <protection/>
    </xf>
    <xf numFmtId="3" fontId="38" fillId="0" borderId="14" xfId="64" applyNumberFormat="1" applyFont="1" applyBorder="1">
      <alignment/>
      <protection/>
    </xf>
    <xf numFmtId="0" fontId="38" fillId="0" borderId="20" xfId="64" applyFont="1" applyBorder="1">
      <alignment/>
      <protection/>
    </xf>
    <xf numFmtId="0" fontId="35" fillId="0" borderId="14" xfId="64" applyFont="1" applyBorder="1" applyAlignment="1">
      <alignment vertical="center"/>
      <protection/>
    </xf>
    <xf numFmtId="3" fontId="1" fillId="0" borderId="38" xfId="65" applyNumberFormat="1" applyFont="1" applyBorder="1" applyAlignment="1">
      <alignment/>
      <protection/>
    </xf>
    <xf numFmtId="3" fontId="1" fillId="0" borderId="31" xfId="65" applyNumberFormat="1" applyFont="1" applyBorder="1" applyAlignment="1">
      <alignment/>
      <protection/>
    </xf>
    <xf numFmtId="3" fontId="1" fillId="0" borderId="28" xfId="65" applyNumberFormat="1" applyFont="1" applyBorder="1" applyAlignment="1">
      <alignment/>
      <protection/>
    </xf>
    <xf numFmtId="3" fontId="38" fillId="0" borderId="19" xfId="64" applyNumberFormat="1" applyFont="1" applyBorder="1">
      <alignment/>
      <protection/>
    </xf>
    <xf numFmtId="0" fontId="43" fillId="0" borderId="28" xfId="65" applyFont="1" applyBorder="1" applyAlignment="1">
      <alignment vertical="center"/>
      <protection/>
    </xf>
    <xf numFmtId="3" fontId="37" fillId="0" borderId="38" xfId="64" applyNumberFormat="1" applyFont="1" applyBorder="1">
      <alignment/>
      <protection/>
    </xf>
    <xf numFmtId="3" fontId="37" fillId="0" borderId="22" xfId="64" applyNumberFormat="1" applyFont="1" applyBorder="1">
      <alignment/>
      <protection/>
    </xf>
    <xf numFmtId="3" fontId="38" fillId="0" borderId="15" xfId="64" applyNumberFormat="1" applyFont="1" applyBorder="1">
      <alignment/>
      <protection/>
    </xf>
    <xf numFmtId="0" fontId="34" fillId="0" borderId="39" xfId="65" applyFont="1" applyBorder="1" applyAlignment="1">
      <alignment/>
      <protection/>
    </xf>
    <xf numFmtId="3" fontId="37" fillId="0" borderId="39" xfId="64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3" fontId="4" fillId="0" borderId="23" xfId="0" applyNumberFormat="1" applyFont="1" applyFill="1" applyBorder="1" applyAlignment="1">
      <alignment/>
    </xf>
    <xf numFmtId="0" fontId="38" fillId="0" borderId="41" xfId="64" applyFont="1" applyBorder="1">
      <alignment/>
      <protection/>
    </xf>
    <xf numFmtId="0" fontId="38" fillId="0" borderId="33" xfId="64" applyFont="1" applyBorder="1">
      <alignment/>
      <protection/>
    </xf>
    <xf numFmtId="0" fontId="38" fillId="0" borderId="28" xfId="64" applyFont="1" applyBorder="1">
      <alignment/>
      <protection/>
    </xf>
    <xf numFmtId="3" fontId="38" fillId="0" borderId="42" xfId="64" applyNumberFormat="1" applyFont="1" applyBorder="1">
      <alignment/>
      <protection/>
    </xf>
    <xf numFmtId="0" fontId="37" fillId="0" borderId="17" xfId="64" applyFont="1" applyBorder="1">
      <alignment/>
      <protection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38" fillId="0" borderId="39" xfId="65" applyFont="1" applyBorder="1" applyAlignment="1">
      <alignment/>
      <protection/>
    </xf>
    <xf numFmtId="3" fontId="38" fillId="0" borderId="39" xfId="64" applyNumberFormat="1" applyFont="1" applyBorder="1">
      <alignment/>
      <protection/>
    </xf>
    <xf numFmtId="0" fontId="35" fillId="0" borderId="11" xfId="65" applyFont="1" applyBorder="1" applyAlignment="1">
      <alignment vertical="center"/>
      <protection/>
    </xf>
    <xf numFmtId="0" fontId="35" fillId="0" borderId="28" xfId="65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3" xfId="64" applyFont="1" applyBorder="1" applyAlignment="1">
      <alignment vertical="center"/>
      <protection/>
    </xf>
    <xf numFmtId="3" fontId="38" fillId="0" borderId="10" xfId="64" applyNumberFormat="1" applyFont="1" applyBorder="1">
      <alignment/>
      <protection/>
    </xf>
    <xf numFmtId="3" fontId="37" fillId="0" borderId="27" xfId="64" applyNumberFormat="1" applyFont="1" applyBorder="1">
      <alignment/>
      <protection/>
    </xf>
    <xf numFmtId="0" fontId="35" fillId="0" borderId="43" xfId="64" applyFont="1" applyBorder="1" applyAlignment="1">
      <alignment vertical="center"/>
      <protection/>
    </xf>
    <xf numFmtId="3" fontId="38" fillId="0" borderId="24" xfId="0" applyNumberFormat="1" applyFont="1" applyBorder="1" applyAlignment="1">
      <alignment/>
    </xf>
    <xf numFmtId="3" fontId="1" fillId="0" borderId="44" xfId="65" applyNumberFormat="1" applyFont="1" applyBorder="1" applyAlignment="1">
      <alignment/>
      <protection/>
    </xf>
    <xf numFmtId="0" fontId="12" fillId="0" borderId="44" xfId="65" applyFont="1" applyBorder="1" applyAlignment="1">
      <alignment/>
      <protection/>
    </xf>
    <xf numFmtId="0" fontId="11" fillId="0" borderId="0" xfId="66">
      <alignment/>
      <protection/>
    </xf>
    <xf numFmtId="0" fontId="11" fillId="0" borderId="0" xfId="66" applyFont="1" applyAlignment="1">
      <alignment horizontal="center"/>
      <protection/>
    </xf>
    <xf numFmtId="0" fontId="11" fillId="0" borderId="0" xfId="66" applyAlignment="1">
      <alignment horizontal="center"/>
      <protection/>
    </xf>
    <xf numFmtId="0" fontId="47" fillId="0" borderId="0" xfId="66" applyFont="1" applyAlignment="1">
      <alignment horizontal="center" vertical="center"/>
      <protection/>
    </xf>
    <xf numFmtId="0" fontId="14" fillId="0" borderId="0" xfId="66" applyFont="1" applyAlignment="1">
      <alignment horizontal="center" vertical="center"/>
      <protection/>
    </xf>
    <xf numFmtId="0" fontId="11" fillId="0" borderId="21" xfId="66" applyBorder="1">
      <alignment/>
      <protection/>
    </xf>
    <xf numFmtId="0" fontId="14" fillId="0" borderId="0" xfId="66" applyFont="1" applyAlignment="1">
      <alignment horizontal="right"/>
      <protection/>
    </xf>
    <xf numFmtId="0" fontId="40" fillId="0" borderId="12" xfId="66" applyFont="1" applyBorder="1" applyAlignment="1">
      <alignment vertical="center"/>
      <protection/>
    </xf>
    <xf numFmtId="3" fontId="40" fillId="0" borderId="11" xfId="66" applyNumberFormat="1" applyFont="1" applyBorder="1">
      <alignment/>
      <protection/>
    </xf>
    <xf numFmtId="3" fontId="34" fillId="0" borderId="11" xfId="66" applyNumberFormat="1" applyFont="1" applyBorder="1">
      <alignment/>
      <protection/>
    </xf>
    <xf numFmtId="3" fontId="40" fillId="0" borderId="12" xfId="66" applyNumberFormat="1" applyFont="1" applyBorder="1">
      <alignment/>
      <protection/>
    </xf>
    <xf numFmtId="3" fontId="34" fillId="0" borderId="12" xfId="66" applyNumberFormat="1" applyFont="1" applyBorder="1">
      <alignment/>
      <protection/>
    </xf>
    <xf numFmtId="0" fontId="48" fillId="0" borderId="0" xfId="66" applyFont="1">
      <alignment/>
      <protection/>
    </xf>
    <xf numFmtId="3" fontId="48" fillId="0" borderId="0" xfId="66" applyNumberFormat="1" applyFont="1">
      <alignment/>
      <protection/>
    </xf>
    <xf numFmtId="0" fontId="14" fillId="0" borderId="0" xfId="66" applyFont="1">
      <alignment/>
      <protection/>
    </xf>
    <xf numFmtId="0" fontId="11" fillId="0" borderId="21" xfId="66" applyBorder="1" applyAlignment="1">
      <alignment/>
      <protection/>
    </xf>
    <xf numFmtId="0" fontId="11" fillId="0" borderId="0" xfId="66" applyAlignment="1">
      <alignment/>
      <protection/>
    </xf>
    <xf numFmtId="0" fontId="34" fillId="0" borderId="13" xfId="66" applyFont="1" applyBorder="1" applyAlignment="1">
      <alignment horizontal="center"/>
      <protection/>
    </xf>
    <xf numFmtId="0" fontId="34" fillId="0" borderId="0" xfId="66" applyFont="1" applyAlignment="1">
      <alignment horizontal="center"/>
      <protection/>
    </xf>
    <xf numFmtId="0" fontId="40" fillId="0" borderId="25" xfId="66" applyFont="1" applyBorder="1" applyAlignment="1">
      <alignment/>
      <protection/>
    </xf>
    <xf numFmtId="3" fontId="40" fillId="0" borderId="45" xfId="66" applyNumberFormat="1" applyFont="1" applyBorder="1">
      <alignment/>
      <protection/>
    </xf>
    <xf numFmtId="0" fontId="40" fillId="0" borderId="42" xfId="66" applyFont="1" applyBorder="1" applyAlignment="1">
      <alignment/>
      <protection/>
    </xf>
    <xf numFmtId="3" fontId="40" fillId="0" borderId="25" xfId="66" applyNumberFormat="1" applyFont="1" applyBorder="1">
      <alignment/>
      <protection/>
    </xf>
    <xf numFmtId="3" fontId="40" fillId="0" borderId="42" xfId="66" applyNumberFormat="1" applyFont="1" applyBorder="1">
      <alignment/>
      <protection/>
    </xf>
    <xf numFmtId="0" fontId="11" fillId="0" borderId="0" xfId="66" applyBorder="1">
      <alignment/>
      <protection/>
    </xf>
    <xf numFmtId="0" fontId="34" fillId="0" borderId="10" xfId="66" applyFont="1" applyBorder="1" applyAlignment="1">
      <alignment horizontal="center"/>
      <protection/>
    </xf>
    <xf numFmtId="0" fontId="34" fillId="0" borderId="17" xfId="66" applyFont="1" applyBorder="1" applyAlignment="1">
      <alignment horizontal="center"/>
      <protection/>
    </xf>
    <xf numFmtId="0" fontId="34" fillId="0" borderId="0" xfId="66" applyFont="1" applyBorder="1" applyAlignment="1">
      <alignment horizontal="center"/>
      <protection/>
    </xf>
    <xf numFmtId="0" fontId="40" fillId="0" borderId="0" xfId="66" applyFont="1" applyBorder="1">
      <alignment/>
      <protection/>
    </xf>
    <xf numFmtId="0" fontId="34" fillId="0" borderId="45" xfId="66" applyFont="1" applyBorder="1" applyAlignment="1">
      <alignment horizontal="center"/>
      <protection/>
    </xf>
    <xf numFmtId="0" fontId="34" fillId="0" borderId="42" xfId="66" applyFont="1" applyBorder="1" applyAlignment="1">
      <alignment horizontal="center"/>
      <protection/>
    </xf>
    <xf numFmtId="0" fontId="34" fillId="0" borderId="12" xfId="66" applyFont="1" applyBorder="1" applyAlignment="1">
      <alignment horizontal="center"/>
      <protection/>
    </xf>
    <xf numFmtId="0" fontId="11" fillId="0" borderId="0" xfId="70">
      <alignment/>
      <protection/>
    </xf>
    <xf numFmtId="0" fontId="35" fillId="0" borderId="0" xfId="70" applyFont="1" applyAlignment="1">
      <alignment horizontal="center"/>
      <protection/>
    </xf>
    <xf numFmtId="0" fontId="11" fillId="0" borderId="21" xfId="70" applyBorder="1">
      <alignment/>
      <protection/>
    </xf>
    <xf numFmtId="0" fontId="1" fillId="0" borderId="0" xfId="63" applyFont="1" applyBorder="1" applyAlignment="1">
      <alignment horizontal="right"/>
      <protection/>
    </xf>
    <xf numFmtId="0" fontId="48" fillId="0" borderId="18" xfId="70" applyFont="1" applyBorder="1">
      <alignment/>
      <protection/>
    </xf>
    <xf numFmtId="0" fontId="48" fillId="0" borderId="40" xfId="70" applyFont="1" applyBorder="1">
      <alignment/>
      <protection/>
    </xf>
    <xf numFmtId="0" fontId="48" fillId="0" borderId="26" xfId="70" applyFont="1" applyBorder="1">
      <alignment/>
      <protection/>
    </xf>
    <xf numFmtId="3" fontId="48" fillId="0" borderId="13" xfId="70" applyNumberFormat="1" applyFont="1" applyBorder="1">
      <alignment/>
      <protection/>
    </xf>
    <xf numFmtId="0" fontId="48" fillId="0" borderId="17" xfId="70" applyFont="1" applyBorder="1">
      <alignment/>
      <protection/>
    </xf>
    <xf numFmtId="0" fontId="48" fillId="0" borderId="0" xfId="70" applyFont="1" applyBorder="1">
      <alignment/>
      <protection/>
    </xf>
    <xf numFmtId="0" fontId="48" fillId="0" borderId="22" xfId="70" applyFont="1" applyBorder="1">
      <alignment/>
      <protection/>
    </xf>
    <xf numFmtId="3" fontId="48" fillId="0" borderId="10" xfId="70" applyNumberFormat="1" applyFont="1" applyBorder="1">
      <alignment/>
      <protection/>
    </xf>
    <xf numFmtId="0" fontId="48" fillId="0" borderId="34" xfId="70" applyFont="1" applyBorder="1">
      <alignment/>
      <protection/>
    </xf>
    <xf numFmtId="0" fontId="48" fillId="0" borderId="46" xfId="70" applyFont="1" applyBorder="1">
      <alignment/>
      <protection/>
    </xf>
    <xf numFmtId="0" fontId="48" fillId="0" borderId="29" xfId="70" applyFont="1" applyBorder="1">
      <alignment/>
      <protection/>
    </xf>
    <xf numFmtId="3" fontId="48" fillId="0" borderId="16" xfId="70" applyNumberFormat="1" applyFont="1" applyBorder="1">
      <alignment/>
      <protection/>
    </xf>
    <xf numFmtId="0" fontId="49" fillId="0" borderId="17" xfId="70" applyFont="1" applyBorder="1">
      <alignment/>
      <protection/>
    </xf>
    <xf numFmtId="3" fontId="49" fillId="0" borderId="10" xfId="70" applyNumberFormat="1" applyFont="1" applyBorder="1">
      <alignment/>
      <protection/>
    </xf>
    <xf numFmtId="0" fontId="49" fillId="0" borderId="34" xfId="70" applyFont="1" applyBorder="1">
      <alignment/>
      <protection/>
    </xf>
    <xf numFmtId="3" fontId="49" fillId="0" borderId="15" xfId="70" applyNumberFormat="1" applyFont="1" applyBorder="1">
      <alignment/>
      <protection/>
    </xf>
    <xf numFmtId="0" fontId="49" fillId="0" borderId="46" xfId="70" applyFont="1" applyBorder="1">
      <alignment/>
      <protection/>
    </xf>
    <xf numFmtId="0" fontId="49" fillId="0" borderId="29" xfId="70" applyFont="1" applyBorder="1">
      <alignment/>
      <protection/>
    </xf>
    <xf numFmtId="3" fontId="43" fillId="0" borderId="16" xfId="70" applyNumberFormat="1" applyFont="1" applyBorder="1" applyAlignment="1">
      <alignment vertical="center"/>
      <protection/>
    </xf>
    <xf numFmtId="3" fontId="43" fillId="0" borderId="10" xfId="70" applyNumberFormat="1" applyFont="1" applyBorder="1">
      <alignment/>
      <protection/>
    </xf>
    <xf numFmtId="3" fontId="43" fillId="0" borderId="13" xfId="70" applyNumberFormat="1" applyFont="1" applyBorder="1" applyAlignment="1">
      <alignment vertical="center"/>
      <protection/>
    </xf>
    <xf numFmtId="3" fontId="43" fillId="0" borderId="10" xfId="70" applyNumberFormat="1" applyFont="1" applyBorder="1" applyAlignment="1">
      <alignment vertical="center"/>
      <protection/>
    </xf>
    <xf numFmtId="3" fontId="43" fillId="0" borderId="15" xfId="70" applyNumberFormat="1" applyFont="1" applyBorder="1">
      <alignment/>
      <protection/>
    </xf>
    <xf numFmtId="0" fontId="11" fillId="0" borderId="0" xfId="67">
      <alignment/>
      <protection/>
    </xf>
    <xf numFmtId="0" fontId="3" fillId="0" borderId="0" xfId="61" applyFont="1" applyAlignment="1">
      <alignment horizontal="center"/>
      <protection/>
    </xf>
    <xf numFmtId="0" fontId="11" fillId="0" borderId="0" xfId="67" applyAlignment="1">
      <alignment/>
      <protection/>
    </xf>
    <xf numFmtId="0" fontId="11" fillId="0" borderId="0" xfId="62" applyAlignment="1">
      <alignment/>
      <protection/>
    </xf>
    <xf numFmtId="0" fontId="11" fillId="0" borderId="21" xfId="67" applyBorder="1">
      <alignment/>
      <protection/>
    </xf>
    <xf numFmtId="0" fontId="11" fillId="0" borderId="12" xfId="67" applyBorder="1">
      <alignment/>
      <protection/>
    </xf>
    <xf numFmtId="0" fontId="14" fillId="0" borderId="40" xfId="67" applyFont="1" applyBorder="1" applyAlignment="1">
      <alignment/>
      <protection/>
    </xf>
    <xf numFmtId="0" fontId="11" fillId="0" borderId="40" xfId="67" applyBorder="1" applyAlignment="1">
      <alignment/>
      <protection/>
    </xf>
    <xf numFmtId="0" fontId="11" fillId="0" borderId="40" xfId="67" applyBorder="1" applyAlignment="1">
      <alignment horizontal="right" vertical="center"/>
      <protection/>
    </xf>
    <xf numFmtId="0" fontId="11" fillId="0" borderId="0" xfId="67" applyBorder="1" applyAlignment="1">
      <alignment/>
      <protection/>
    </xf>
    <xf numFmtId="0" fontId="14" fillId="0" borderId="0" xfId="67" applyFont="1" applyBorder="1" applyAlignment="1">
      <alignment/>
      <protection/>
    </xf>
    <xf numFmtId="0" fontId="11" fillId="0" borderId="0" xfId="67" applyBorder="1" applyAlignment="1">
      <alignment horizontal="right" vertical="center"/>
      <protection/>
    </xf>
    <xf numFmtId="0" fontId="11" fillId="0" borderId="0" xfId="74">
      <alignment/>
      <protection/>
    </xf>
    <xf numFmtId="0" fontId="11" fillId="0" borderId="21" xfId="74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15" fillId="0" borderId="12" xfId="74" applyFont="1" applyBorder="1">
      <alignment/>
      <protection/>
    </xf>
    <xf numFmtId="0" fontId="14" fillId="0" borderId="10" xfId="74" applyFont="1" applyBorder="1" applyAlignment="1">
      <alignment horizontal="center"/>
      <protection/>
    </xf>
    <xf numFmtId="0" fontId="52" fillId="0" borderId="10" xfId="74" applyFont="1" applyBorder="1" applyAlignment="1">
      <alignment/>
      <protection/>
    </xf>
    <xf numFmtId="0" fontId="52" fillId="0" borderId="0" xfId="74" applyFont="1">
      <alignment/>
      <protection/>
    </xf>
    <xf numFmtId="0" fontId="52" fillId="0" borderId="10" xfId="74" applyFont="1" applyBorder="1">
      <alignment/>
      <protection/>
    </xf>
    <xf numFmtId="3" fontId="52" fillId="0" borderId="10" xfId="74" applyNumberFormat="1" applyFont="1" applyBorder="1">
      <alignment/>
      <protection/>
    </xf>
    <xf numFmtId="0" fontId="53" fillId="0" borderId="10" xfId="74" applyFont="1" applyBorder="1">
      <alignment/>
      <protection/>
    </xf>
    <xf numFmtId="0" fontId="14" fillId="0" borderId="11" xfId="74" applyFont="1" applyBorder="1" applyAlignment="1">
      <alignment horizontal="center"/>
      <protection/>
    </xf>
    <xf numFmtId="0" fontId="52" fillId="0" borderId="21" xfId="74" applyFont="1" applyBorder="1">
      <alignment/>
      <protection/>
    </xf>
    <xf numFmtId="0" fontId="52" fillId="0" borderId="11" xfId="74" applyFont="1" applyBorder="1">
      <alignment/>
      <protection/>
    </xf>
    <xf numFmtId="3" fontId="52" fillId="0" borderId="11" xfId="74" applyNumberFormat="1" applyFont="1" applyBorder="1">
      <alignment/>
      <protection/>
    </xf>
    <xf numFmtId="0" fontId="53" fillId="0" borderId="11" xfId="74" applyFont="1" applyBorder="1">
      <alignment/>
      <protection/>
    </xf>
    <xf numFmtId="0" fontId="11" fillId="0" borderId="0" xfId="72">
      <alignment/>
      <protection/>
    </xf>
    <xf numFmtId="0" fontId="52" fillId="0" borderId="0" xfId="72" applyFont="1">
      <alignment/>
      <protection/>
    </xf>
    <xf numFmtId="0" fontId="55" fillId="0" borderId="0" xfId="72" applyFont="1" applyAlignment="1">
      <alignment horizontal="center" vertical="center"/>
      <protection/>
    </xf>
    <xf numFmtId="0" fontId="11" fillId="0" borderId="0" xfId="72" applyFont="1">
      <alignment/>
      <protection/>
    </xf>
    <xf numFmtId="0" fontId="11" fillId="0" borderId="26" xfId="72" applyBorder="1">
      <alignment/>
      <protection/>
    </xf>
    <xf numFmtId="0" fontId="56" fillId="0" borderId="25" xfId="72" applyFont="1" applyBorder="1" applyAlignment="1">
      <alignment horizontal="center" vertical="center" wrapText="1"/>
      <protection/>
    </xf>
    <xf numFmtId="0" fontId="11" fillId="0" borderId="47" xfId="72" applyBorder="1">
      <alignment/>
      <protection/>
    </xf>
    <xf numFmtId="0" fontId="56" fillId="0" borderId="12" xfId="72" applyFont="1" applyBorder="1" applyAlignment="1">
      <alignment horizontal="center" vertical="center" wrapText="1"/>
      <protection/>
    </xf>
    <xf numFmtId="0" fontId="56" fillId="0" borderId="12" xfId="72" applyFont="1" applyFill="1" applyBorder="1" applyAlignment="1">
      <alignment horizontal="center" vertical="center" wrapText="1"/>
      <protection/>
    </xf>
    <xf numFmtId="1" fontId="14" fillId="0" borderId="12" xfId="72" applyNumberFormat="1" applyFont="1" applyBorder="1" applyAlignment="1">
      <alignment horizontal="center" vertical="center"/>
      <protection/>
    </xf>
    <xf numFmtId="0" fontId="56" fillId="0" borderId="11" xfId="72" applyFont="1" applyBorder="1" applyAlignment="1">
      <alignment vertical="center"/>
      <protection/>
    </xf>
    <xf numFmtId="3" fontId="35" fillId="16" borderId="12" xfId="72" applyNumberFormat="1" applyFont="1" applyFill="1" applyBorder="1" applyAlignment="1">
      <alignment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0" fontId="11" fillId="0" borderId="12" xfId="72" applyBorder="1">
      <alignment/>
      <protection/>
    </xf>
    <xf numFmtId="0" fontId="57" fillId="0" borderId="11" xfId="72" applyFont="1" applyBorder="1" applyAlignment="1">
      <alignment vertical="center"/>
      <protection/>
    </xf>
    <xf numFmtId="3" fontId="36" fillId="16" borderId="11" xfId="72" applyNumberFormat="1" applyFont="1" applyFill="1" applyBorder="1" applyAlignment="1">
      <alignment vertical="center"/>
      <protection/>
    </xf>
    <xf numFmtId="3" fontId="58" fillId="0" borderId="11" xfId="72" applyNumberFormat="1" applyFont="1" applyBorder="1" applyAlignment="1">
      <alignment vertical="center"/>
      <protection/>
    </xf>
    <xf numFmtId="3" fontId="58" fillId="0" borderId="11" xfId="72" applyNumberFormat="1" applyFont="1" applyFill="1" applyBorder="1" applyAlignment="1">
      <alignment vertical="center"/>
      <protection/>
    </xf>
    <xf numFmtId="0" fontId="58" fillId="0" borderId="11" xfId="72" applyFont="1" applyBorder="1" applyAlignment="1">
      <alignment vertical="center"/>
      <protection/>
    </xf>
    <xf numFmtId="0" fontId="36" fillId="0" borderId="12" xfId="72" applyFont="1" applyBorder="1" applyAlignment="1">
      <alignment horizontal="left" vertical="center"/>
      <protection/>
    </xf>
    <xf numFmtId="0" fontId="56" fillId="0" borderId="12" xfId="72" applyFont="1" applyBorder="1" applyAlignment="1">
      <alignment vertical="center"/>
      <protection/>
    </xf>
    <xf numFmtId="0" fontId="58" fillId="0" borderId="12" xfId="72" applyFont="1" applyBorder="1" applyAlignment="1">
      <alignment vertical="center"/>
      <protection/>
    </xf>
    <xf numFmtId="3" fontId="36" fillId="16" borderId="12" xfId="72" applyNumberFormat="1" applyFont="1" applyFill="1" applyBorder="1" applyAlignment="1">
      <alignment vertical="center"/>
      <protection/>
    </xf>
    <xf numFmtId="3" fontId="58" fillId="0" borderId="12" xfId="72" applyNumberFormat="1" applyFont="1" applyBorder="1" applyAlignment="1">
      <alignment vertical="center"/>
      <protection/>
    </xf>
    <xf numFmtId="3" fontId="58" fillId="0" borderId="12" xfId="72" applyNumberFormat="1" applyFont="1" applyFill="1" applyBorder="1" applyAlignment="1">
      <alignment vertical="center"/>
      <protection/>
    </xf>
    <xf numFmtId="3" fontId="56" fillId="0" borderId="12" xfId="72" applyNumberFormat="1" applyFont="1" applyBorder="1" applyAlignment="1">
      <alignment vertical="center"/>
      <protection/>
    </xf>
    <xf numFmtId="3" fontId="56" fillId="0" borderId="12" xfId="72" applyNumberFormat="1" applyFont="1" applyFill="1" applyBorder="1" applyAlignment="1">
      <alignment vertical="center"/>
      <protection/>
    </xf>
    <xf numFmtId="3" fontId="14" fillId="0" borderId="12" xfId="72" applyNumberFormat="1" applyFont="1" applyBorder="1">
      <alignment/>
      <protection/>
    </xf>
    <xf numFmtId="3" fontId="35" fillId="0" borderId="12" xfId="72" applyNumberFormat="1" applyFont="1" applyBorder="1" applyAlignment="1">
      <alignment vertical="center"/>
      <protection/>
    </xf>
    <xf numFmtId="0" fontId="14" fillId="0" borderId="12" xfId="72" applyFont="1" applyBorder="1">
      <alignment/>
      <protection/>
    </xf>
    <xf numFmtId="3" fontId="14" fillId="0" borderId="12" xfId="72" applyNumberFormat="1" applyFont="1" applyBorder="1" applyAlignment="1">
      <alignment vertical="center"/>
      <protection/>
    </xf>
    <xf numFmtId="1" fontId="11" fillId="0" borderId="12" xfId="72" applyNumberFormat="1" applyFont="1" applyBorder="1" applyAlignment="1">
      <alignment horizontal="center" vertical="center"/>
      <protection/>
    </xf>
    <xf numFmtId="3" fontId="34" fillId="0" borderId="12" xfId="72" applyNumberFormat="1" applyFont="1" applyBorder="1" applyAlignment="1">
      <alignment vertical="center"/>
      <protection/>
    </xf>
    <xf numFmtId="0" fontId="54" fillId="0" borderId="12" xfId="72" applyFont="1" applyBorder="1" applyAlignment="1">
      <alignment vertical="center"/>
      <protection/>
    </xf>
    <xf numFmtId="0" fontId="11" fillId="0" borderId="21" xfId="72" applyBorder="1">
      <alignment/>
      <protection/>
    </xf>
    <xf numFmtId="0" fontId="59" fillId="0" borderId="0" xfId="72" applyFont="1" applyAlignment="1">
      <alignment vertical="center"/>
      <protection/>
    </xf>
    <xf numFmtId="0" fontId="11" fillId="0" borderId="13" xfId="72" applyBorder="1">
      <alignment/>
      <protection/>
    </xf>
    <xf numFmtId="0" fontId="11" fillId="0" borderId="11" xfId="72" applyBorder="1">
      <alignment/>
      <protection/>
    </xf>
    <xf numFmtId="0" fontId="56" fillId="0" borderId="11" xfId="72" applyFont="1" applyFill="1" applyBorder="1" applyAlignment="1">
      <alignment horizontal="center" vertical="center" wrapText="1"/>
      <protection/>
    </xf>
    <xf numFmtId="1" fontId="11" fillId="0" borderId="12" xfId="72" applyNumberFormat="1" applyBorder="1" applyAlignment="1">
      <alignment vertical="center"/>
      <protection/>
    </xf>
    <xf numFmtId="0" fontId="60" fillId="0" borderId="12" xfId="72" applyFont="1" applyFill="1" applyBorder="1" applyAlignment="1">
      <alignment horizontal="left" vertical="center" wrapText="1"/>
      <protection/>
    </xf>
    <xf numFmtId="3" fontId="60" fillId="0" borderId="12" xfId="72" applyNumberFormat="1" applyFont="1" applyFill="1" applyBorder="1" applyAlignment="1">
      <alignment horizontal="right" vertical="center" wrapText="1"/>
      <protection/>
    </xf>
    <xf numFmtId="0" fontId="56" fillId="0" borderId="42" xfId="72" applyFont="1" applyFill="1" applyBorder="1" applyAlignment="1">
      <alignment horizontal="center" vertical="center" wrapText="1"/>
      <protection/>
    </xf>
    <xf numFmtId="1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11" fillId="0" borderId="12" xfId="72" applyNumberFormat="1" applyBorder="1" applyAlignment="1">
      <alignment vertical="center"/>
      <protection/>
    </xf>
    <xf numFmtId="3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11" fillId="0" borderId="42" xfId="72" applyNumberFormat="1" applyFont="1" applyBorder="1">
      <alignment/>
      <protection/>
    </xf>
    <xf numFmtId="0" fontId="11" fillId="0" borderId="42" xfId="72" applyFont="1" applyBorder="1">
      <alignment/>
      <protection/>
    </xf>
    <xf numFmtId="3" fontId="58" fillId="0" borderId="12" xfId="72" applyNumberFormat="1" applyFont="1" applyFill="1" applyBorder="1" applyAlignment="1">
      <alignment horizontal="right" vertical="center" wrapText="1"/>
      <protection/>
    </xf>
    <xf numFmtId="0" fontId="11" fillId="0" borderId="12" xfId="72" applyFont="1" applyBorder="1" applyAlignment="1">
      <alignment horizontal="right" vertical="center"/>
      <protection/>
    </xf>
    <xf numFmtId="0" fontId="11" fillId="0" borderId="12" xfId="72" applyFont="1" applyFill="1" applyBorder="1" applyAlignment="1">
      <alignment vertical="center"/>
      <protection/>
    </xf>
    <xf numFmtId="3" fontId="11" fillId="0" borderId="12" xfId="72" applyNumberFormat="1" applyFill="1" applyBorder="1" applyAlignment="1">
      <alignment vertical="center"/>
      <protection/>
    </xf>
    <xf numFmtId="0" fontId="61" fillId="0" borderId="12" xfId="72" applyFont="1" applyFill="1" applyBorder="1" applyAlignment="1">
      <alignment horizontal="center" vertical="center" wrapText="1"/>
      <protection/>
    </xf>
    <xf numFmtId="3" fontId="60" fillId="0" borderId="12" xfId="72" applyNumberFormat="1" applyFont="1" applyFill="1" applyBorder="1" applyAlignment="1">
      <alignment horizontal="right" vertical="center"/>
      <protection/>
    </xf>
    <xf numFmtId="3" fontId="60" fillId="0" borderId="12" xfId="72" applyNumberFormat="1" applyFont="1" applyFill="1" applyBorder="1" applyAlignment="1">
      <alignment vertical="center"/>
      <protection/>
    </xf>
    <xf numFmtId="2" fontId="11" fillId="0" borderId="12" xfId="72" applyNumberFormat="1" applyFont="1" applyFill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11" fillId="0" borderId="12" xfId="72" applyFont="1" applyBorder="1">
      <alignment/>
      <protection/>
    </xf>
    <xf numFmtId="0" fontId="14" fillId="0" borderId="12" xfId="72" applyFont="1" applyBorder="1" applyAlignment="1">
      <alignment vertical="center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46" xfId="60" applyBorder="1">
      <alignment/>
      <protection/>
    </xf>
    <xf numFmtId="0" fontId="1" fillId="0" borderId="46" xfId="63" applyFont="1" applyBorder="1" applyAlignment="1">
      <alignment horizontal="right"/>
      <protection/>
    </xf>
    <xf numFmtId="0" fontId="35" fillId="0" borderId="15" xfId="60" applyFont="1" applyBorder="1" applyAlignment="1">
      <alignment horizontal="center"/>
      <protection/>
    </xf>
    <xf numFmtId="0" fontId="62" fillId="0" borderId="30" xfId="60" applyFont="1" applyBorder="1" applyAlignment="1">
      <alignment/>
      <protection/>
    </xf>
    <xf numFmtId="0" fontId="63" fillId="0" borderId="48" xfId="60" applyFont="1" applyBorder="1" applyAlignment="1">
      <alignment/>
      <protection/>
    </xf>
    <xf numFmtId="0" fontId="63" fillId="0" borderId="48" xfId="60" applyFont="1" applyBorder="1" applyAlignment="1">
      <alignment horizontal="center"/>
      <protection/>
    </xf>
    <xf numFmtId="0" fontId="63" fillId="0" borderId="48" xfId="60" applyFont="1" applyBorder="1">
      <alignment/>
      <protection/>
    </xf>
    <xf numFmtId="0" fontId="63" fillId="0" borderId="49" xfId="60" applyFont="1" applyBorder="1">
      <alignment/>
      <protection/>
    </xf>
    <xf numFmtId="0" fontId="62" fillId="0" borderId="34" xfId="60" applyFont="1" applyBorder="1" applyAlignment="1">
      <alignment vertical="center"/>
      <protection/>
    </xf>
    <xf numFmtId="0" fontId="62" fillId="0" borderId="29" xfId="60" applyFont="1" applyBorder="1">
      <alignment/>
      <protection/>
    </xf>
    <xf numFmtId="3" fontId="34" fillId="0" borderId="15" xfId="60" applyNumberFormat="1" applyFont="1" applyBorder="1">
      <alignment/>
      <protection/>
    </xf>
    <xf numFmtId="3" fontId="34" fillId="0" borderId="29" xfId="60" applyNumberFormat="1" applyFont="1" applyBorder="1">
      <alignment/>
      <protection/>
    </xf>
    <xf numFmtId="0" fontId="62" fillId="0" borderId="30" xfId="60" applyFont="1" applyBorder="1" applyAlignment="1">
      <alignment horizontal="left"/>
      <protection/>
    </xf>
    <xf numFmtId="0" fontId="40" fillId="0" borderId="48" xfId="60" applyFont="1" applyBorder="1">
      <alignment/>
      <protection/>
    </xf>
    <xf numFmtId="0" fontId="40" fillId="0" borderId="49" xfId="60" applyFont="1" applyBorder="1">
      <alignment/>
      <protection/>
    </xf>
    <xf numFmtId="0" fontId="62" fillId="0" borderId="34" xfId="60" applyFont="1" applyBorder="1">
      <alignment/>
      <protection/>
    </xf>
    <xf numFmtId="0" fontId="63" fillId="0" borderId="29" xfId="60" applyFont="1" applyBorder="1">
      <alignment/>
      <protection/>
    </xf>
    <xf numFmtId="0" fontId="0" fillId="0" borderId="0" xfId="60" applyBorder="1">
      <alignment/>
      <protection/>
    </xf>
    <xf numFmtId="3" fontId="12" fillId="0" borderId="11" xfId="0" applyNumberFormat="1" applyFont="1" applyBorder="1" applyAlignment="1">
      <alignment horizontal="right"/>
    </xf>
    <xf numFmtId="3" fontId="36" fillId="16" borderId="11" xfId="72" applyNumberFormat="1" applyFont="1" applyFill="1" applyBorder="1" applyAlignment="1">
      <alignment horizontal="right" vertical="center"/>
      <protection/>
    </xf>
    <xf numFmtId="3" fontId="64" fillId="0" borderId="11" xfId="0" applyNumberFormat="1" applyFont="1" applyBorder="1" applyAlignment="1">
      <alignment horizontal="right"/>
    </xf>
    <xf numFmtId="0" fontId="48" fillId="0" borderId="50" xfId="70" applyFont="1" applyBorder="1">
      <alignment/>
      <protection/>
    </xf>
    <xf numFmtId="0" fontId="48" fillId="0" borderId="44" xfId="70" applyFont="1" applyBorder="1">
      <alignment/>
      <protection/>
    </xf>
    <xf numFmtId="0" fontId="48" fillId="0" borderId="51" xfId="70" applyFont="1" applyBorder="1">
      <alignment/>
      <protection/>
    </xf>
    <xf numFmtId="3" fontId="65" fillId="0" borderId="10" xfId="70" applyNumberFormat="1" applyFont="1" applyBorder="1">
      <alignment/>
      <protection/>
    </xf>
    <xf numFmtId="0" fontId="11" fillId="0" borderId="0" xfId="69">
      <alignment/>
      <protection/>
    </xf>
    <xf numFmtId="0" fontId="14" fillId="0" borderId="0" xfId="69" applyFont="1" applyAlignment="1">
      <alignment horizontal="right"/>
      <protection/>
    </xf>
    <xf numFmtId="0" fontId="11" fillId="0" borderId="0" xfId="69" applyAlignment="1">
      <alignment vertical="center"/>
      <protection/>
    </xf>
    <xf numFmtId="0" fontId="11" fillId="0" borderId="0" xfId="69" applyFont="1">
      <alignment/>
      <protection/>
    </xf>
    <xf numFmtId="3" fontId="3" fillId="0" borderId="0" xfId="0" applyNumberFormat="1" applyFont="1" applyAlignment="1">
      <alignment horizontal="right"/>
    </xf>
    <xf numFmtId="0" fontId="11" fillId="0" borderId="0" xfId="64" applyFont="1">
      <alignment/>
      <protection/>
    </xf>
    <xf numFmtId="0" fontId="1" fillId="0" borderId="0" xfId="65" applyFont="1" applyAlignment="1">
      <alignment/>
      <protection/>
    </xf>
    <xf numFmtId="0" fontId="8" fillId="0" borderId="15" xfId="65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0" fontId="11" fillId="0" borderId="10" xfId="65" applyFont="1" applyBorder="1" applyAlignment="1">
      <alignment vertical="center"/>
      <protection/>
    </xf>
    <xf numFmtId="3" fontId="40" fillId="0" borderId="17" xfId="66" applyNumberFormat="1" applyFont="1" applyBorder="1">
      <alignment/>
      <protection/>
    </xf>
    <xf numFmtId="9" fontId="1" fillId="0" borderId="12" xfId="65" applyNumberFormat="1" applyFont="1" applyBorder="1" applyAlignment="1">
      <alignment/>
      <protection/>
    </xf>
    <xf numFmtId="3" fontId="44" fillId="0" borderId="10" xfId="82" applyNumberFormat="1" applyFont="1" applyFill="1" applyBorder="1" applyAlignment="1">
      <alignment horizontal="right"/>
    </xf>
    <xf numFmtId="0" fontId="58" fillId="0" borderId="12" xfId="72" applyFont="1" applyFill="1" applyBorder="1" applyAlignment="1">
      <alignment horizontal="right" vertical="center" wrapText="1"/>
      <protection/>
    </xf>
    <xf numFmtId="0" fontId="10" fillId="0" borderId="10" xfId="65" applyFont="1" applyBorder="1" applyAlignment="1">
      <alignment/>
      <protection/>
    </xf>
    <xf numFmtId="0" fontId="8" fillId="0" borderId="0" xfId="0" applyFont="1" applyBorder="1" applyAlignment="1">
      <alignment/>
    </xf>
    <xf numFmtId="3" fontId="2" fillId="0" borderId="17" xfId="65" applyNumberFormat="1" applyFont="1" applyBorder="1" applyAlignment="1">
      <alignment/>
      <protection/>
    </xf>
    <xf numFmtId="9" fontId="1" fillId="0" borderId="15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/>
      <protection/>
    </xf>
    <xf numFmtId="9" fontId="1" fillId="0" borderId="11" xfId="65" applyNumberFormat="1" applyFont="1" applyBorder="1" applyAlignment="1">
      <alignment/>
      <protection/>
    </xf>
    <xf numFmtId="9" fontId="4" fillId="0" borderId="12" xfId="65" applyNumberFormat="1" applyFont="1" applyBorder="1" applyAlignment="1">
      <alignment/>
      <protection/>
    </xf>
    <xf numFmtId="9" fontId="1" fillId="0" borderId="31" xfId="65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9" fontId="1" fillId="0" borderId="23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30" xfId="65" applyFont="1" applyBorder="1" applyAlignment="1">
      <alignment/>
      <protection/>
    </xf>
    <xf numFmtId="3" fontId="2" fillId="0" borderId="30" xfId="65" applyNumberFormat="1" applyFont="1" applyBorder="1" applyAlignment="1">
      <alignment/>
      <protection/>
    </xf>
    <xf numFmtId="3" fontId="40" fillId="0" borderId="33" xfId="64" applyNumberFormat="1" applyFont="1" applyBorder="1" applyAlignment="1">
      <alignment vertical="center"/>
      <protection/>
    </xf>
    <xf numFmtId="0" fontId="11" fillId="0" borderId="0" xfId="64" applyFont="1" applyAlignment="1">
      <alignment horizontal="right"/>
      <protection/>
    </xf>
    <xf numFmtId="3" fontId="2" fillId="0" borderId="44" xfId="65" applyNumberFormat="1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3" fontId="5" fillId="0" borderId="12" xfId="0" applyNumberFormat="1" applyFont="1" applyBorder="1" applyAlignment="1">
      <alignment/>
    </xf>
    <xf numFmtId="0" fontId="0" fillId="0" borderId="0" xfId="68" applyFont="1" applyFill="1">
      <alignment/>
      <protection/>
    </xf>
    <xf numFmtId="3" fontId="4" fillId="0" borderId="13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5" applyNumberFormat="1" applyFont="1" applyAlignment="1">
      <alignment/>
      <protection/>
    </xf>
    <xf numFmtId="3" fontId="2" fillId="0" borderId="18" xfId="65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2" fillId="0" borderId="25" xfId="65" applyNumberFormat="1" applyFont="1" applyFill="1" applyBorder="1" applyAlignment="1">
      <alignment/>
      <protection/>
    </xf>
    <xf numFmtId="0" fontId="2" fillId="0" borderId="0" xfId="65" applyFont="1" applyFill="1" applyAlignment="1">
      <alignment/>
      <protection/>
    </xf>
    <xf numFmtId="0" fontId="1" fillId="0" borderId="0" xfId="65" applyFont="1" applyFill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3" fontId="1" fillId="0" borderId="34" xfId="65" applyNumberFormat="1" applyFont="1" applyFill="1" applyBorder="1" applyAlignment="1">
      <alignment/>
      <protection/>
    </xf>
    <xf numFmtId="3" fontId="1" fillId="0" borderId="23" xfId="65" applyNumberFormat="1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1" xfId="68" applyFont="1" applyFill="1" applyBorder="1" applyAlignment="1">
      <alignment horizontal="center"/>
      <protection/>
    </xf>
    <xf numFmtId="0" fontId="2" fillId="0" borderId="21" xfId="68" applyFont="1" applyFill="1" applyBorder="1">
      <alignment/>
      <protection/>
    </xf>
    <xf numFmtId="0" fontId="1" fillId="0" borderId="21" xfId="68" applyFont="1" applyFill="1" applyBorder="1" applyAlignment="1">
      <alignment horizontal="right"/>
      <protection/>
    </xf>
    <xf numFmtId="0" fontId="1" fillId="0" borderId="15" xfId="68" applyFont="1" applyFill="1" applyBorder="1" applyAlignment="1">
      <alignment horizontal="center"/>
      <protection/>
    </xf>
    <xf numFmtId="0" fontId="1" fillId="0" borderId="34" xfId="68" applyFont="1" applyFill="1" applyBorder="1" applyAlignment="1">
      <alignment horizontal="center"/>
      <protection/>
    </xf>
    <xf numFmtId="0" fontId="12" fillId="0" borderId="17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7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9" fontId="0" fillId="0" borderId="15" xfId="68" applyNumberFormat="1" applyFill="1" applyBorder="1">
      <alignment/>
      <protection/>
    </xf>
    <xf numFmtId="0" fontId="1" fillId="0" borderId="14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7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7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3" fontId="2" fillId="0" borderId="15" xfId="68" applyNumberFormat="1" applyFont="1" applyFill="1" applyBorder="1" applyAlignment="1">
      <alignment horizontal="right"/>
      <protection/>
    </xf>
    <xf numFmtId="9" fontId="2" fillId="0" borderId="15" xfId="68" applyNumberFormat="1" applyFont="1" applyFill="1" applyBorder="1">
      <alignment/>
      <protection/>
    </xf>
    <xf numFmtId="0" fontId="1" fillId="0" borderId="14" xfId="68" applyFont="1" applyFill="1" applyBorder="1">
      <alignment/>
      <protection/>
    </xf>
    <xf numFmtId="3" fontId="1" fillId="0" borderId="14" xfId="68" applyNumberFormat="1" applyFont="1" applyFill="1" applyBorder="1" applyAlignment="1">
      <alignment horizontal="right"/>
      <protection/>
    </xf>
    <xf numFmtId="9" fontId="1" fillId="0" borderId="14" xfId="68" applyNumberFormat="1" applyFont="1" applyFill="1" applyBorder="1">
      <alignment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4" xfId="68" applyFont="1" applyFill="1" applyBorder="1" applyAlignment="1">
      <alignment vertical="center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0" fontId="1" fillId="0" borderId="30" xfId="68" applyFont="1" applyFill="1" applyBorder="1" applyAlignment="1">
      <alignment vertical="center"/>
      <protection/>
    </xf>
    <xf numFmtId="3" fontId="2" fillId="0" borderId="14" xfId="68" applyNumberFormat="1" applyFont="1" applyFill="1" applyBorder="1" applyAlignment="1">
      <alignment horizontal="right" vertical="center"/>
      <protection/>
    </xf>
    <xf numFmtId="9" fontId="2" fillId="0" borderId="14" xfId="68" applyNumberFormat="1" applyFont="1" applyFill="1" applyBorder="1">
      <alignment/>
      <protection/>
    </xf>
    <xf numFmtId="0" fontId="2" fillId="0" borderId="16" xfId="65" applyFont="1" applyFill="1" applyBorder="1" applyAlignment="1">
      <alignment/>
      <protection/>
    </xf>
    <xf numFmtId="3" fontId="2" fillId="0" borderId="10" xfId="68" applyNumberFormat="1" applyFont="1" applyFill="1" applyBorder="1" applyAlignment="1">
      <alignment horizontal="right" vertical="center"/>
      <protection/>
    </xf>
    <xf numFmtId="0" fontId="2" fillId="0" borderId="10" xfId="65" applyFont="1" applyFill="1" applyBorder="1" applyAlignment="1">
      <alignment/>
      <protection/>
    </xf>
    <xf numFmtId="0" fontId="2" fillId="0" borderId="15" xfId="65" applyFont="1" applyFill="1" applyBorder="1" applyAlignment="1">
      <alignment/>
      <protection/>
    </xf>
    <xf numFmtId="0" fontId="3" fillId="0" borderId="34" xfId="5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2" fillId="0" borderId="34" xfId="58" applyFont="1" applyFill="1" applyBorder="1" applyAlignment="1">
      <alignment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2" fillId="0" borderId="30" xfId="58" applyFont="1" applyFill="1" applyBorder="1">
      <alignment/>
      <protection/>
    </xf>
    <xf numFmtId="3" fontId="12" fillId="0" borderId="14" xfId="68" applyNumberFormat="1" applyFont="1" applyFill="1" applyBorder="1" applyAlignment="1">
      <alignment horizontal="right"/>
      <protection/>
    </xf>
    <xf numFmtId="0" fontId="2" fillId="0" borderId="17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30" xfId="58" applyFont="1" applyFill="1" applyBorder="1" applyAlignment="1">
      <alignment horizontal="left"/>
      <protection/>
    </xf>
    <xf numFmtId="3" fontId="2" fillId="0" borderId="14" xfId="68" applyNumberFormat="1" applyFont="1" applyFill="1" applyBorder="1" applyAlignment="1">
      <alignment horizontal="right"/>
      <protection/>
    </xf>
    <xf numFmtId="0" fontId="2" fillId="0" borderId="30" xfId="58" applyFont="1" applyFill="1" applyBorder="1" applyAlignment="1">
      <alignment horizontal="left"/>
      <protection/>
    </xf>
    <xf numFmtId="0" fontId="12" fillId="0" borderId="30" xfId="58" applyFont="1" applyFill="1" applyBorder="1" applyAlignment="1">
      <alignment horizontal="left"/>
      <protection/>
    </xf>
    <xf numFmtId="0" fontId="12" fillId="0" borderId="16" xfId="68" applyFont="1" applyFill="1" applyBorder="1">
      <alignment/>
      <protection/>
    </xf>
    <xf numFmtId="0" fontId="12" fillId="0" borderId="17" xfId="68" applyFont="1" applyFill="1" applyBorder="1" applyProtection="1">
      <alignment/>
      <protection locked="0"/>
    </xf>
    <xf numFmtId="3" fontId="12" fillId="0" borderId="16" xfId="68" applyNumberFormat="1" applyFont="1" applyFill="1" applyBorder="1" applyAlignment="1" applyProtection="1">
      <alignment horizontal="left"/>
      <protection locked="0"/>
    </xf>
    <xf numFmtId="3" fontId="2" fillId="0" borderId="10" xfId="68" applyNumberFormat="1" applyFont="1" applyFill="1" applyBorder="1" applyAlignment="1" applyProtection="1">
      <alignment horizontal="right"/>
      <protection locked="0"/>
    </xf>
    <xf numFmtId="0" fontId="12" fillId="0" borderId="30" xfId="58" applyFont="1" applyFill="1" applyBorder="1" applyAlignment="1">
      <alignment vertical="center"/>
      <protection/>
    </xf>
    <xf numFmtId="3" fontId="12" fillId="0" borderId="14" xfId="68" applyNumberFormat="1" applyFont="1" applyFill="1" applyBorder="1" applyAlignment="1">
      <alignment horizontal="right" vertical="center"/>
      <protection/>
    </xf>
    <xf numFmtId="0" fontId="15" fillId="0" borderId="16" xfId="68" applyFont="1" applyFill="1" applyBorder="1" applyProtection="1">
      <alignment/>
      <protection locked="0"/>
    </xf>
    <xf numFmtId="3" fontId="38" fillId="0" borderId="10" xfId="68" applyNumberFormat="1" applyFont="1" applyFill="1" applyBorder="1" applyAlignment="1">
      <alignment horizontal="right"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2" fillId="0" borderId="15" xfId="68" applyNumberFormat="1" applyFont="1" applyFill="1" applyBorder="1" applyAlignment="1">
      <alignment/>
      <protection/>
    </xf>
    <xf numFmtId="3" fontId="1" fillId="0" borderId="15" xfId="68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9" fontId="1" fillId="0" borderId="23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9" fontId="1" fillId="0" borderId="14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3" applyFill="1">
      <alignment/>
      <protection/>
    </xf>
    <xf numFmtId="0" fontId="14" fillId="0" borderId="0" xfId="73" applyFont="1" applyFill="1" applyAlignment="1">
      <alignment horizontal="center"/>
      <protection/>
    </xf>
    <xf numFmtId="0" fontId="14" fillId="0" borderId="21" xfId="73" applyFont="1" applyFill="1" applyBorder="1" applyAlignment="1">
      <alignment horizontal="right"/>
      <protection/>
    </xf>
    <xf numFmtId="0" fontId="11" fillId="0" borderId="13" xfId="73" applyFill="1" applyBorder="1">
      <alignment/>
      <protection/>
    </xf>
    <xf numFmtId="0" fontId="1" fillId="0" borderId="18" xfId="73" applyFont="1" applyFill="1" applyBorder="1" applyAlignment="1">
      <alignment horizontal="center"/>
      <protection/>
    </xf>
    <xf numFmtId="0" fontId="11" fillId="0" borderId="10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1" fillId="0" borderId="15" xfId="73" applyFill="1" applyBorder="1">
      <alignment/>
      <protection/>
    </xf>
    <xf numFmtId="0" fontId="1" fillId="0" borderId="34" xfId="73" applyFont="1" applyFill="1" applyBorder="1" applyAlignment="1">
      <alignment horizontal="center"/>
      <protection/>
    </xf>
    <xf numFmtId="0" fontId="10" fillId="0" borderId="15" xfId="73" applyFont="1" applyFill="1" applyBorder="1" applyAlignment="1">
      <alignment horizontal="center"/>
      <protection/>
    </xf>
    <xf numFmtId="0" fontId="1" fillId="0" borderId="15" xfId="73" applyFont="1" applyFill="1" applyBorder="1" applyAlignment="1">
      <alignment horizontal="center"/>
      <protection/>
    </xf>
    <xf numFmtId="0" fontId="14" fillId="0" borderId="10" xfId="73" applyFont="1" applyFill="1" applyBorder="1">
      <alignment/>
      <protection/>
    </xf>
    <xf numFmtId="0" fontId="3" fillId="0" borderId="17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1" fillId="0" borderId="16" xfId="73" applyFill="1" applyBorder="1">
      <alignment/>
      <protection/>
    </xf>
    <xf numFmtId="3" fontId="2" fillId="0" borderId="15" xfId="73" applyNumberFormat="1" applyFont="1" applyFill="1" applyBorder="1" applyAlignment="1">
      <alignment horizontal="right"/>
      <protection/>
    </xf>
    <xf numFmtId="0" fontId="14" fillId="0" borderId="14" xfId="73" applyFont="1" applyFill="1" applyBorder="1">
      <alignment/>
      <protection/>
    </xf>
    <xf numFmtId="0" fontId="1" fillId="0" borderId="14" xfId="73" applyFont="1" applyFill="1" applyBorder="1" applyAlignment="1">
      <alignment horizontal="center"/>
      <protection/>
    </xf>
    <xf numFmtId="3" fontId="1" fillId="0" borderId="14" xfId="73" applyNumberFormat="1" applyFont="1" applyFill="1" applyBorder="1" applyAlignment="1">
      <alignment horizontal="right"/>
      <protection/>
    </xf>
    <xf numFmtId="3" fontId="1" fillId="0" borderId="10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14" fillId="0" borderId="15" xfId="73" applyFont="1" applyFill="1" applyBorder="1">
      <alignment/>
      <protection/>
    </xf>
    <xf numFmtId="3" fontId="1" fillId="0" borderId="15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3" fontId="42" fillId="0" borderId="52" xfId="0" applyNumberFormat="1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42" fillId="0" borderId="11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9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45" fillId="0" borderId="23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6" xfId="0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9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2" applyNumberFormat="1" applyFont="1" applyFill="1" applyBorder="1" applyAlignment="1">
      <alignment horizontal="right"/>
    </xf>
    <xf numFmtId="9" fontId="8" fillId="0" borderId="10" xfId="82" applyNumberFormat="1" applyFont="1" applyFill="1" applyBorder="1" applyAlignment="1">
      <alignment horizontal="right"/>
    </xf>
    <xf numFmtId="9" fontId="10" fillId="0" borderId="12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5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9" fontId="8" fillId="0" borderId="12" xfId="82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9" fontId="10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9" fontId="2" fillId="0" borderId="12" xfId="65" applyNumberFormat="1" applyFont="1" applyBorder="1" applyAlignment="1">
      <alignment/>
      <protection/>
    </xf>
    <xf numFmtId="9" fontId="1" fillId="0" borderId="23" xfId="65" applyNumberFormat="1" applyFont="1" applyBorder="1" applyAlignment="1">
      <alignment/>
      <protection/>
    </xf>
    <xf numFmtId="9" fontId="2" fillId="0" borderId="23" xfId="65" applyNumberFormat="1" applyFont="1" applyBorder="1" applyAlignment="1">
      <alignment/>
      <protection/>
    </xf>
    <xf numFmtId="9" fontId="1" fillId="0" borderId="38" xfId="65" applyNumberFormat="1" applyFont="1" applyBorder="1" applyAlignment="1">
      <alignment/>
      <protection/>
    </xf>
    <xf numFmtId="9" fontId="2" fillId="0" borderId="11" xfId="65" applyNumberFormat="1" applyFont="1" applyBorder="1" applyAlignment="1">
      <alignment/>
      <protection/>
    </xf>
    <xf numFmtId="9" fontId="2" fillId="0" borderId="14" xfId="65" applyNumberFormat="1" applyFont="1" applyBorder="1" applyAlignment="1">
      <alignment/>
      <protection/>
    </xf>
    <xf numFmtId="3" fontId="2" fillId="0" borderId="17" xfId="68" applyNumberFormat="1" applyFont="1" applyFill="1" applyBorder="1" applyAlignment="1">
      <alignment horizontal="right"/>
      <protection/>
    </xf>
    <xf numFmtId="3" fontId="2" fillId="0" borderId="17" xfId="68" applyNumberFormat="1" applyFont="1" applyFill="1" applyBorder="1" applyAlignment="1">
      <alignment horizontal="right" vertical="center"/>
      <protection/>
    </xf>
    <xf numFmtId="9" fontId="2" fillId="0" borderId="11" xfId="0" applyNumberFormat="1" applyFont="1" applyBorder="1" applyAlignment="1">
      <alignment/>
    </xf>
    <xf numFmtId="3" fontId="3" fillId="0" borderId="0" xfId="6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5" applyNumberFormat="1" applyFont="1" applyFill="1" applyBorder="1" applyAlignment="1">
      <alignment/>
      <protection/>
    </xf>
    <xf numFmtId="0" fontId="1" fillId="0" borderId="10" xfId="65" applyFont="1" applyFill="1" applyBorder="1" applyAlignment="1">
      <alignment/>
      <protection/>
    </xf>
    <xf numFmtId="3" fontId="2" fillId="0" borderId="15" xfId="65" applyNumberFormat="1" applyFont="1" applyFill="1" applyBorder="1" applyAlignment="1">
      <alignment/>
      <protection/>
    </xf>
    <xf numFmtId="3" fontId="2" fillId="0" borderId="23" xfId="65" applyNumberFormat="1" applyFont="1" applyFill="1" applyBorder="1" applyAlignment="1">
      <alignment/>
      <protection/>
    </xf>
    <xf numFmtId="0" fontId="2" fillId="0" borderId="23" xfId="65" applyFont="1" applyFill="1" applyBorder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0" fontId="2" fillId="0" borderId="12" xfId="65" applyFont="1" applyFill="1" applyBorder="1" applyAlignment="1">
      <alignment/>
      <protection/>
    </xf>
    <xf numFmtId="3" fontId="2" fillId="0" borderId="25" xfId="65" applyNumberFormat="1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12" xfId="65" applyNumberFormat="1" applyFont="1" applyFill="1" applyBorder="1" applyAlignment="1">
      <alignment/>
      <protection/>
    </xf>
    <xf numFmtId="3" fontId="1" fillId="0" borderId="11" xfId="65" applyNumberFormat="1" applyFont="1" applyFill="1" applyBorder="1" applyAlignment="1">
      <alignment/>
      <protection/>
    </xf>
    <xf numFmtId="3" fontId="0" fillId="0" borderId="10" xfId="59" applyNumberFormat="1" applyFont="1" applyFill="1" applyBorder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8" applyFont="1" applyFill="1" applyBorder="1" applyAlignment="1">
      <alignment/>
      <protection/>
    </xf>
    <xf numFmtId="0" fontId="1" fillId="0" borderId="15" xfId="68" applyFont="1" applyFill="1" applyBorder="1" applyAlignment="1">
      <alignment/>
      <protection/>
    </xf>
    <xf numFmtId="0" fontId="1" fillId="0" borderId="15" xfId="68" applyFont="1" applyFill="1" applyBorder="1" applyAlignment="1">
      <alignment horizontal="right"/>
      <protection/>
    </xf>
    <xf numFmtId="0" fontId="2" fillId="0" borderId="15" xfId="68" applyFont="1" applyFill="1" applyBorder="1" applyAlignment="1">
      <alignment horizontal="right"/>
      <protection/>
    </xf>
    <xf numFmtId="3" fontId="8" fillId="0" borderId="23" xfId="0" applyNumberFormat="1" applyFont="1" applyFill="1" applyBorder="1" applyAlignment="1">
      <alignment horizontal="right"/>
    </xf>
    <xf numFmtId="9" fontId="2" fillId="0" borderId="19" xfId="65" applyNumberFormat="1" applyFont="1" applyBorder="1" applyAlignment="1">
      <alignment/>
      <protection/>
    </xf>
    <xf numFmtId="9" fontId="2" fillId="0" borderId="33" xfId="65" applyNumberFormat="1" applyFont="1" applyBorder="1" applyAlignment="1">
      <alignment/>
      <protection/>
    </xf>
    <xf numFmtId="9" fontId="4" fillId="0" borderId="12" xfId="0" applyNumberFormat="1" applyFont="1" applyBorder="1" applyAlignment="1">
      <alignment/>
    </xf>
    <xf numFmtId="9" fontId="4" fillId="0" borderId="23" xfId="0" applyNumberFormat="1" applyFont="1" applyBorder="1" applyAlignment="1">
      <alignment/>
    </xf>
    <xf numFmtId="9" fontId="1" fillId="0" borderId="15" xfId="68" applyNumberFormat="1" applyFont="1" applyFill="1" applyBorder="1">
      <alignment/>
      <protection/>
    </xf>
    <xf numFmtId="9" fontId="2" fillId="0" borderId="23" xfId="0" applyNumberFormat="1" applyFont="1" applyFill="1" applyBorder="1" applyAlignment="1">
      <alignment/>
    </xf>
    <xf numFmtId="9" fontId="8" fillId="0" borderId="15" xfId="73" applyNumberFormat="1" applyFont="1" applyFill="1" applyBorder="1">
      <alignment/>
      <protection/>
    </xf>
    <xf numFmtId="9" fontId="8" fillId="0" borderId="16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9" fontId="10" fillId="0" borderId="15" xfId="73" applyNumberFormat="1" applyFont="1" applyFill="1" applyBorder="1">
      <alignment/>
      <protection/>
    </xf>
    <xf numFmtId="9" fontId="4" fillId="0" borderId="10" xfId="68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3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3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Border="1" applyAlignment="1">
      <alignment vertical="center"/>
    </xf>
    <xf numFmtId="3" fontId="10" fillId="0" borderId="11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38" fillId="0" borderId="40" xfId="64" applyFont="1" applyBorder="1">
      <alignment/>
      <protection/>
    </xf>
    <xf numFmtId="0" fontId="38" fillId="0" borderId="0" xfId="64" applyFont="1" applyBorder="1">
      <alignment/>
      <protection/>
    </xf>
    <xf numFmtId="3" fontId="37" fillId="0" borderId="0" xfId="64" applyNumberFormat="1" applyFont="1" applyBorder="1">
      <alignment/>
      <protection/>
    </xf>
    <xf numFmtId="3" fontId="38" fillId="0" borderId="0" xfId="64" applyNumberFormat="1" applyFont="1" applyBorder="1">
      <alignment/>
      <protection/>
    </xf>
    <xf numFmtId="3" fontId="38" fillId="0" borderId="53" xfId="64" applyNumberFormat="1" applyFont="1" applyBorder="1">
      <alignment/>
      <protection/>
    </xf>
    <xf numFmtId="3" fontId="38" fillId="0" borderId="13" xfId="64" applyNumberFormat="1" applyFont="1" applyBorder="1">
      <alignment/>
      <protection/>
    </xf>
    <xf numFmtId="9" fontId="1" fillId="0" borderId="44" xfId="65" applyNumberFormat="1" applyFont="1" applyBorder="1" applyAlignment="1">
      <alignment/>
      <protection/>
    </xf>
    <xf numFmtId="0" fontId="0" fillId="0" borderId="10" xfId="65" applyFill="1" applyBorder="1" applyAlignment="1">
      <alignment horizontal="center" vertical="center" wrapText="1"/>
      <protection/>
    </xf>
    <xf numFmtId="0" fontId="0" fillId="0" borderId="15" xfId="68" applyFill="1" applyBorder="1" applyAlignment="1">
      <alignment horizontal="center"/>
      <protection/>
    </xf>
    <xf numFmtId="2" fontId="1" fillId="0" borderId="0" xfId="68" applyNumberFormat="1" applyFont="1" applyBorder="1" applyAlignment="1">
      <alignment horizontal="center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0" fontId="1" fillId="0" borderId="0" xfId="68" applyFont="1" applyBorder="1" applyAlignment="1">
      <alignment horizontal="center"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5" applyBorder="1" applyAlignment="1">
      <alignment horizontal="center" vertical="center" wrapText="1"/>
      <protection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4" fillId="0" borderId="0" xfId="64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3" xfId="6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3" fontId="1" fillId="0" borderId="13" xfId="6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1" fillId="0" borderId="13" xfId="68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3" applyFont="1" applyFill="1" applyAlignment="1">
      <alignment horizontal="center" vertical="center"/>
      <protection/>
    </xf>
    <xf numFmtId="0" fontId="15" fillId="0" borderId="0" xfId="73" applyFont="1" applyFill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40" fillId="0" borderId="25" xfId="66" applyFont="1" applyBorder="1" applyAlignment="1">
      <alignment/>
      <protection/>
    </xf>
    <xf numFmtId="0" fontId="40" fillId="0" borderId="42" xfId="66" applyFont="1" applyBorder="1" applyAlignment="1">
      <alignment/>
      <protection/>
    </xf>
    <xf numFmtId="0" fontId="34" fillId="0" borderId="25" xfId="66" applyFont="1" applyBorder="1" applyAlignment="1">
      <alignment/>
      <protection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40" fillId="0" borderId="54" xfId="66" applyFont="1" applyBorder="1" applyAlignment="1">
      <alignment vertical="center"/>
      <protection/>
    </xf>
    <xf numFmtId="0" fontId="40" fillId="0" borderId="11" xfId="66" applyFont="1" applyBorder="1" applyAlignment="1">
      <alignment vertical="center"/>
      <protection/>
    </xf>
    <xf numFmtId="0" fontId="40" fillId="0" borderId="10" xfId="66" applyFont="1" applyBorder="1" applyAlignment="1">
      <alignment vertical="center"/>
      <protection/>
    </xf>
    <xf numFmtId="0" fontId="40" fillId="0" borderId="13" xfId="66" applyFont="1" applyBorder="1" applyAlignment="1">
      <alignment vertical="center"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/>
      <protection/>
    </xf>
    <xf numFmtId="0" fontId="3" fillId="0" borderId="0" xfId="0" applyFont="1" applyAlignment="1">
      <alignment/>
    </xf>
    <xf numFmtId="0" fontId="34" fillId="0" borderId="10" xfId="66" applyFont="1" applyBorder="1" applyAlignment="1">
      <alignment vertical="center" wrapText="1"/>
      <protection/>
    </xf>
    <xf numFmtId="0" fontId="40" fillId="0" borderId="28" xfId="66" applyFont="1" applyBorder="1" applyAlignment="1">
      <alignment vertical="center" wrapText="1"/>
      <protection/>
    </xf>
    <xf numFmtId="0" fontId="34" fillId="0" borderId="13" xfId="66" applyFont="1" applyBorder="1" applyAlignment="1">
      <alignment vertical="center" wrapText="1"/>
      <protection/>
    </xf>
    <xf numFmtId="0" fontId="43" fillId="0" borderId="13" xfId="70" applyFont="1" applyBorder="1" applyAlignment="1">
      <alignment horizontal="center" vertical="center" wrapText="1"/>
      <protection/>
    </xf>
    <xf numFmtId="0" fontId="43" fillId="0" borderId="15" xfId="70" applyFont="1" applyBorder="1" applyAlignment="1">
      <alignment horizontal="center" vertical="center" wrapText="1"/>
      <protection/>
    </xf>
    <xf numFmtId="0" fontId="48" fillId="0" borderId="16" xfId="70" applyFont="1" applyBorder="1" applyAlignment="1">
      <alignment horizontal="center" vertical="center"/>
      <protection/>
    </xf>
    <xf numFmtId="0" fontId="48" fillId="0" borderId="10" xfId="7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8" fillId="0" borderId="20" xfId="70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47" xfId="0" applyBorder="1" applyAlignment="1">
      <alignment/>
    </xf>
    <xf numFmtId="0" fontId="11" fillId="0" borderId="10" xfId="70" applyBorder="1" applyAlignment="1">
      <alignment horizontal="center" vertical="center"/>
      <protection/>
    </xf>
    <xf numFmtId="0" fontId="11" fillId="0" borderId="15" xfId="70" applyBorder="1" applyAlignment="1">
      <alignment horizontal="center" vertical="center"/>
      <protection/>
    </xf>
    <xf numFmtId="0" fontId="48" fillId="0" borderId="13" xfId="70" applyFont="1" applyBorder="1" applyAlignment="1">
      <alignment horizontal="center" vertical="center"/>
      <protection/>
    </xf>
    <xf numFmtId="0" fontId="48" fillId="0" borderId="15" xfId="70" applyFont="1" applyBorder="1" applyAlignment="1">
      <alignment horizontal="center" vertical="center"/>
      <protection/>
    </xf>
    <xf numFmtId="0" fontId="48" fillId="0" borderId="50" xfId="70" applyFont="1" applyBorder="1" applyAlignment="1">
      <alignment horizontal="center" vertical="center" wrapText="1"/>
      <protection/>
    </xf>
    <xf numFmtId="0" fontId="48" fillId="0" borderId="51" xfId="70" applyFont="1" applyBorder="1" applyAlignment="1">
      <alignment horizontal="center" vertical="center" wrapText="1"/>
      <protection/>
    </xf>
    <xf numFmtId="0" fontId="48" fillId="0" borderId="17" xfId="70" applyFont="1" applyBorder="1" applyAlignment="1">
      <alignment horizontal="center" vertical="center" wrapText="1"/>
      <protection/>
    </xf>
    <xf numFmtId="0" fontId="48" fillId="0" borderId="22" xfId="70" applyFont="1" applyBorder="1" applyAlignment="1">
      <alignment horizontal="center" vertical="center" wrapText="1"/>
      <protection/>
    </xf>
    <xf numFmtId="0" fontId="11" fillId="0" borderId="17" xfId="70" applyBorder="1" applyAlignment="1">
      <alignment horizontal="center" vertical="center" wrapText="1"/>
      <protection/>
    </xf>
    <xf numFmtId="0" fontId="11" fillId="0" borderId="22" xfId="70" applyBorder="1" applyAlignment="1">
      <alignment horizontal="center" vertical="center" wrapText="1"/>
      <protection/>
    </xf>
    <xf numFmtId="0" fontId="11" fillId="0" borderId="34" xfId="70" applyBorder="1" applyAlignment="1">
      <alignment horizontal="center" vertical="center" wrapText="1"/>
      <protection/>
    </xf>
    <xf numFmtId="0" fontId="11" fillId="0" borderId="29" xfId="70" applyBorder="1" applyAlignment="1">
      <alignment horizontal="center" vertical="center" wrapText="1"/>
      <protection/>
    </xf>
    <xf numFmtId="0" fontId="43" fillId="0" borderId="11" xfId="70" applyFont="1" applyBorder="1" applyAlignment="1">
      <alignment horizontal="center" vertical="center" wrapText="1"/>
      <protection/>
    </xf>
    <xf numFmtId="0" fontId="14" fillId="0" borderId="0" xfId="70" applyFont="1" applyAlignment="1">
      <alignment horizontal="center"/>
      <protection/>
    </xf>
    <xf numFmtId="0" fontId="35" fillId="0" borderId="0" xfId="70" applyFont="1" applyAlignment="1">
      <alignment horizontal="center"/>
      <protection/>
    </xf>
    <xf numFmtId="0" fontId="43" fillId="0" borderId="13" xfId="70" applyFont="1" applyBorder="1" applyAlignment="1">
      <alignment horizontal="center" vertical="center"/>
      <protection/>
    </xf>
    <xf numFmtId="0" fontId="43" fillId="0" borderId="11" xfId="70" applyFont="1" applyBorder="1" applyAlignment="1">
      <alignment horizontal="center" vertical="center"/>
      <protection/>
    </xf>
    <xf numFmtId="0" fontId="43" fillId="0" borderId="18" xfId="70" applyFont="1" applyBorder="1" applyAlignment="1">
      <alignment horizontal="center" vertical="center"/>
      <protection/>
    </xf>
    <xf numFmtId="0" fontId="43" fillId="0" borderId="26" xfId="70" applyFont="1" applyBorder="1" applyAlignment="1">
      <alignment horizontal="center" vertical="center"/>
      <protection/>
    </xf>
    <xf numFmtId="0" fontId="43" fillId="0" borderId="20" xfId="70" applyFont="1" applyBorder="1" applyAlignment="1">
      <alignment horizontal="center" vertical="center"/>
      <protection/>
    </xf>
    <xf numFmtId="0" fontId="43" fillId="0" borderId="47" xfId="70" applyFont="1" applyBorder="1" applyAlignment="1">
      <alignment horizontal="center" vertical="center"/>
      <protection/>
    </xf>
    <xf numFmtId="0" fontId="43" fillId="0" borderId="40" xfId="70" applyFont="1" applyBorder="1" applyAlignment="1">
      <alignment horizontal="center" vertical="center"/>
      <protection/>
    </xf>
    <xf numFmtId="0" fontId="43" fillId="0" borderId="21" xfId="70" applyFont="1" applyBorder="1" applyAlignment="1">
      <alignment horizontal="center" vertical="center"/>
      <protection/>
    </xf>
    <xf numFmtId="0" fontId="48" fillId="0" borderId="17" xfId="70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48" fillId="0" borderId="50" xfId="70" applyFont="1" applyBorder="1" applyAlignment="1">
      <alignment horizontal="center" vertical="center"/>
      <protection/>
    </xf>
    <xf numFmtId="0" fontId="11" fillId="0" borderId="17" xfId="70" applyBorder="1" applyAlignment="1">
      <alignment horizontal="center" vertical="center"/>
      <protection/>
    </xf>
    <xf numFmtId="0" fontId="11" fillId="0" borderId="34" xfId="70" applyBorder="1" applyAlignment="1">
      <alignment horizontal="center" vertical="center"/>
      <protection/>
    </xf>
    <xf numFmtId="0" fontId="50" fillId="0" borderId="44" xfId="70" applyFont="1" applyBorder="1" applyAlignment="1">
      <alignment horizontal="center" vertical="center" wrapText="1"/>
      <protection/>
    </xf>
    <xf numFmtId="0" fontId="50" fillId="0" borderId="51" xfId="70" applyFont="1" applyBorder="1" applyAlignment="1">
      <alignment horizontal="center" vertical="center" wrapText="1"/>
      <protection/>
    </xf>
    <xf numFmtId="0" fontId="50" fillId="0" borderId="0" xfId="70" applyFont="1" applyBorder="1" applyAlignment="1">
      <alignment horizontal="center" vertical="center" wrapText="1"/>
      <protection/>
    </xf>
    <xf numFmtId="0" fontId="50" fillId="0" borderId="22" xfId="70" applyFont="1" applyBorder="1" applyAlignment="1">
      <alignment horizontal="center" vertical="center" wrapText="1"/>
      <protection/>
    </xf>
    <xf numFmtId="0" fontId="51" fillId="0" borderId="0" xfId="70" applyFont="1" applyBorder="1" applyAlignment="1">
      <alignment horizontal="center" vertical="center" wrapText="1"/>
      <protection/>
    </xf>
    <xf numFmtId="0" fontId="51" fillId="0" borderId="22" xfId="70" applyFont="1" applyBorder="1" applyAlignment="1">
      <alignment horizontal="center" vertical="center" wrapText="1"/>
      <protection/>
    </xf>
    <xf numFmtId="0" fontId="51" fillId="0" borderId="46" xfId="70" applyFont="1" applyBorder="1" applyAlignment="1">
      <alignment horizontal="center" vertical="center" wrapText="1"/>
      <protection/>
    </xf>
    <xf numFmtId="0" fontId="51" fillId="0" borderId="29" xfId="70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13" xfId="67" applyBorder="1" applyAlignment="1">
      <alignment horizontal="right" vertical="center"/>
      <protection/>
    </xf>
    <xf numFmtId="0" fontId="11" fillId="0" borderId="11" xfId="67" applyBorder="1" applyAlignment="1">
      <alignment horizontal="right" vertical="center"/>
      <protection/>
    </xf>
    <xf numFmtId="0" fontId="14" fillId="0" borderId="13" xfId="67" applyFont="1" applyBorder="1" applyAlignment="1">
      <alignment horizontal="right" vertical="center"/>
      <protection/>
    </xf>
    <xf numFmtId="0" fontId="14" fillId="0" borderId="11" xfId="67" applyFont="1" applyBorder="1" applyAlignment="1">
      <alignment horizontal="right" vertical="center"/>
      <protection/>
    </xf>
    <xf numFmtId="0" fontId="11" fillId="0" borderId="10" xfId="67" applyFont="1" applyBorder="1" applyAlignment="1">
      <alignment/>
      <protection/>
    </xf>
    <xf numFmtId="0" fontId="11" fillId="0" borderId="11" xfId="67" applyBorder="1" applyAlignment="1">
      <alignment/>
      <protection/>
    </xf>
    <xf numFmtId="0" fontId="11" fillId="0" borderId="18" xfId="67" applyFont="1" applyBorder="1" applyAlignment="1">
      <alignment/>
      <protection/>
    </xf>
    <xf numFmtId="0" fontId="11" fillId="0" borderId="40" xfId="67" applyBorder="1" applyAlignment="1">
      <alignment/>
      <protection/>
    </xf>
    <xf numFmtId="0" fontId="11" fillId="0" borderId="26" xfId="67" applyBorder="1" applyAlignment="1">
      <alignment/>
      <protection/>
    </xf>
    <xf numFmtId="0" fontId="11" fillId="0" borderId="20" xfId="67" applyBorder="1" applyAlignment="1">
      <alignment/>
      <protection/>
    </xf>
    <xf numFmtId="0" fontId="11" fillId="0" borderId="21" xfId="67" applyBorder="1" applyAlignment="1">
      <alignment/>
      <protection/>
    </xf>
    <xf numFmtId="0" fontId="11" fillId="0" borderId="47" xfId="67" applyBorder="1" applyAlignment="1">
      <alignment/>
      <protection/>
    </xf>
    <xf numFmtId="0" fontId="11" fillId="0" borderId="10" xfId="67" applyFont="1" applyBorder="1" applyAlignment="1">
      <alignment wrapText="1"/>
      <protection/>
    </xf>
    <xf numFmtId="0" fontId="11" fillId="0" borderId="10" xfId="67" applyBorder="1" applyAlignment="1">
      <alignment wrapText="1"/>
      <protection/>
    </xf>
    <xf numFmtId="0" fontId="11" fillId="0" borderId="11" xfId="67" applyBorder="1" applyAlignment="1">
      <alignment wrapText="1"/>
      <protection/>
    </xf>
    <xf numFmtId="0" fontId="11" fillId="0" borderId="13" xfId="67" applyFont="1" applyBorder="1" applyAlignment="1">
      <alignment wrapText="1"/>
      <protection/>
    </xf>
    <xf numFmtId="0" fontId="3" fillId="0" borderId="0" xfId="61" applyFont="1" applyAlignment="1">
      <alignment horizontal="center"/>
      <protection/>
    </xf>
    <xf numFmtId="0" fontId="11" fillId="0" borderId="0" xfId="67" applyAlignment="1">
      <alignment/>
      <protection/>
    </xf>
    <xf numFmtId="0" fontId="14" fillId="0" borderId="0" xfId="67" applyFont="1" applyAlignment="1">
      <alignment horizontal="center"/>
      <protection/>
    </xf>
    <xf numFmtId="0" fontId="14" fillId="0" borderId="13" xfId="67" applyFont="1" applyBorder="1" applyAlignment="1">
      <alignment vertical="center" wrapText="1"/>
      <protection/>
    </xf>
    <xf numFmtId="0" fontId="11" fillId="0" borderId="0" xfId="67" applyFont="1" applyBorder="1" applyAlignment="1">
      <alignment wrapText="1"/>
      <protection/>
    </xf>
    <xf numFmtId="0" fontId="11" fillId="0" borderId="21" xfId="67" applyBorder="1" applyAlignment="1">
      <alignment wrapText="1"/>
      <protection/>
    </xf>
    <xf numFmtId="0" fontId="14" fillId="0" borderId="25" xfId="67" applyFont="1" applyBorder="1" applyAlignment="1">
      <alignment horizontal="center"/>
      <protection/>
    </xf>
    <xf numFmtId="0" fontId="14" fillId="0" borderId="45" xfId="67" applyFont="1" applyBorder="1" applyAlignment="1">
      <alignment horizontal="center"/>
      <protection/>
    </xf>
    <xf numFmtId="0" fontId="14" fillId="0" borderId="42" xfId="67" applyFont="1" applyBorder="1" applyAlignment="1">
      <alignment horizontal="center"/>
      <protection/>
    </xf>
    <xf numFmtId="0" fontId="11" fillId="0" borderId="45" xfId="67" applyBorder="1" applyAlignment="1">
      <alignment horizontal="center"/>
      <protection/>
    </xf>
    <xf numFmtId="0" fontId="14" fillId="0" borderId="18" xfId="67" applyFont="1" applyBorder="1" applyAlignment="1">
      <alignment/>
      <protection/>
    </xf>
    <xf numFmtId="0" fontId="14" fillId="0" borderId="40" xfId="67" applyFont="1" applyBorder="1" applyAlignment="1">
      <alignment/>
      <protection/>
    </xf>
    <xf numFmtId="0" fontId="14" fillId="0" borderId="26" xfId="67" applyFont="1" applyBorder="1" applyAlignment="1">
      <alignment/>
      <protection/>
    </xf>
    <xf numFmtId="0" fontId="14" fillId="0" borderId="20" xfId="67" applyFont="1" applyBorder="1" applyAlignment="1">
      <alignment/>
      <protection/>
    </xf>
    <xf numFmtId="0" fontId="14" fillId="0" borderId="21" xfId="67" applyFont="1" applyBorder="1" applyAlignment="1">
      <alignment/>
      <protection/>
    </xf>
    <xf numFmtId="0" fontId="14" fillId="0" borderId="47" xfId="67" applyFont="1" applyBorder="1" applyAlignment="1">
      <alignment/>
      <protection/>
    </xf>
    <xf numFmtId="0" fontId="11" fillId="0" borderId="13" xfId="67" applyFont="1" applyBorder="1" applyAlignment="1">
      <alignment/>
      <protection/>
    </xf>
    <xf numFmtId="0" fontId="14" fillId="0" borderId="18" xfId="67" applyFont="1" applyBorder="1" applyAlignment="1">
      <alignment vertical="center" wrapText="1"/>
      <protection/>
    </xf>
    <xf numFmtId="0" fontId="14" fillId="0" borderId="40" xfId="67" applyFont="1" applyBorder="1" applyAlignment="1">
      <alignment vertical="center" wrapText="1"/>
      <protection/>
    </xf>
    <xf numFmtId="0" fontId="14" fillId="0" borderId="26" xfId="67" applyFont="1" applyBorder="1" applyAlignment="1">
      <alignment vertical="center" wrapText="1"/>
      <protection/>
    </xf>
    <xf numFmtId="0" fontId="14" fillId="0" borderId="17" xfId="67" applyFont="1" applyBorder="1" applyAlignment="1">
      <alignment vertical="center" wrapText="1"/>
      <protection/>
    </xf>
    <xf numFmtId="0" fontId="14" fillId="0" borderId="0" xfId="67" applyFont="1" applyBorder="1" applyAlignment="1">
      <alignment vertical="center" wrapText="1"/>
      <protection/>
    </xf>
    <xf numFmtId="0" fontId="14" fillId="0" borderId="22" xfId="67" applyFont="1" applyBorder="1" applyAlignment="1">
      <alignment vertical="center" wrapText="1"/>
      <protection/>
    </xf>
    <xf numFmtId="0" fontId="11" fillId="0" borderId="20" xfId="67" applyBorder="1" applyAlignment="1">
      <alignment wrapText="1"/>
      <protection/>
    </xf>
    <xf numFmtId="0" fontId="11" fillId="0" borderId="47" xfId="67" applyBorder="1" applyAlignment="1">
      <alignment wrapText="1"/>
      <protection/>
    </xf>
    <xf numFmtId="0" fontId="14" fillId="0" borderId="13" xfId="67" applyFont="1" applyBorder="1" applyAlignment="1">
      <alignment vertical="center"/>
      <protection/>
    </xf>
    <xf numFmtId="0" fontId="14" fillId="0" borderId="10" xfId="67" applyFont="1" applyBorder="1" applyAlignment="1">
      <alignment vertical="center"/>
      <protection/>
    </xf>
    <xf numFmtId="0" fontId="14" fillId="0" borderId="11" xfId="67" applyFont="1" applyBorder="1" applyAlignment="1">
      <alignment vertical="center"/>
      <protection/>
    </xf>
    <xf numFmtId="0" fontId="46" fillId="0" borderId="0" xfId="60" applyFont="1" applyAlignment="1">
      <alignment horizontal="center" vertical="center"/>
      <protection/>
    </xf>
    <xf numFmtId="0" fontId="14" fillId="0" borderId="0" xfId="74" applyFont="1" applyAlignment="1">
      <alignment horizontal="center" vertical="center"/>
      <protection/>
    </xf>
    <xf numFmtId="0" fontId="15" fillId="0" borderId="25" xfId="74" applyFont="1" applyBorder="1" applyAlignment="1">
      <alignment horizontal="center" vertical="center"/>
      <protection/>
    </xf>
    <xf numFmtId="0" fontId="15" fillId="0" borderId="42" xfId="74" applyFont="1" applyBorder="1" applyAlignment="1">
      <alignment horizontal="center" vertical="center"/>
      <protection/>
    </xf>
    <xf numFmtId="0" fontId="15" fillId="0" borderId="40" xfId="74" applyFont="1" applyBorder="1" applyAlignment="1">
      <alignment horizontal="center" vertical="center"/>
      <protection/>
    </xf>
    <xf numFmtId="0" fontId="15" fillId="0" borderId="21" xfId="74" applyFont="1" applyBorder="1" applyAlignment="1">
      <alignment horizontal="center" vertical="center"/>
      <protection/>
    </xf>
    <xf numFmtId="0" fontId="14" fillId="0" borderId="13" xfId="74" applyFont="1" applyBorder="1" applyAlignment="1">
      <alignment horizontal="center" vertical="center"/>
      <protection/>
    </xf>
    <xf numFmtId="0" fontId="14" fillId="0" borderId="11" xfId="74" applyFont="1" applyBorder="1" applyAlignment="1">
      <alignment horizontal="center" vertical="center"/>
      <protection/>
    </xf>
    <xf numFmtId="0" fontId="14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56" fillId="0" borderId="18" xfId="72" applyFont="1" applyBorder="1" applyAlignment="1">
      <alignment horizontal="center" vertical="center" wrapText="1"/>
      <protection/>
    </xf>
    <xf numFmtId="0" fontId="56" fillId="0" borderId="20" xfId="72" applyFont="1" applyBorder="1" applyAlignment="1">
      <alignment horizontal="center" vertical="center" wrapText="1"/>
      <protection/>
    </xf>
    <xf numFmtId="0" fontId="56" fillId="0" borderId="13" xfId="72" applyFont="1" applyFill="1" applyBorder="1" applyAlignment="1">
      <alignment horizontal="center" vertical="center" wrapText="1"/>
      <protection/>
    </xf>
    <xf numFmtId="0" fontId="47" fillId="0" borderId="0" xfId="72" applyFont="1" applyAlignment="1">
      <alignment horizontal="center" vertical="center"/>
      <protection/>
    </xf>
    <xf numFmtId="0" fontId="54" fillId="0" borderId="0" xfId="72" applyFont="1" applyAlignment="1">
      <alignment horizontal="center" vertical="center"/>
      <protection/>
    </xf>
    <xf numFmtId="0" fontId="56" fillId="0" borderId="13" xfId="72" applyFont="1" applyBorder="1" applyAlignment="1">
      <alignment horizontal="center" vertical="center" wrapText="1"/>
      <protection/>
    </xf>
    <xf numFmtId="0" fontId="56" fillId="0" borderId="11" xfId="72" applyFont="1" applyBorder="1" applyAlignment="1">
      <alignment horizontal="center" vertical="center" wrapText="1"/>
      <protection/>
    </xf>
    <xf numFmtId="0" fontId="56" fillId="0" borderId="26" xfId="72" applyFont="1" applyBorder="1" applyAlignment="1">
      <alignment horizontal="center" vertical="center" wrapText="1"/>
      <protection/>
    </xf>
    <xf numFmtId="0" fontId="56" fillId="0" borderId="47" xfId="72" applyFont="1" applyBorder="1" applyAlignment="1">
      <alignment horizontal="center" vertical="center" wrapText="1"/>
      <protection/>
    </xf>
    <xf numFmtId="0" fontId="56" fillId="0" borderId="25" xfId="72" applyFont="1" applyBorder="1" applyAlignment="1">
      <alignment horizontal="center" vertical="center" wrapText="1"/>
      <protection/>
    </xf>
    <xf numFmtId="0" fontId="56" fillId="0" borderId="42" xfId="72" applyFont="1" applyBorder="1" applyAlignment="1">
      <alignment horizontal="center" vertical="center" wrapText="1"/>
      <protection/>
    </xf>
    <xf numFmtId="0" fontId="56" fillId="0" borderId="45" xfId="72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1" fillId="0" borderId="11" xfId="72" applyBorder="1" applyAlignment="1">
      <alignment horizontal="center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56" fillId="0" borderId="12" xfId="72" applyFont="1" applyFill="1" applyBorder="1" applyAlignment="1">
      <alignment horizontal="center" vertical="center" wrapText="1"/>
      <protection/>
    </xf>
    <xf numFmtId="0" fontId="55" fillId="0" borderId="0" xfId="72" applyFont="1" applyAlignment="1">
      <alignment horizontal="center" vertical="center"/>
      <protection/>
    </xf>
    <xf numFmtId="0" fontId="55" fillId="0" borderId="0" xfId="72" applyFont="1" applyAlignment="1">
      <alignment horizontal="center"/>
      <protection/>
    </xf>
    <xf numFmtId="0" fontId="56" fillId="0" borderId="11" xfId="72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0" fillId="0" borderId="13" xfId="60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18" xfId="60" applyFont="1" applyBorder="1" applyAlignment="1">
      <alignment vertical="center" wrapText="1"/>
      <protection/>
    </xf>
    <xf numFmtId="0" fontId="36" fillId="0" borderId="26" xfId="57" applyFont="1" applyBorder="1" applyAlignment="1">
      <alignment vertical="center" wrapText="1"/>
      <protection/>
    </xf>
    <xf numFmtId="0" fontId="36" fillId="0" borderId="20" xfId="57" applyFont="1" applyBorder="1" applyAlignment="1">
      <alignment vertical="center" wrapText="1"/>
      <protection/>
    </xf>
    <xf numFmtId="0" fontId="36" fillId="0" borderId="47" xfId="57" applyFont="1" applyBorder="1" applyAlignment="1">
      <alignment vertical="center" wrapText="1"/>
      <protection/>
    </xf>
    <xf numFmtId="3" fontId="40" fillId="0" borderId="15" xfId="57" applyNumberFormat="1" applyFont="1" applyBorder="1" applyAlignment="1">
      <alignment vertical="center"/>
      <protection/>
    </xf>
    <xf numFmtId="3" fontId="34" fillId="0" borderId="13" xfId="60" applyNumberFormat="1" applyFont="1" applyBorder="1" applyAlignment="1">
      <alignment vertical="center"/>
      <protection/>
    </xf>
    <xf numFmtId="3" fontId="34" fillId="0" borderId="15" xfId="60" applyNumberFormat="1" applyFont="1" applyBorder="1" applyAlignment="1">
      <alignment vertical="center"/>
      <protection/>
    </xf>
    <xf numFmtId="3" fontId="34" fillId="0" borderId="11" xfId="60" applyNumberFormat="1" applyFont="1" applyBorder="1" applyAlignment="1">
      <alignment vertical="center"/>
      <protection/>
    </xf>
    <xf numFmtId="0" fontId="36" fillId="0" borderId="34" xfId="57" applyFont="1" applyBorder="1" applyAlignment="1">
      <alignment vertical="center" wrapText="1"/>
      <protection/>
    </xf>
    <xf numFmtId="0" fontId="36" fillId="0" borderId="29" xfId="57" applyFont="1" applyBorder="1" applyAlignment="1">
      <alignment vertical="center" wrapText="1"/>
      <protection/>
    </xf>
    <xf numFmtId="3" fontId="40" fillId="0" borderId="11" xfId="57" applyNumberFormat="1" applyFont="1" applyBorder="1" applyAlignment="1">
      <alignment vertical="center"/>
      <protection/>
    </xf>
    <xf numFmtId="3" fontId="40" fillId="0" borderId="10" xfId="60" applyNumberFormat="1" applyFont="1" applyBorder="1" applyAlignment="1">
      <alignment vertical="center"/>
      <protection/>
    </xf>
    <xf numFmtId="3" fontId="40" fillId="0" borderId="11" xfId="60" applyNumberFormat="1" applyFont="1" applyBorder="1" applyAlignment="1">
      <alignment vertical="center"/>
      <protection/>
    </xf>
    <xf numFmtId="0" fontId="36" fillId="0" borderId="17" xfId="60" applyFont="1" applyBorder="1" applyAlignment="1">
      <alignment vertical="center" wrapText="1"/>
      <protection/>
    </xf>
    <xf numFmtId="0" fontId="36" fillId="0" borderId="22" xfId="57" applyFont="1" applyBorder="1" applyAlignment="1">
      <alignment vertical="center" wrapText="1"/>
      <protection/>
    </xf>
    <xf numFmtId="0" fontId="36" fillId="0" borderId="18" xfId="60" applyFont="1" applyBorder="1" applyAlignment="1">
      <alignment horizontal="left" vertical="center" wrapText="1"/>
      <protection/>
    </xf>
    <xf numFmtId="0" fontId="36" fillId="0" borderId="26" xfId="57" applyFont="1" applyBorder="1" applyAlignment="1">
      <alignment horizontal="left" vertical="center" wrapText="1"/>
      <protection/>
    </xf>
    <xf numFmtId="0" fontId="36" fillId="0" borderId="20" xfId="57" applyFont="1" applyBorder="1" applyAlignment="1">
      <alignment horizontal="left" vertical="center" wrapText="1"/>
      <protection/>
    </xf>
    <xf numFmtId="0" fontId="36" fillId="0" borderId="47" xfId="57" applyFont="1" applyBorder="1" applyAlignment="1">
      <alignment horizontal="left" vertic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35" fillId="0" borderId="34" xfId="60" applyFont="1" applyBorder="1" applyAlignment="1">
      <alignment horizontal="center"/>
      <protection/>
    </xf>
    <xf numFmtId="0" fontId="35" fillId="0" borderId="29" xfId="60" applyFont="1" applyBorder="1" applyAlignment="1">
      <alignment horizontal="center"/>
      <protection/>
    </xf>
    <xf numFmtId="0" fontId="36" fillId="0" borderId="17" xfId="60" applyFont="1" applyBorder="1" applyAlignment="1">
      <alignment horizontal="left" vertical="center" wrapText="1"/>
      <protection/>
    </xf>
    <xf numFmtId="0" fontId="36" fillId="0" borderId="22" xfId="57" applyFont="1" applyBorder="1" applyAlignment="1">
      <alignment horizontal="left" vertical="center" wrapText="1"/>
      <protection/>
    </xf>
    <xf numFmtId="3" fontId="34" fillId="0" borderId="10" xfId="60" applyNumberFormat="1" applyFont="1" applyBorder="1" applyAlignment="1">
      <alignment vertical="center"/>
      <protection/>
    </xf>
    <xf numFmtId="3" fontId="35" fillId="0" borderId="12" xfId="69" applyNumberFormat="1" applyFont="1" applyBorder="1" applyAlignment="1">
      <alignment vertical="center"/>
      <protection/>
    </xf>
    <xf numFmtId="3" fontId="35" fillId="0" borderId="39" xfId="69" applyNumberFormat="1" applyFont="1" applyBorder="1" applyAlignment="1">
      <alignment vertical="center"/>
      <protection/>
    </xf>
    <xf numFmtId="0" fontId="35" fillId="0" borderId="12" xfId="69" applyFont="1" applyBorder="1" applyAlignment="1">
      <alignment horizontal="center" vertical="center"/>
      <protection/>
    </xf>
    <xf numFmtId="0" fontId="35" fillId="0" borderId="12" xfId="69" applyFont="1" applyBorder="1" applyAlignment="1">
      <alignment vertical="center" wrapText="1"/>
      <protection/>
    </xf>
    <xf numFmtId="0" fontId="35" fillId="0" borderId="39" xfId="69" applyFont="1" applyBorder="1" applyAlignment="1">
      <alignment vertical="center" wrapText="1"/>
      <protection/>
    </xf>
    <xf numFmtId="49" fontId="36" fillId="0" borderId="13" xfId="69" applyNumberFormat="1" applyFont="1" applyBorder="1" applyAlignment="1">
      <alignment horizontal="center" vertical="center"/>
      <protection/>
    </xf>
    <xf numFmtId="49" fontId="36" fillId="0" borderId="10" xfId="69" applyNumberFormat="1" applyFont="1" applyBorder="1" applyAlignment="1">
      <alignment horizontal="center" vertical="center"/>
      <protection/>
    </xf>
    <xf numFmtId="49" fontId="36" fillId="0" borderId="11" xfId="69" applyNumberFormat="1" applyFont="1" applyBorder="1" applyAlignment="1">
      <alignment horizontal="center" vertical="center"/>
      <protection/>
    </xf>
    <xf numFmtId="3" fontId="36" fillId="0" borderId="12" xfId="69" applyNumberFormat="1" applyFont="1" applyBorder="1" applyAlignment="1">
      <alignment vertical="center"/>
      <protection/>
    </xf>
    <xf numFmtId="0" fontId="35" fillId="0" borderId="12" xfId="69" applyFont="1" applyBorder="1" applyAlignment="1">
      <alignment horizontal="center" vertical="center" wrapText="1"/>
      <protection/>
    </xf>
    <xf numFmtId="0" fontId="36" fillId="0" borderId="12" xfId="69" applyFont="1" applyBorder="1" applyAlignment="1">
      <alignment vertical="center" wrapText="1"/>
      <protection/>
    </xf>
    <xf numFmtId="0" fontId="14" fillId="0" borderId="0" xfId="69" applyFont="1" applyAlignment="1">
      <alignment horizontal="center" vertical="center"/>
      <protection/>
    </xf>
    <xf numFmtId="0" fontId="35" fillId="0" borderId="33" xfId="69" applyFont="1" applyBorder="1" applyAlignment="1">
      <alignment vertical="center" wrapText="1"/>
      <protection/>
    </xf>
    <xf numFmtId="3" fontId="35" fillId="0" borderId="33" xfId="69" applyNumberFormat="1" applyFont="1" applyBorder="1" applyAlignment="1">
      <alignment vertical="center"/>
      <protection/>
    </xf>
    <xf numFmtId="0" fontId="14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097-11-igmellékelt" xfId="62"/>
    <cellStyle name="Normál_2010koltsegvetesjan13" xfId="63"/>
    <cellStyle name="Normál_2011müködésifelhalmérlegfebr17" xfId="64"/>
    <cellStyle name="Normál_2012éviköltségvetésjan19este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B31">
      <selection activeCell="F13" sqref="F13"/>
    </sheetView>
  </sheetViews>
  <sheetFormatPr defaultColWidth="9.125" defaultRowHeight="12.75"/>
  <cols>
    <col min="1" max="1" width="58.875" style="120" customWidth="1"/>
    <col min="2" max="5" width="11.375" style="120" customWidth="1"/>
    <col min="6" max="6" width="51.875" style="120" customWidth="1"/>
    <col min="7" max="8" width="12.25390625" style="120" customWidth="1"/>
    <col min="9" max="9" width="11.25390625" style="120" customWidth="1"/>
    <col min="10" max="10" width="11.625" style="120" customWidth="1"/>
    <col min="11" max="16384" width="9.125" style="120" customWidth="1"/>
  </cols>
  <sheetData>
    <row r="1" spans="1:6" ht="12.75">
      <c r="A1" s="1041" t="s">
        <v>61</v>
      </c>
      <c r="B1" s="1042"/>
      <c r="C1" s="1042"/>
      <c r="D1" s="1042"/>
      <c r="E1" s="1042"/>
      <c r="F1" s="1042"/>
    </row>
    <row r="2" spans="1:6" ht="12.75">
      <c r="A2" s="1041" t="s">
        <v>62</v>
      </c>
      <c r="B2" s="1042"/>
      <c r="C2" s="1042"/>
      <c r="D2" s="1042"/>
      <c r="E2" s="1042"/>
      <c r="F2" s="1042"/>
    </row>
    <row r="3" spans="1:10" ht="12.75" customHeight="1">
      <c r="A3" s="246"/>
      <c r="B3" s="246"/>
      <c r="C3" s="246"/>
      <c r="D3" s="246"/>
      <c r="E3" s="246"/>
      <c r="F3" s="246"/>
      <c r="G3" s="569"/>
      <c r="H3" s="596"/>
      <c r="I3" s="596"/>
      <c r="J3" s="596" t="s">
        <v>498</v>
      </c>
    </row>
    <row r="4" spans="1:10" ht="12.75" customHeight="1">
      <c r="A4" s="1043" t="s">
        <v>379</v>
      </c>
      <c r="B4" s="1039" t="s">
        <v>978</v>
      </c>
      <c r="C4" s="1039" t="s">
        <v>55</v>
      </c>
      <c r="D4" s="1039" t="s">
        <v>451</v>
      </c>
      <c r="E4" s="1039" t="s">
        <v>781</v>
      </c>
      <c r="F4" s="1043" t="s">
        <v>380</v>
      </c>
      <c r="G4" s="1039" t="s">
        <v>978</v>
      </c>
      <c r="H4" s="1039" t="s">
        <v>55</v>
      </c>
      <c r="I4" s="1039" t="s">
        <v>451</v>
      </c>
      <c r="J4" s="1039" t="s">
        <v>781</v>
      </c>
    </row>
    <row r="5" spans="1:10" ht="24.75" customHeight="1" thickBot="1">
      <c r="A5" s="1044"/>
      <c r="B5" s="1040"/>
      <c r="C5" s="1040"/>
      <c r="D5" s="1040"/>
      <c r="E5" s="1040"/>
      <c r="F5" s="1044"/>
      <c r="G5" s="1040"/>
      <c r="H5" s="1040"/>
      <c r="I5" s="1040"/>
      <c r="J5" s="1040"/>
    </row>
    <row r="6" spans="1:10" s="181" customFormat="1" ht="12.75" thickTop="1">
      <c r="A6" s="201"/>
      <c r="B6" s="260"/>
      <c r="C6" s="260"/>
      <c r="D6" s="260"/>
      <c r="E6" s="260"/>
      <c r="F6" s="204" t="s">
        <v>381</v>
      </c>
      <c r="G6" s="202">
        <f>SUM('1c.mell '!C155)</f>
        <v>2978279</v>
      </c>
      <c r="H6" s="202">
        <f>SUM('1c.mell '!D155)</f>
        <v>3074697</v>
      </c>
      <c r="I6" s="202">
        <f>SUM('1c.mell '!E155)</f>
        <v>3138012</v>
      </c>
      <c r="J6" s="202">
        <f>SUM('1c.mell '!F155)</f>
        <v>3173991</v>
      </c>
    </row>
    <row r="7" spans="1:10" s="181" customFormat="1" ht="12">
      <c r="A7" s="337" t="s">
        <v>230</v>
      </c>
      <c r="B7" s="190">
        <f>SUM('1b.mell '!C235)</f>
        <v>1475835</v>
      </c>
      <c r="C7" s="190">
        <f>SUM('1b.mell '!D235)</f>
        <v>1605779</v>
      </c>
      <c r="D7" s="190">
        <f>SUM('1b.mell '!E235)</f>
        <v>1656829</v>
      </c>
      <c r="E7" s="190">
        <f>SUM('1b.mell '!F235)</f>
        <v>1715109</v>
      </c>
      <c r="F7" s="205" t="s">
        <v>452</v>
      </c>
      <c r="G7" s="202">
        <f>SUM('1c.mell '!C156)</f>
        <v>836444</v>
      </c>
      <c r="H7" s="202">
        <f>SUM('1c.mell '!D156)</f>
        <v>877164</v>
      </c>
      <c r="I7" s="202">
        <f>SUM('1c.mell '!E156)</f>
        <v>889618</v>
      </c>
      <c r="J7" s="202">
        <f>SUM('1c.mell '!F156)</f>
        <v>899479</v>
      </c>
    </row>
    <row r="8" spans="1:10" s="181" customFormat="1" ht="12">
      <c r="A8" s="337" t="s">
        <v>236</v>
      </c>
      <c r="B8" s="190"/>
      <c r="C8" s="190"/>
      <c r="D8" s="190">
        <f>SUM('1b.mell '!E17)</f>
        <v>466</v>
      </c>
      <c r="E8" s="190">
        <f>SUM('1b.mell '!F17)</f>
        <v>466</v>
      </c>
      <c r="F8" s="189" t="s">
        <v>382</v>
      </c>
      <c r="G8" s="202">
        <f>SUM('1c.mell '!C157)</f>
        <v>5156184</v>
      </c>
      <c r="H8" s="202">
        <f>SUM('1c.mell '!D157)</f>
        <v>5765120</v>
      </c>
      <c r="I8" s="202">
        <f>SUM('1c.mell '!E157)</f>
        <v>5806291</v>
      </c>
      <c r="J8" s="202">
        <f>SUM('1c.mell '!F157)</f>
        <v>5878680</v>
      </c>
    </row>
    <row r="9" spans="1:10" s="181" customFormat="1" ht="12.75" thickBot="1">
      <c r="A9" s="338" t="s">
        <v>320</v>
      </c>
      <c r="B9" s="346"/>
      <c r="C9" s="346">
        <f>SUM('1b.mell '!D237)</f>
        <v>24211</v>
      </c>
      <c r="D9" s="346">
        <f>SUM('1b.mell '!E237)</f>
        <v>32686</v>
      </c>
      <c r="E9" s="346">
        <f>SUM('1b.mell '!F237)</f>
        <v>73091</v>
      </c>
      <c r="F9" s="189" t="s">
        <v>66</v>
      </c>
      <c r="G9" s="202">
        <f>SUM('1c.mell '!C158)</f>
        <v>185205</v>
      </c>
      <c r="H9" s="202">
        <f>SUM('1c.mell '!D158)</f>
        <v>277285</v>
      </c>
      <c r="I9" s="202">
        <f>SUM('1c.mell '!E158)</f>
        <v>311677</v>
      </c>
      <c r="J9" s="202">
        <f>SUM('1c.mell '!F158)</f>
        <v>359604</v>
      </c>
    </row>
    <row r="10" spans="1:10" s="181" customFormat="1" ht="12.75" thickBot="1">
      <c r="A10" s="339" t="s">
        <v>238</v>
      </c>
      <c r="B10" s="347">
        <f>SUM(B7:B9)</f>
        <v>1475835</v>
      </c>
      <c r="C10" s="347">
        <f>SUM(C7:C9)</f>
        <v>1629990</v>
      </c>
      <c r="D10" s="347">
        <f>SUM(D7:D9)</f>
        <v>1689981</v>
      </c>
      <c r="E10" s="347">
        <f>SUM(E7:E9)</f>
        <v>1788666</v>
      </c>
      <c r="F10" s="189" t="s">
        <v>65</v>
      </c>
      <c r="G10" s="202">
        <f>SUM('1c.mell '!C159)</f>
        <v>1199925</v>
      </c>
      <c r="H10" s="202">
        <f>SUM('1c.mell '!D159)</f>
        <v>1381209</v>
      </c>
      <c r="I10" s="202">
        <f>SUM('1c.mell '!E159)</f>
        <v>1440355</v>
      </c>
      <c r="J10" s="202">
        <f>SUM('1c.mell '!F159)</f>
        <v>1158391</v>
      </c>
    </row>
    <row r="11" spans="1:10" s="181" customFormat="1" ht="12">
      <c r="A11" s="254" t="s">
        <v>239</v>
      </c>
      <c r="B11" s="202">
        <f>SUM('1b.mell '!C239)</f>
        <v>3100000</v>
      </c>
      <c r="C11" s="202">
        <f>SUM('1b.mell '!D239)</f>
        <v>3100000</v>
      </c>
      <c r="D11" s="202">
        <f>SUM('1b.mell '!E239)</f>
        <v>3100000</v>
      </c>
      <c r="E11" s="202">
        <f>SUM('1b.mell '!F239)</f>
        <v>3113038</v>
      </c>
      <c r="F11" s="189"/>
      <c r="G11" s="190"/>
      <c r="H11" s="190"/>
      <c r="I11" s="190"/>
      <c r="J11" s="190"/>
    </row>
    <row r="12" spans="1:10" s="181" customFormat="1" ht="12">
      <c r="A12" s="254" t="s">
        <v>240</v>
      </c>
      <c r="B12" s="202">
        <f>SUM('1b.mell '!C240)</f>
        <v>3597165</v>
      </c>
      <c r="C12" s="202">
        <f>SUM('1b.mell '!D240)</f>
        <v>3703165</v>
      </c>
      <c r="D12" s="202">
        <f>SUM('1b.mell '!E240)</f>
        <v>3703165</v>
      </c>
      <c r="E12" s="202">
        <f>SUM('1b.mell '!F240)</f>
        <v>3703165</v>
      </c>
      <c r="F12" s="189"/>
      <c r="G12" s="190"/>
      <c r="H12" s="190"/>
      <c r="I12" s="190"/>
      <c r="J12" s="190"/>
    </row>
    <row r="13" spans="1:10" s="181" customFormat="1" ht="12.75" thickBot="1">
      <c r="A13" s="338" t="s">
        <v>286</v>
      </c>
      <c r="B13" s="202">
        <f>SUM('1b.mell '!C241)</f>
        <v>494368</v>
      </c>
      <c r="C13" s="202">
        <f>SUM('1b.mell '!D241)</f>
        <v>494518</v>
      </c>
      <c r="D13" s="202">
        <f>SUM('1b.mell '!E241)</f>
        <v>494518</v>
      </c>
      <c r="E13" s="202">
        <f>SUM('1b.mell '!F241)</f>
        <v>480009</v>
      </c>
      <c r="F13" s="189"/>
      <c r="G13" s="190"/>
      <c r="H13" s="190"/>
      <c r="I13" s="190"/>
      <c r="J13" s="190"/>
    </row>
    <row r="14" spans="1:10" s="181" customFormat="1" ht="13.5" thickBot="1">
      <c r="A14" s="340" t="s">
        <v>248</v>
      </c>
      <c r="B14" s="347">
        <f>SUM(B11:B13)</f>
        <v>7191533</v>
      </c>
      <c r="C14" s="347">
        <f>SUM(C11:C13)</f>
        <v>7297683</v>
      </c>
      <c r="D14" s="347">
        <f>SUM(D11:D13)</f>
        <v>7297683</v>
      </c>
      <c r="E14" s="347">
        <f>SUM(E11:E13)</f>
        <v>7296212</v>
      </c>
      <c r="F14" s="193"/>
      <c r="G14" s="1020"/>
      <c r="H14" s="194"/>
      <c r="I14" s="194"/>
      <c r="J14" s="194"/>
    </row>
    <row r="15" spans="1:10" s="181" customFormat="1" ht="12">
      <c r="A15" s="254" t="s">
        <v>249</v>
      </c>
      <c r="B15" s="202">
        <f>SUM('1b.mell '!C243)</f>
        <v>1394459</v>
      </c>
      <c r="C15" s="202">
        <f>SUM('1b.mell '!D243)</f>
        <v>1394459</v>
      </c>
      <c r="D15" s="202">
        <f>SUM('1b.mell '!E243)</f>
        <v>1395218</v>
      </c>
      <c r="E15" s="202">
        <f>SUM('1b.mell '!F243)</f>
        <v>1402569</v>
      </c>
      <c r="F15" s="193"/>
      <c r="G15" s="1020"/>
      <c r="H15" s="194"/>
      <c r="I15" s="194"/>
      <c r="J15" s="194"/>
    </row>
    <row r="16" spans="1:10" s="181" customFormat="1" ht="12">
      <c r="A16" s="337" t="s">
        <v>250</v>
      </c>
      <c r="B16" s="202">
        <f>SUM('1b.mell '!C244)</f>
        <v>242925</v>
      </c>
      <c r="C16" s="202">
        <f>SUM('1b.mell '!D244)</f>
        <v>242925</v>
      </c>
      <c r="D16" s="202">
        <f>SUM('1b.mell '!E244)</f>
        <v>247925</v>
      </c>
      <c r="E16" s="202">
        <f>SUM('1b.mell '!F244)</f>
        <v>265268</v>
      </c>
      <c r="F16" s="193"/>
      <c r="G16" s="1020"/>
      <c r="H16" s="194"/>
      <c r="I16" s="194"/>
      <c r="J16" s="194"/>
    </row>
    <row r="17" spans="1:10" s="181" customFormat="1" ht="12">
      <c r="A17" s="337" t="s">
        <v>36</v>
      </c>
      <c r="B17" s="202"/>
      <c r="C17" s="202"/>
      <c r="D17" s="202">
        <f>SUM('1b.mell '!E245)</f>
        <v>40000</v>
      </c>
      <c r="E17" s="202">
        <f>SUM('1b.mell '!F245)</f>
        <v>40000</v>
      </c>
      <c r="F17" s="193"/>
      <c r="G17" s="1020"/>
      <c r="H17" s="194"/>
      <c r="I17" s="194"/>
      <c r="J17" s="194"/>
    </row>
    <row r="18" spans="1:10" s="181" customFormat="1" ht="12">
      <c r="A18" s="337" t="s">
        <v>254</v>
      </c>
      <c r="B18" s="202">
        <f>SUM('1b.mell '!C246)</f>
        <v>216797</v>
      </c>
      <c r="C18" s="202">
        <f>SUM('1b.mell '!D246)</f>
        <v>223113</v>
      </c>
      <c r="D18" s="202">
        <f>SUM('1b.mell '!E246)</f>
        <v>222263</v>
      </c>
      <c r="E18" s="202">
        <f>SUM('1b.mell '!F246)</f>
        <v>222263</v>
      </c>
      <c r="F18" s="193"/>
      <c r="G18" s="190"/>
      <c r="H18" s="194"/>
      <c r="I18" s="194"/>
      <c r="J18" s="194"/>
    </row>
    <row r="19" spans="1:10" s="181" customFormat="1" ht="12">
      <c r="A19" s="337" t="s">
        <v>255</v>
      </c>
      <c r="B19" s="202">
        <f>SUM('1b.mell '!C247)</f>
        <v>1328238</v>
      </c>
      <c r="C19" s="202">
        <f>SUM('1b.mell '!D247)</f>
        <v>1328676</v>
      </c>
      <c r="D19" s="202">
        <f>SUM('1b.mell '!E247)</f>
        <v>484655</v>
      </c>
      <c r="E19" s="202">
        <f>SUM('1b.mell '!F247)</f>
        <v>489817</v>
      </c>
      <c r="F19" s="185"/>
      <c r="G19" s="186"/>
      <c r="H19" s="186"/>
      <c r="I19" s="186"/>
      <c r="J19" s="186"/>
    </row>
    <row r="20" spans="1:10" s="181" customFormat="1" ht="12">
      <c r="A20" s="254" t="s">
        <v>256</v>
      </c>
      <c r="B20" s="202">
        <f>SUM('1b.mell '!C248)</f>
        <v>0</v>
      </c>
      <c r="C20" s="202">
        <f>SUM('1b.mell '!D248)</f>
        <v>0</v>
      </c>
      <c r="D20" s="202">
        <f>SUM('1b.mell '!E248)</f>
        <v>0</v>
      </c>
      <c r="E20" s="202">
        <f>SUM('1b.mell '!F248)</f>
        <v>2482</v>
      </c>
      <c r="F20" s="182"/>
      <c r="G20" s="187"/>
      <c r="H20" s="187"/>
      <c r="I20" s="187"/>
      <c r="J20" s="187"/>
    </row>
    <row r="21" spans="1:10" s="181" customFormat="1" ht="12">
      <c r="A21" s="254" t="s">
        <v>257</v>
      </c>
      <c r="B21" s="202">
        <f>SUM('1b.mell '!C249)</f>
        <v>40400</v>
      </c>
      <c r="C21" s="202">
        <f>SUM('1b.mell '!D249)</f>
        <v>40522</v>
      </c>
      <c r="D21" s="202">
        <f>SUM('1b.mell '!E249)</f>
        <v>40460</v>
      </c>
      <c r="E21" s="202">
        <f>SUM('1b.mell '!F249)</f>
        <v>40460</v>
      </c>
      <c r="F21" s="182"/>
      <c r="G21" s="187"/>
      <c r="H21" s="187"/>
      <c r="I21" s="187"/>
      <c r="J21" s="187"/>
    </row>
    <row r="22" spans="1:10" s="181" customFormat="1" ht="12.75" thickBot="1">
      <c r="A22" s="338" t="s">
        <v>258</v>
      </c>
      <c r="B22" s="202">
        <f>SUM('1b.mell '!C250)</f>
        <v>15021</v>
      </c>
      <c r="C22" s="202">
        <f>SUM('1b.mell '!D250)</f>
        <v>37000</v>
      </c>
      <c r="D22" s="202">
        <f>SUM('1b.mell '!E250)</f>
        <v>179312</v>
      </c>
      <c r="E22" s="202">
        <f>SUM('1b.mell '!F250)</f>
        <v>182959</v>
      </c>
      <c r="F22" s="182"/>
      <c r="G22" s="187"/>
      <c r="H22" s="187"/>
      <c r="I22" s="187"/>
      <c r="J22" s="187"/>
    </row>
    <row r="23" spans="1:10" s="181" customFormat="1" ht="13.5" thickBot="1">
      <c r="A23" s="340" t="s">
        <v>450</v>
      </c>
      <c r="B23" s="347">
        <f>SUM(B15:B22)</f>
        <v>3237840</v>
      </c>
      <c r="C23" s="347">
        <f>SUM(C15:C22)</f>
        <v>3266695</v>
      </c>
      <c r="D23" s="347">
        <f>SUM(D15:D22)</f>
        <v>2609833</v>
      </c>
      <c r="E23" s="347">
        <f>SUM(E15:E22)</f>
        <v>2645818</v>
      </c>
      <c r="F23" s="182"/>
      <c r="G23" s="187"/>
      <c r="H23" s="187"/>
      <c r="I23" s="187"/>
      <c r="J23" s="187"/>
    </row>
    <row r="24" spans="1:10" s="181" customFormat="1" ht="12.75" thickBot="1">
      <c r="A24" s="341" t="s">
        <v>259</v>
      </c>
      <c r="B24" s="348">
        <f>SUM('1b.mell '!C252)</f>
        <v>0</v>
      </c>
      <c r="C24" s="348">
        <f>SUM('1b.mell '!D252)</f>
        <v>1500</v>
      </c>
      <c r="D24" s="348">
        <f>SUM('1b.mell '!E252)</f>
        <v>1500</v>
      </c>
      <c r="E24" s="348">
        <f>SUM('1b.mell '!F252)</f>
        <v>1500</v>
      </c>
      <c r="F24" s="182"/>
      <c r="G24" s="187"/>
      <c r="H24" s="187"/>
      <c r="I24" s="187"/>
      <c r="J24" s="187"/>
    </row>
    <row r="25" spans="1:10" s="181" customFormat="1" ht="13.5" thickBot="1">
      <c r="A25" s="342" t="s">
        <v>260</v>
      </c>
      <c r="B25" s="356">
        <f>SUM(B24)</f>
        <v>0</v>
      </c>
      <c r="C25" s="356">
        <f>SUM(C24)</f>
        <v>1500</v>
      </c>
      <c r="D25" s="356">
        <f>SUM(D24)</f>
        <v>1500</v>
      </c>
      <c r="E25" s="356">
        <f>SUM(E24)</f>
        <v>1500</v>
      </c>
      <c r="F25" s="183"/>
      <c r="G25" s="188"/>
      <c r="H25" s="188"/>
      <c r="I25" s="188"/>
      <c r="J25" s="188"/>
    </row>
    <row r="26" spans="1:10" s="181" customFormat="1" ht="17.25" thickBot="1" thickTop="1">
      <c r="A26" s="343" t="s">
        <v>994</v>
      </c>
      <c r="B26" s="282">
        <f>SUM(B25,B23,B14,B10)</f>
        <v>11905208</v>
      </c>
      <c r="C26" s="282">
        <f>SUM(C25,C23,C14,C10)</f>
        <v>12195868</v>
      </c>
      <c r="D26" s="282">
        <f>SUM(D25,D23,D14,D10)</f>
        <v>11598997</v>
      </c>
      <c r="E26" s="282">
        <f>SUM(E25,E23,E14,E10)</f>
        <v>11732196</v>
      </c>
      <c r="F26" s="211" t="s">
        <v>986</v>
      </c>
      <c r="G26" s="282">
        <f>SUM(G6:G10)</f>
        <v>10356037</v>
      </c>
      <c r="H26" s="282">
        <f>SUM(H6:H10)</f>
        <v>11375475</v>
      </c>
      <c r="I26" s="282">
        <f>SUM(I6:I10)</f>
        <v>11585953</v>
      </c>
      <c r="J26" s="282">
        <f>SUM(J6:J10)</f>
        <v>11470145</v>
      </c>
    </row>
    <row r="27" spans="1:10" s="181" customFormat="1" ht="12.75" thickTop="1">
      <c r="A27" s="254" t="s">
        <v>261</v>
      </c>
      <c r="B27" s="195"/>
      <c r="C27" s="202">
        <f>SUM('1b.mell '!D255)</f>
        <v>305792</v>
      </c>
      <c r="D27" s="202">
        <f>SUM('1b.mell '!E255)</f>
        <v>305792</v>
      </c>
      <c r="E27" s="202">
        <f>SUM('1b.mell '!F255)</f>
        <v>312395</v>
      </c>
      <c r="F27" s="182"/>
      <c r="G27" s="366"/>
      <c r="H27" s="365"/>
      <c r="I27" s="365"/>
      <c r="J27" s="365"/>
    </row>
    <row r="28" spans="1:10" s="181" customFormat="1" ht="12">
      <c r="A28" s="337" t="s">
        <v>262</v>
      </c>
      <c r="B28" s="190">
        <f>SUM('1b.mell '!C256)</f>
        <v>2395920</v>
      </c>
      <c r="C28" s="190">
        <f>SUM('1b.mell '!D256)</f>
        <v>2395920</v>
      </c>
      <c r="D28" s="190">
        <f>SUM('1b.mell '!E256)</f>
        <v>2395920</v>
      </c>
      <c r="E28" s="190">
        <f>SUM('1b.mell '!F256)</f>
        <v>2395920</v>
      </c>
      <c r="F28" s="184" t="s">
        <v>292</v>
      </c>
      <c r="G28" s="190">
        <f>SUM('1c.mell '!C162)</f>
        <v>938266</v>
      </c>
      <c r="H28" s="368">
        <f>SUM('1c.mell '!D162)</f>
        <v>1009422</v>
      </c>
      <c r="I28" s="368">
        <f>SUM('1c.mell '!E162)</f>
        <v>1052814</v>
      </c>
      <c r="J28" s="368">
        <f>SUM('1c.mell '!F162)</f>
        <v>1085093</v>
      </c>
    </row>
    <row r="29" spans="1:10" s="181" customFormat="1" ht="12">
      <c r="A29" s="337" t="s">
        <v>263</v>
      </c>
      <c r="B29" s="190">
        <f>SUM('1b.mell '!C257)</f>
        <v>1701355</v>
      </c>
      <c r="C29" s="190">
        <f>SUM('1b.mell '!D257)</f>
        <v>1701355</v>
      </c>
      <c r="D29" s="190">
        <f>SUM('1b.mell '!E257)</f>
        <v>1701355</v>
      </c>
      <c r="E29" s="190">
        <f>SUM('1b.mell '!F257)</f>
        <v>1583245</v>
      </c>
      <c r="F29" s="349" t="s">
        <v>293</v>
      </c>
      <c r="G29" s="190">
        <f>SUM('1c.mell '!C163)</f>
        <v>5406701</v>
      </c>
      <c r="H29" s="368">
        <f>SUM('1c.mell '!D163)</f>
        <v>6021827</v>
      </c>
      <c r="I29" s="368">
        <f>SUM('1c.mell '!E163)</f>
        <v>5029547</v>
      </c>
      <c r="J29" s="368">
        <f>SUM('1c.mell '!F163)</f>
        <v>4968842</v>
      </c>
    </row>
    <row r="30" spans="1:10" s="181" customFormat="1" ht="12.75" thickBot="1">
      <c r="A30" s="345" t="s">
        <v>319</v>
      </c>
      <c r="B30" s="358"/>
      <c r="C30" s="358">
        <f>SUM('1b.mell '!D258)</f>
        <v>16526</v>
      </c>
      <c r="D30" s="358">
        <f>SUM('1b.mell '!E258)</f>
        <v>16526</v>
      </c>
      <c r="E30" s="358">
        <f>SUM('1b.mell '!F258)</f>
        <v>16526</v>
      </c>
      <c r="F30" s="184" t="s">
        <v>383</v>
      </c>
      <c r="G30" s="190">
        <f>SUM('1c.mell '!C164)</f>
        <v>739000</v>
      </c>
      <c r="H30" s="368">
        <f>SUM('1c.mell '!D164)</f>
        <v>1225152</v>
      </c>
      <c r="I30" s="368">
        <f>SUM('1c.mell '!E164)</f>
        <v>1218207</v>
      </c>
      <c r="J30" s="368">
        <f>SUM('1c.mell '!F164)</f>
        <v>1234133</v>
      </c>
    </row>
    <row r="31" spans="1:10" s="181" customFormat="1" ht="13.5" thickBot="1">
      <c r="A31" s="340" t="s">
        <v>265</v>
      </c>
      <c r="B31" s="347">
        <f>SUM(B28:B29)</f>
        <v>4097275</v>
      </c>
      <c r="C31" s="347">
        <f>SUM(C27:C30)</f>
        <v>4419593</v>
      </c>
      <c r="D31" s="347">
        <f>SUM(D27:D30)</f>
        <v>4419593</v>
      </c>
      <c r="E31" s="347">
        <f>SUM(E27:E30)</f>
        <v>4308086</v>
      </c>
      <c r="F31" s="185"/>
      <c r="G31" s="1015"/>
      <c r="H31" s="1015"/>
      <c r="I31" s="1015"/>
      <c r="J31" s="186"/>
    </row>
    <row r="32" spans="1:10" s="181" customFormat="1" ht="12">
      <c r="A32" s="254" t="s">
        <v>266</v>
      </c>
      <c r="B32" s="354">
        <f>SUM('1b.mell '!C260)</f>
        <v>880000</v>
      </c>
      <c r="C32" s="354">
        <f>SUM('1b.mell '!D260)</f>
        <v>880000</v>
      </c>
      <c r="D32" s="354">
        <f>SUM('1b.mell '!E260)</f>
        <v>880000</v>
      </c>
      <c r="E32" s="354">
        <f>SUM('1b.mell '!F260)</f>
        <v>730000</v>
      </c>
      <c r="F32" s="182"/>
      <c r="G32" s="1016"/>
      <c r="H32" s="1016"/>
      <c r="I32" s="1016"/>
      <c r="J32" s="187"/>
    </row>
    <row r="33" spans="1:10" s="181" customFormat="1" ht="12.75" thickBot="1">
      <c r="A33" s="338" t="s">
        <v>281</v>
      </c>
      <c r="B33" s="346"/>
      <c r="C33" s="346">
        <f>SUM('1b.mell '!D261)</f>
        <v>1500</v>
      </c>
      <c r="D33" s="346">
        <f>SUM('1b.mell '!E261)</f>
        <v>1500</v>
      </c>
      <c r="E33" s="346">
        <f>SUM('1b.mell '!F261)</f>
        <v>1500</v>
      </c>
      <c r="F33" s="182"/>
      <c r="G33" s="1016"/>
      <c r="H33" s="1016"/>
      <c r="I33" s="1016"/>
      <c r="J33" s="187"/>
    </row>
    <row r="34" spans="1:10" s="181" customFormat="1" ht="13.5" thickBot="1">
      <c r="A34" s="340" t="s">
        <v>270</v>
      </c>
      <c r="B34" s="347">
        <f>SUM(B32:B33)</f>
        <v>880000</v>
      </c>
      <c r="C34" s="347">
        <f>SUM(C32:C33)</f>
        <v>881500</v>
      </c>
      <c r="D34" s="347">
        <f>SUM(D32:D33)</f>
        <v>881500</v>
      </c>
      <c r="E34" s="347">
        <f>SUM(E32:E33)</f>
        <v>731500</v>
      </c>
      <c r="F34" s="369"/>
      <c r="G34" s="1017"/>
      <c r="H34" s="1017"/>
      <c r="I34" s="1017"/>
      <c r="J34" s="357"/>
    </row>
    <row r="35" spans="1:10" s="181" customFormat="1" ht="12.75" customHeight="1">
      <c r="A35" s="344" t="s">
        <v>271</v>
      </c>
      <c r="B35" s="354">
        <f>SUM('1b.mell '!C263)</f>
        <v>65000</v>
      </c>
      <c r="C35" s="354">
        <f>SUM('1b.mell '!D263)</f>
        <v>65000</v>
      </c>
      <c r="D35" s="354">
        <f>SUM('1b.mell '!E263)</f>
        <v>65000</v>
      </c>
      <c r="E35" s="354">
        <f>SUM('1b.mell '!F263)</f>
        <v>65000</v>
      </c>
      <c r="F35" s="370"/>
      <c r="G35" s="1016"/>
      <c r="H35" s="1016"/>
      <c r="I35" s="1016"/>
      <c r="J35" s="187"/>
    </row>
    <row r="36" spans="1:10" s="181" customFormat="1" ht="12.75" customHeight="1" thickBot="1">
      <c r="A36" s="345" t="s">
        <v>272</v>
      </c>
      <c r="B36" s="346">
        <f>SUM('1b.mell '!C264)</f>
        <v>2955</v>
      </c>
      <c r="C36" s="346">
        <f>SUM('1b.mell '!D264)</f>
        <v>2955</v>
      </c>
      <c r="D36" s="346">
        <f>SUM('1b.mell '!E264+'1b.mell '!E265)</f>
        <v>4058</v>
      </c>
      <c r="E36" s="346">
        <f>SUM('1b.mell '!F264+'1b.mell '!F265)</f>
        <v>4058</v>
      </c>
      <c r="F36" s="370"/>
      <c r="G36" s="1018"/>
      <c r="H36" s="1018"/>
      <c r="I36" s="1018"/>
      <c r="J36" s="277"/>
    </row>
    <row r="37" spans="1:10" s="181" customFormat="1" ht="13.5" thickBot="1">
      <c r="A37" s="342" t="s">
        <v>273</v>
      </c>
      <c r="B37" s="356">
        <f>SUM(B35:B36)</f>
        <v>67955</v>
      </c>
      <c r="C37" s="356">
        <f>SUM(C35:C36)</f>
        <v>67955</v>
      </c>
      <c r="D37" s="356">
        <f>SUM(D35:D36)</f>
        <v>69058</v>
      </c>
      <c r="E37" s="356">
        <f>SUM(E35:E36)</f>
        <v>69058</v>
      </c>
      <c r="F37" s="371"/>
      <c r="G37" s="1019"/>
      <c r="H37" s="1019"/>
      <c r="I37" s="1019"/>
      <c r="J37" s="196"/>
    </row>
    <row r="38" spans="1:10" s="181" customFormat="1" ht="20.25" customHeight="1" thickBot="1" thickTop="1">
      <c r="A38" s="355" t="s">
        <v>995</v>
      </c>
      <c r="B38" s="210">
        <f>SUM(B37,B34,B31)</f>
        <v>5045230</v>
      </c>
      <c r="C38" s="210">
        <f>SUM(C37,C34,C31)</f>
        <v>5369048</v>
      </c>
      <c r="D38" s="210">
        <f>SUM(D37,D34,D31)</f>
        <v>5370151</v>
      </c>
      <c r="E38" s="210">
        <f>SUM(E37,E34,E31)</f>
        <v>5108644</v>
      </c>
      <c r="F38" s="213" t="s">
        <v>993</v>
      </c>
      <c r="G38" s="210">
        <f>SUM(G28:G37)</f>
        <v>7083967</v>
      </c>
      <c r="H38" s="210">
        <f>SUM(H28:H37)</f>
        <v>8256401</v>
      </c>
      <c r="I38" s="210">
        <f>SUM(I28:I37)</f>
        <v>7300568</v>
      </c>
      <c r="J38" s="210">
        <f>SUM(J28:J37)</f>
        <v>7288068</v>
      </c>
    </row>
    <row r="39" spans="1:10" s="181" customFormat="1" ht="12.75" customHeight="1" thickTop="1">
      <c r="A39" s="254" t="s">
        <v>274</v>
      </c>
      <c r="B39" s="214"/>
      <c r="C39" s="595">
        <f>SUM('1b.mell '!D268)</f>
        <v>1425676</v>
      </c>
      <c r="D39" s="595">
        <f>SUM('1b.mell '!E268)</f>
        <v>1336363</v>
      </c>
      <c r="E39" s="595">
        <f>SUM('1b.mell '!F268)</f>
        <v>1336363</v>
      </c>
      <c r="F39" s="377"/>
      <c r="G39" s="214"/>
      <c r="H39" s="214"/>
      <c r="I39" s="214"/>
      <c r="J39" s="214"/>
    </row>
    <row r="40" spans="1:10" s="181" customFormat="1" ht="12.75" customHeight="1" thickBot="1">
      <c r="A40" s="372" t="s">
        <v>225</v>
      </c>
      <c r="B40" s="373">
        <f>SUM('1b.mell '!C269)</f>
        <v>5454190</v>
      </c>
      <c r="C40" s="373">
        <f>SUM('1b.mell '!D269)</f>
        <v>5546559</v>
      </c>
      <c r="D40" s="373">
        <f>SUM('1b.mell '!E269)</f>
        <v>5590698</v>
      </c>
      <c r="E40" s="373">
        <f>SUM('1b.mell '!F269)</f>
        <v>5598760</v>
      </c>
      <c r="F40" s="367" t="s">
        <v>285</v>
      </c>
      <c r="G40" s="378">
        <f>SUM('1c.mell '!C169)</f>
        <v>5454190</v>
      </c>
      <c r="H40" s="378">
        <f>SUM('1c.mell '!D169)</f>
        <v>5546559</v>
      </c>
      <c r="I40" s="378">
        <f>SUM('1c.mell '!E169)</f>
        <v>5590698</v>
      </c>
      <c r="J40" s="378">
        <f>SUM('1c.mell '!F169)</f>
        <v>5605022</v>
      </c>
    </row>
    <row r="41" spans="1:10" s="181" customFormat="1" ht="15.75" thickBot="1" thickTop="1">
      <c r="A41" s="209" t="s">
        <v>987</v>
      </c>
      <c r="B41" s="192">
        <f>SUM(B40)</f>
        <v>5454190</v>
      </c>
      <c r="C41" s="192">
        <f>SUM(C39:C40)</f>
        <v>6972235</v>
      </c>
      <c r="D41" s="192">
        <f>SUM(D39:D40)</f>
        <v>6927061</v>
      </c>
      <c r="E41" s="192">
        <f>SUM(E39:E40)</f>
        <v>6935123</v>
      </c>
      <c r="F41" s="209" t="s">
        <v>988</v>
      </c>
      <c r="G41" s="282">
        <f>SUM(G40)</f>
        <v>5454190</v>
      </c>
      <c r="H41" s="282">
        <f>SUM(H40)</f>
        <v>5546559</v>
      </c>
      <c r="I41" s="282">
        <f>SUM(I40)</f>
        <v>5590698</v>
      </c>
      <c r="J41" s="282">
        <f>SUM(J40)</f>
        <v>5605022</v>
      </c>
    </row>
    <row r="42" spans="1:10" s="181" customFormat="1" ht="12.75" thickTop="1">
      <c r="A42" s="254" t="s">
        <v>275</v>
      </c>
      <c r="B42" s="202">
        <f>SUM('1b.mell '!C271)</f>
        <v>420000</v>
      </c>
      <c r="C42" s="202">
        <f>SUM('1b.mell '!D271)</f>
        <v>420000</v>
      </c>
      <c r="D42" s="202">
        <f>SUM('1b.mell '!E271)</f>
        <v>420000</v>
      </c>
      <c r="E42" s="202">
        <f>SUM('1b.mell '!F271)</f>
        <v>420000</v>
      </c>
      <c r="F42" s="349" t="s">
        <v>284</v>
      </c>
      <c r="G42" s="202">
        <f>SUM('1c.mell '!C171)</f>
        <v>14063</v>
      </c>
      <c r="H42" s="202">
        <f>SUM('1c.mell '!D171)</f>
        <v>319247</v>
      </c>
      <c r="I42" s="202">
        <f>SUM('1c.mell '!E171)</f>
        <v>319247</v>
      </c>
      <c r="J42" s="202">
        <f>SUM('1c.mell '!F171)</f>
        <v>319247</v>
      </c>
    </row>
    <row r="43" spans="1:10" s="181" customFormat="1" ht="12">
      <c r="A43" s="337" t="s">
        <v>276</v>
      </c>
      <c r="B43" s="190">
        <f>SUM('1b.mell '!C272)</f>
        <v>140000</v>
      </c>
      <c r="C43" s="190">
        <f>SUM('1b.mell '!D272)</f>
        <v>596902</v>
      </c>
      <c r="D43" s="190">
        <f>SUM('1b.mell '!E272)</f>
        <v>560882</v>
      </c>
      <c r="E43" s="190">
        <f>SUM('1b.mell '!F272)</f>
        <v>560882</v>
      </c>
      <c r="F43" s="184" t="s">
        <v>989</v>
      </c>
      <c r="G43" s="190">
        <f>SUM('1c.mell '!C172)</f>
        <v>56371</v>
      </c>
      <c r="H43" s="190">
        <f>SUM('1c.mell '!D172)</f>
        <v>56371</v>
      </c>
      <c r="I43" s="190">
        <f>SUM('1c.mell '!E172)</f>
        <v>80625</v>
      </c>
      <c r="J43" s="190">
        <f>SUM('1c.mell '!F172)</f>
        <v>80625</v>
      </c>
    </row>
    <row r="44" spans="1:10" s="181" customFormat="1" ht="12.75" thickBot="1">
      <c r="A44" s="372" t="s">
        <v>225</v>
      </c>
      <c r="B44" s="373">
        <f>SUM('1b.mell '!C273)</f>
        <v>176600</v>
      </c>
      <c r="C44" s="373">
        <f>SUM('1b.mell '!D273)</f>
        <v>176600</v>
      </c>
      <c r="D44" s="373">
        <f>SUM('1b.mell '!E273)</f>
        <v>217454</v>
      </c>
      <c r="E44" s="373">
        <f>SUM('1b.mell '!F273)</f>
        <v>230954</v>
      </c>
      <c r="F44" s="376" t="s">
        <v>285</v>
      </c>
      <c r="G44" s="373">
        <f>SUM('1c.mell '!C174)</f>
        <v>176600</v>
      </c>
      <c r="H44" s="373">
        <f>SUM('1c.mell '!D174)</f>
        <v>176600</v>
      </c>
      <c r="I44" s="373">
        <f>SUM('1c.mell '!E174)</f>
        <v>217454</v>
      </c>
      <c r="J44" s="373">
        <f>SUM('1c.mell '!F174)</f>
        <v>230954</v>
      </c>
    </row>
    <row r="45" spans="1:10" s="181" customFormat="1" ht="16.5" customHeight="1" thickBot="1" thickTop="1">
      <c r="A45" s="375" t="s">
        <v>277</v>
      </c>
      <c r="B45" s="192">
        <f>SUM(B42:B44)</f>
        <v>736600</v>
      </c>
      <c r="C45" s="192">
        <f>SUM(C42:C44)</f>
        <v>1193502</v>
      </c>
      <c r="D45" s="192">
        <f>SUM(D42:D44)</f>
        <v>1198336</v>
      </c>
      <c r="E45" s="192">
        <f>SUM(E42:E44)</f>
        <v>1211836</v>
      </c>
      <c r="F45" s="211" t="s">
        <v>956</v>
      </c>
      <c r="G45" s="379">
        <f>SUM(G42:G44)</f>
        <v>247034</v>
      </c>
      <c r="H45" s="379">
        <f>SUM(H42:H44)</f>
        <v>552218</v>
      </c>
      <c r="I45" s="379">
        <f>SUM(I42:I44)</f>
        <v>617326</v>
      </c>
      <c r="J45" s="379">
        <f>SUM(J42:J44)</f>
        <v>630826</v>
      </c>
    </row>
    <row r="46" spans="1:10" s="181" customFormat="1" ht="12.75" customHeight="1" thickTop="1">
      <c r="A46" s="374"/>
      <c r="B46" s="195"/>
      <c r="C46" s="195"/>
      <c r="D46" s="195"/>
      <c r="E46" s="195"/>
      <c r="F46" s="380"/>
      <c r="G46" s="366"/>
      <c r="H46" s="366"/>
      <c r="I46" s="366"/>
      <c r="J46" s="366"/>
    </row>
    <row r="47" spans="1:10" s="181" customFormat="1" ht="13.5" thickBot="1">
      <c r="A47" s="359"/>
      <c r="B47" s="360"/>
      <c r="C47" s="360"/>
      <c r="D47" s="360"/>
      <c r="E47" s="360"/>
      <c r="F47" s="381"/>
      <c r="G47" s="373"/>
      <c r="H47" s="373"/>
      <c r="I47" s="373"/>
      <c r="J47" s="373"/>
    </row>
    <row r="48" spans="1:10" s="181" customFormat="1" ht="20.25" customHeight="1" thickBot="1" thickTop="1">
      <c r="A48" s="252" t="s">
        <v>488</v>
      </c>
      <c r="B48" s="212">
        <f>SUM(B26+B38+B42+B43)</f>
        <v>17510438</v>
      </c>
      <c r="C48" s="212">
        <f>SUM(C26+C38+C42+C43+C39)</f>
        <v>20007494</v>
      </c>
      <c r="D48" s="212">
        <f>SUM(D26+D38+D42+D43+D39)</f>
        <v>19286393</v>
      </c>
      <c r="E48" s="212">
        <f>SUM(E26+E38+E42+E43+E39)</f>
        <v>19158085</v>
      </c>
      <c r="F48" s="252" t="s">
        <v>43</v>
      </c>
      <c r="G48" s="212">
        <f>SUM(G26+G38+G42+G43)</f>
        <v>17510438</v>
      </c>
      <c r="H48" s="212">
        <f>SUM(H26+H38+H42+H43)</f>
        <v>20007494</v>
      </c>
      <c r="I48" s="212">
        <f>SUM(I26+I38+I42+I43)</f>
        <v>19286393</v>
      </c>
      <c r="J48" s="212">
        <f>SUM(J26+J38+J42+J43)</f>
        <v>19158085</v>
      </c>
    </row>
    <row r="49" ht="15.75" thickTop="1">
      <c r="A49" s="180"/>
    </row>
    <row r="50" ht="15">
      <c r="A50" s="180"/>
    </row>
    <row r="51" ht="15">
      <c r="A51" s="180"/>
    </row>
  </sheetData>
  <sheetProtection/>
  <mergeCells count="12">
    <mergeCell ref="A1:F1"/>
    <mergeCell ref="A2:F2"/>
    <mergeCell ref="A4:A5"/>
    <mergeCell ref="F4:F5"/>
    <mergeCell ref="B4:B5"/>
    <mergeCell ref="C4:C5"/>
    <mergeCell ref="J4:J5"/>
    <mergeCell ref="E4:E5"/>
    <mergeCell ref="I4:I5"/>
    <mergeCell ref="D4:D5"/>
    <mergeCell ref="H4:H5"/>
    <mergeCell ref="G4:G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showZeros="0" zoomScalePageLayoutView="0" workbookViewId="0" topLeftCell="A1">
      <selection activeCell="D23" sqref="D23"/>
    </sheetView>
  </sheetViews>
  <sheetFormatPr defaultColWidth="9.125" defaultRowHeight="12.75"/>
  <cols>
    <col min="1" max="1" width="6.125" style="46" customWidth="1"/>
    <col min="2" max="2" width="52.00390625" style="46" customWidth="1"/>
    <col min="3" max="6" width="13.125" style="21" customWidth="1"/>
    <col min="7" max="7" width="9.75390625" style="287" customWidth="1"/>
    <col min="8" max="8" width="36.25390625" style="46" customWidth="1"/>
    <col min="9" max="16384" width="9.125" style="46" customWidth="1"/>
  </cols>
  <sheetData>
    <row r="1" spans="1:9" s="44" customFormat="1" ht="12.75">
      <c r="A1" s="1083" t="s">
        <v>147</v>
      </c>
      <c r="B1" s="1042"/>
      <c r="C1" s="1042"/>
      <c r="D1" s="1042"/>
      <c r="E1" s="1042"/>
      <c r="F1" s="1042"/>
      <c r="G1" s="1042"/>
      <c r="H1" s="1042"/>
      <c r="I1" s="97"/>
    </row>
    <row r="2" spans="1:9" s="44" customFormat="1" ht="12.75">
      <c r="A2" s="1075" t="s">
        <v>21</v>
      </c>
      <c r="B2" s="1076"/>
      <c r="C2" s="1076"/>
      <c r="D2" s="1076"/>
      <c r="E2" s="1076"/>
      <c r="F2" s="1076"/>
      <c r="G2" s="1076"/>
      <c r="H2" s="1076"/>
      <c r="I2" s="70"/>
    </row>
    <row r="3" spans="1:7" s="44" customFormat="1" ht="9.75" customHeight="1">
      <c r="A3" s="35"/>
      <c r="B3" s="35"/>
      <c r="C3" s="72"/>
      <c r="D3" s="72"/>
      <c r="E3" s="72"/>
      <c r="F3" s="72"/>
      <c r="G3" s="286"/>
    </row>
    <row r="4" spans="1:8" s="44" customFormat="1" ht="12">
      <c r="A4" s="941"/>
      <c r="B4" s="941"/>
      <c r="C4" s="942"/>
      <c r="D4" s="942"/>
      <c r="E4" s="942"/>
      <c r="F4" s="942"/>
      <c r="G4" s="943"/>
      <c r="H4" s="766" t="s">
        <v>191</v>
      </c>
    </row>
    <row r="5" spans="1:8" ht="12" customHeight="1">
      <c r="A5" s="863"/>
      <c r="B5" s="881"/>
      <c r="C5" s="1028" t="s">
        <v>978</v>
      </c>
      <c r="D5" s="1028" t="s">
        <v>55</v>
      </c>
      <c r="E5" s="1028" t="s">
        <v>451</v>
      </c>
      <c r="F5" s="1028" t="s">
        <v>781</v>
      </c>
      <c r="G5" s="1084" t="s">
        <v>456</v>
      </c>
      <c r="H5" s="769" t="s">
        <v>142</v>
      </c>
    </row>
    <row r="6" spans="1:8" ht="12" customHeight="1">
      <c r="A6" s="88" t="s">
        <v>354</v>
      </c>
      <c r="B6" s="883" t="s">
        <v>141</v>
      </c>
      <c r="C6" s="1022"/>
      <c r="D6" s="1056"/>
      <c r="E6" s="1056"/>
      <c r="F6" s="1056"/>
      <c r="G6" s="1085"/>
      <c r="H6" s="88" t="s">
        <v>143</v>
      </c>
    </row>
    <row r="7" spans="1:8" s="44" customFormat="1" ht="12.75" customHeight="1" thickBot="1">
      <c r="A7" s="88"/>
      <c r="B7" s="723"/>
      <c r="C7" s="1057"/>
      <c r="D7" s="1057"/>
      <c r="E7" s="1057"/>
      <c r="F7" s="1057"/>
      <c r="G7" s="1086"/>
      <c r="H7" s="723"/>
    </row>
    <row r="8" spans="1:8" s="44" customFormat="1" ht="12">
      <c r="A8" s="724" t="s">
        <v>164</v>
      </c>
      <c r="B8" s="724" t="s">
        <v>165</v>
      </c>
      <c r="C8" s="769" t="s">
        <v>166</v>
      </c>
      <c r="D8" s="769" t="s">
        <v>167</v>
      </c>
      <c r="E8" s="769" t="s">
        <v>168</v>
      </c>
      <c r="F8" s="769" t="s">
        <v>954</v>
      </c>
      <c r="G8" s="769" t="s">
        <v>573</v>
      </c>
      <c r="H8" s="769" t="s">
        <v>575</v>
      </c>
    </row>
    <row r="9" spans="1:8" s="44" customFormat="1" ht="12.75">
      <c r="A9" s="828"/>
      <c r="B9" s="944" t="s">
        <v>341</v>
      </c>
      <c r="C9" s="774"/>
      <c r="D9" s="774"/>
      <c r="E9" s="774"/>
      <c r="F9" s="774"/>
      <c r="G9" s="871"/>
      <c r="H9" s="821"/>
    </row>
    <row r="10" spans="1:8" ht="12">
      <c r="A10" s="88"/>
      <c r="B10" s="890" t="s">
        <v>324</v>
      </c>
      <c r="C10" s="945"/>
      <c r="D10" s="945"/>
      <c r="E10" s="945"/>
      <c r="F10" s="945"/>
      <c r="G10" s="946"/>
      <c r="H10" s="712"/>
    </row>
    <row r="11" spans="1:8" ht="12">
      <c r="A11" s="801">
        <v>5011</v>
      </c>
      <c r="B11" s="947" t="s">
        <v>184</v>
      </c>
      <c r="C11" s="86"/>
      <c r="D11" s="86">
        <v>18273</v>
      </c>
      <c r="E11" s="86">
        <v>14505</v>
      </c>
      <c r="F11" s="86">
        <v>14505</v>
      </c>
      <c r="G11" s="951">
        <f>F11/E11</f>
        <v>1</v>
      </c>
      <c r="H11" s="712"/>
    </row>
    <row r="12" spans="1:8" ht="12">
      <c r="A12" s="801"/>
      <c r="B12" s="948" t="s">
        <v>420</v>
      </c>
      <c r="C12" s="86"/>
      <c r="D12" s="576">
        <v>13871</v>
      </c>
      <c r="E12" s="576">
        <v>13871</v>
      </c>
      <c r="F12" s="576">
        <v>13871</v>
      </c>
      <c r="G12" s="951">
        <f aca="true" t="shared" si="0" ref="G12:G53">F12/E12</f>
        <v>1</v>
      </c>
      <c r="H12" s="712"/>
    </row>
    <row r="13" spans="1:8" ht="12">
      <c r="A13" s="801"/>
      <c r="B13" s="948" t="s">
        <v>642</v>
      </c>
      <c r="C13" s="86"/>
      <c r="D13" s="576">
        <v>4402</v>
      </c>
      <c r="E13" s="576">
        <v>634</v>
      </c>
      <c r="F13" s="576">
        <v>634</v>
      </c>
      <c r="G13" s="951">
        <f t="shared" si="0"/>
        <v>1</v>
      </c>
      <c r="H13" s="712"/>
    </row>
    <row r="14" spans="1:8" ht="12">
      <c r="A14" s="828">
        <v>5010</v>
      </c>
      <c r="B14" s="949" t="s">
        <v>185</v>
      </c>
      <c r="C14" s="619"/>
      <c r="D14" s="619">
        <f>SUM(D11)</f>
        <v>18273</v>
      </c>
      <c r="E14" s="619">
        <f>SUM(E11)</f>
        <v>14505</v>
      </c>
      <c r="F14" s="619">
        <f>SUM(F11)</f>
        <v>14505</v>
      </c>
      <c r="G14" s="952">
        <f t="shared" si="0"/>
        <v>1</v>
      </c>
      <c r="H14" s="87"/>
    </row>
    <row r="15" spans="1:8" s="44" customFormat="1" ht="12">
      <c r="A15" s="88"/>
      <c r="B15" s="905" t="s">
        <v>331</v>
      </c>
      <c r="C15" s="950"/>
      <c r="D15" s="950"/>
      <c r="E15" s="950"/>
      <c r="F15" s="950"/>
      <c r="G15" s="951"/>
      <c r="H15" s="907"/>
    </row>
    <row r="16" spans="1:8" ht="12">
      <c r="A16" s="801">
        <v>5021</v>
      </c>
      <c r="B16" s="947" t="s">
        <v>403</v>
      </c>
      <c r="C16" s="86">
        <v>15000</v>
      </c>
      <c r="D16" s="86">
        <v>15000</v>
      </c>
      <c r="E16" s="86">
        <v>15000</v>
      </c>
      <c r="F16" s="86">
        <v>15000</v>
      </c>
      <c r="G16" s="951">
        <f t="shared" si="0"/>
        <v>1</v>
      </c>
      <c r="H16" s="712"/>
    </row>
    <row r="17" spans="1:8" s="44" customFormat="1" ht="12">
      <c r="A17" s="828">
        <v>5020</v>
      </c>
      <c r="B17" s="949" t="s">
        <v>185</v>
      </c>
      <c r="C17" s="619">
        <f>SUM(C16:C16)</f>
        <v>15000</v>
      </c>
      <c r="D17" s="619">
        <f>SUM(D16:D16)</f>
        <v>15000</v>
      </c>
      <c r="E17" s="619">
        <f>SUM(E16:E16)</f>
        <v>15000</v>
      </c>
      <c r="F17" s="619">
        <f>SUM(F16:F16)</f>
        <v>15000</v>
      </c>
      <c r="G17" s="952">
        <f t="shared" si="0"/>
        <v>1</v>
      </c>
      <c r="H17" s="904"/>
    </row>
    <row r="18" spans="1:8" s="44" customFormat="1" ht="12" customHeight="1">
      <c r="A18" s="88"/>
      <c r="B18" s="953" t="s">
        <v>976</v>
      </c>
      <c r="C18" s="950"/>
      <c r="D18" s="950"/>
      <c r="E18" s="950"/>
      <c r="F18" s="950"/>
      <c r="G18" s="951"/>
      <c r="H18" s="907"/>
    </row>
    <row r="19" spans="1:8" s="44" customFormat="1" ht="12" customHeight="1">
      <c r="A19" s="707">
        <v>5031</v>
      </c>
      <c r="B19" s="903" t="s">
        <v>463</v>
      </c>
      <c r="C19" s="950"/>
      <c r="D19" s="950"/>
      <c r="E19" s="950"/>
      <c r="F19" s="950">
        <v>1700</v>
      </c>
      <c r="G19" s="951"/>
      <c r="H19" s="907"/>
    </row>
    <row r="20" spans="1:8" s="44" customFormat="1" ht="12" customHeight="1">
      <c r="A20" s="892">
        <v>5032</v>
      </c>
      <c r="B20" s="986" t="s">
        <v>657</v>
      </c>
      <c r="C20" s="950"/>
      <c r="D20" s="950"/>
      <c r="E20" s="950">
        <v>2000</v>
      </c>
      <c r="F20" s="950">
        <v>2000</v>
      </c>
      <c r="G20" s="951">
        <f t="shared" si="0"/>
        <v>1</v>
      </c>
      <c r="H20" s="907"/>
    </row>
    <row r="21" spans="1:8" ht="12">
      <c r="A21" s="801">
        <v>5033</v>
      </c>
      <c r="B21" s="947" t="s">
        <v>925</v>
      </c>
      <c r="C21" s="86">
        <v>20000</v>
      </c>
      <c r="D21" s="86">
        <v>24479</v>
      </c>
      <c r="E21" s="86">
        <v>24479</v>
      </c>
      <c r="F21" s="86">
        <v>24479</v>
      </c>
      <c r="G21" s="951">
        <f t="shared" si="0"/>
        <v>1</v>
      </c>
      <c r="H21" s="954"/>
    </row>
    <row r="22" spans="1:8" ht="12">
      <c r="A22" s="801"/>
      <c r="B22" s="948" t="s">
        <v>420</v>
      </c>
      <c r="C22" s="86"/>
      <c r="D22" s="576">
        <v>4479</v>
      </c>
      <c r="E22" s="576">
        <v>4479</v>
      </c>
      <c r="F22" s="576">
        <v>4479</v>
      </c>
      <c r="G22" s="951">
        <f t="shared" si="0"/>
        <v>1</v>
      </c>
      <c r="H22" s="954"/>
    </row>
    <row r="23" spans="1:8" ht="12">
      <c r="A23" s="801"/>
      <c r="B23" s="948" t="s">
        <v>642</v>
      </c>
      <c r="C23" s="86"/>
      <c r="D23" s="576">
        <v>20000</v>
      </c>
      <c r="E23" s="576">
        <v>20000</v>
      </c>
      <c r="F23" s="576">
        <v>20000</v>
      </c>
      <c r="G23" s="951">
        <f t="shared" si="0"/>
        <v>1</v>
      </c>
      <c r="H23" s="954"/>
    </row>
    <row r="24" spans="1:8" ht="12">
      <c r="A24" s="801">
        <v>5034</v>
      </c>
      <c r="B24" s="947" t="s">
        <v>428</v>
      </c>
      <c r="C24" s="86">
        <v>55000</v>
      </c>
      <c r="D24" s="86">
        <v>98663</v>
      </c>
      <c r="E24" s="86">
        <v>98663</v>
      </c>
      <c r="F24" s="86">
        <v>92980</v>
      </c>
      <c r="G24" s="951">
        <f t="shared" si="0"/>
        <v>0.9423998864822679</v>
      </c>
      <c r="H24" s="954"/>
    </row>
    <row r="25" spans="1:8" ht="12">
      <c r="A25" s="801">
        <v>5035</v>
      </c>
      <c r="B25" s="947" t="s">
        <v>429</v>
      </c>
      <c r="C25" s="86">
        <v>10000</v>
      </c>
      <c r="D25" s="86">
        <v>10000</v>
      </c>
      <c r="E25" s="86">
        <v>10000</v>
      </c>
      <c r="F25" s="86">
        <v>10000</v>
      </c>
      <c r="G25" s="951">
        <f t="shared" si="0"/>
        <v>1</v>
      </c>
      <c r="H25" s="954"/>
    </row>
    <row r="26" spans="1:8" ht="12">
      <c r="A26" s="801">
        <v>5036</v>
      </c>
      <c r="B26" s="947" t="s">
        <v>218</v>
      </c>
      <c r="C26" s="86"/>
      <c r="D26" s="86">
        <v>830</v>
      </c>
      <c r="E26" s="86">
        <v>830</v>
      </c>
      <c r="F26" s="86">
        <v>830</v>
      </c>
      <c r="G26" s="951">
        <f t="shared" si="0"/>
        <v>1</v>
      </c>
      <c r="H26" s="954"/>
    </row>
    <row r="27" spans="1:8" ht="12">
      <c r="A27" s="801">
        <v>5037</v>
      </c>
      <c r="B27" s="955" t="s">
        <v>179</v>
      </c>
      <c r="C27" s="86">
        <v>14775</v>
      </c>
      <c r="D27" s="86">
        <v>14775</v>
      </c>
      <c r="E27" s="86">
        <v>14775</v>
      </c>
      <c r="F27" s="86">
        <v>14775</v>
      </c>
      <c r="G27" s="951">
        <f t="shared" si="0"/>
        <v>1</v>
      </c>
      <c r="H27" s="954"/>
    </row>
    <row r="28" spans="1:8" ht="12">
      <c r="A28" s="801">
        <v>5038</v>
      </c>
      <c r="B28" s="947" t="s">
        <v>81</v>
      </c>
      <c r="C28" s="86">
        <v>590535</v>
      </c>
      <c r="D28" s="86">
        <v>593532</v>
      </c>
      <c r="E28" s="86">
        <v>593532</v>
      </c>
      <c r="F28" s="86">
        <v>593532</v>
      </c>
      <c r="G28" s="951">
        <f t="shared" si="0"/>
        <v>1</v>
      </c>
      <c r="H28" s="956"/>
    </row>
    <row r="29" spans="1:8" ht="12">
      <c r="A29" s="801">
        <v>5039</v>
      </c>
      <c r="B29" s="947" t="s">
        <v>641</v>
      </c>
      <c r="C29" s="86"/>
      <c r="D29" s="86">
        <v>22000</v>
      </c>
      <c r="E29" s="86">
        <v>22000</v>
      </c>
      <c r="F29" s="86">
        <v>22000</v>
      </c>
      <c r="G29" s="951">
        <f t="shared" si="0"/>
        <v>1</v>
      </c>
      <c r="H29" s="956"/>
    </row>
    <row r="30" spans="1:8" ht="12" customHeight="1">
      <c r="A30" s="828">
        <v>5030</v>
      </c>
      <c r="B30" s="949" t="s">
        <v>185</v>
      </c>
      <c r="C30" s="619">
        <f>SUM(C21:C28)</f>
        <v>690310</v>
      </c>
      <c r="D30" s="619">
        <f>SUM(D21:D29)-D22-D23</f>
        <v>764279</v>
      </c>
      <c r="E30" s="619">
        <f>SUM(E20:E29)-E22-E23</f>
        <v>766279</v>
      </c>
      <c r="F30" s="619">
        <f>SUM(F19:F29)-F22-F23</f>
        <v>762296</v>
      </c>
      <c r="G30" s="952">
        <f t="shared" si="0"/>
        <v>0.9948021543067211</v>
      </c>
      <c r="H30" s="904"/>
    </row>
    <row r="31" spans="1:8" ht="12" customHeight="1">
      <c r="A31" s="863"/>
      <c r="B31" s="920" t="s">
        <v>334</v>
      </c>
      <c r="C31" s="950"/>
      <c r="D31" s="950"/>
      <c r="E31" s="950"/>
      <c r="F31" s="950"/>
      <c r="G31" s="951"/>
      <c r="H31" s="712"/>
    </row>
    <row r="32" spans="1:8" ht="12">
      <c r="A32" s="801">
        <v>5042</v>
      </c>
      <c r="B32" s="947" t="s">
        <v>314</v>
      </c>
      <c r="C32" s="86"/>
      <c r="D32" s="86">
        <v>4500</v>
      </c>
      <c r="E32" s="86">
        <v>4500</v>
      </c>
      <c r="F32" s="86">
        <v>4500</v>
      </c>
      <c r="G32" s="951">
        <f t="shared" si="0"/>
        <v>1</v>
      </c>
      <c r="H32" s="956"/>
    </row>
    <row r="33" spans="1:8" ht="12">
      <c r="A33" s="801">
        <v>5044</v>
      </c>
      <c r="B33" s="947" t="s">
        <v>483</v>
      </c>
      <c r="C33" s="86">
        <f>SUM(C34:C36)</f>
        <v>5000</v>
      </c>
      <c r="D33" s="86">
        <f>SUM(D34:D36)</f>
        <v>5406</v>
      </c>
      <c r="E33" s="86">
        <f>SUM(E34:E36)</f>
        <v>5406</v>
      </c>
      <c r="F33" s="86">
        <f>SUM(F34:F36)</f>
        <v>5406</v>
      </c>
      <c r="G33" s="951">
        <f t="shared" si="0"/>
        <v>1</v>
      </c>
      <c r="H33" s="841" t="s">
        <v>911</v>
      </c>
    </row>
    <row r="34" spans="1:8" ht="12">
      <c r="A34" s="801"/>
      <c r="B34" s="948" t="s">
        <v>420</v>
      </c>
      <c r="C34" s="86"/>
      <c r="D34" s="86"/>
      <c r="E34" s="576">
        <v>2220</v>
      </c>
      <c r="F34" s="576">
        <v>2220</v>
      </c>
      <c r="G34" s="951">
        <f t="shared" si="0"/>
        <v>1</v>
      </c>
      <c r="H34" s="707"/>
    </row>
    <row r="35" spans="1:8" ht="12">
      <c r="A35" s="801"/>
      <c r="B35" s="948" t="s">
        <v>642</v>
      </c>
      <c r="C35" s="576">
        <v>5000</v>
      </c>
      <c r="D35" s="576">
        <v>5000</v>
      </c>
      <c r="E35" s="576">
        <v>2344</v>
      </c>
      <c r="F35" s="576">
        <v>2344</v>
      </c>
      <c r="G35" s="951">
        <f t="shared" si="0"/>
        <v>1</v>
      </c>
      <c r="H35" s="707"/>
    </row>
    <row r="36" spans="1:8" ht="12">
      <c r="A36" s="801"/>
      <c r="B36" s="948" t="s">
        <v>430</v>
      </c>
      <c r="C36" s="86"/>
      <c r="D36" s="576">
        <v>406</v>
      </c>
      <c r="E36" s="576">
        <v>842</v>
      </c>
      <c r="F36" s="576">
        <v>842</v>
      </c>
      <c r="G36" s="951">
        <f t="shared" si="0"/>
        <v>1</v>
      </c>
      <c r="H36" s="707"/>
    </row>
    <row r="37" spans="1:8" ht="12">
      <c r="A37" s="801">
        <v>5046</v>
      </c>
      <c r="B37" s="947" t="s">
        <v>426</v>
      </c>
      <c r="C37" s="86">
        <v>19050</v>
      </c>
      <c r="D37" s="86">
        <v>19050</v>
      </c>
      <c r="E37" s="86">
        <v>19050</v>
      </c>
      <c r="F37" s="86">
        <v>19050</v>
      </c>
      <c r="G37" s="951">
        <f t="shared" si="0"/>
        <v>1</v>
      </c>
      <c r="H37" s="712"/>
    </row>
    <row r="38" spans="1:8" ht="12">
      <c r="A38" s="828">
        <v>5040</v>
      </c>
      <c r="B38" s="949" t="s">
        <v>185</v>
      </c>
      <c r="C38" s="619">
        <f>SUM(C33+C37)</f>
        <v>24050</v>
      </c>
      <c r="D38" s="619">
        <f>SUM(D33+D37+D32)</f>
        <v>28956</v>
      </c>
      <c r="E38" s="619">
        <f>SUM(E33+E37+E32)</f>
        <v>28956</v>
      </c>
      <c r="F38" s="619">
        <f>SUM(F33+F37+F32)</f>
        <v>28956</v>
      </c>
      <c r="G38" s="952">
        <f t="shared" si="0"/>
        <v>1</v>
      </c>
      <c r="H38" s="904"/>
    </row>
    <row r="39" spans="1:8" ht="15.75" customHeight="1">
      <c r="A39" s="828"/>
      <c r="B39" s="944" t="s">
        <v>342</v>
      </c>
      <c r="C39" s="619">
        <f>SUM(C38+C30+C17+C14)</f>
        <v>729360</v>
      </c>
      <c r="D39" s="619">
        <f>SUM(D38+D30+D17+D14)</f>
        <v>826508</v>
      </c>
      <c r="E39" s="619">
        <f>SUM(E38+E30+E17+E14)</f>
        <v>824740</v>
      </c>
      <c r="F39" s="619">
        <f>SUM(F38+F30+F17+F14)</f>
        <v>820757</v>
      </c>
      <c r="G39" s="952">
        <f t="shared" si="0"/>
        <v>0.9951705992191479</v>
      </c>
      <c r="H39" s="904"/>
    </row>
    <row r="40" spans="1:8" ht="12.75">
      <c r="A40" s="828"/>
      <c r="B40" s="944" t="s">
        <v>343</v>
      </c>
      <c r="C40" s="774"/>
      <c r="D40" s="774"/>
      <c r="E40" s="774"/>
      <c r="F40" s="774"/>
      <c r="G40" s="957"/>
      <c r="H40" s="821"/>
    </row>
    <row r="41" spans="1:8" ht="12">
      <c r="A41" s="828">
        <v>5050</v>
      </c>
      <c r="B41" s="949" t="s">
        <v>337</v>
      </c>
      <c r="C41" s="619"/>
      <c r="D41" s="619"/>
      <c r="E41" s="619"/>
      <c r="F41" s="619"/>
      <c r="G41" s="957"/>
      <c r="H41" s="904"/>
    </row>
    <row r="42" spans="1:8" ht="12">
      <c r="A42" s="88"/>
      <c r="B42" s="935" t="s">
        <v>998</v>
      </c>
      <c r="C42" s="958"/>
      <c r="D42" s="958"/>
      <c r="E42" s="958"/>
      <c r="F42" s="958"/>
      <c r="G42" s="951"/>
      <c r="H42" s="712"/>
    </row>
    <row r="43" spans="1:8" ht="12">
      <c r="A43" s="88"/>
      <c r="B43" s="712" t="s">
        <v>87</v>
      </c>
      <c r="C43" s="604"/>
      <c r="D43" s="604"/>
      <c r="E43" s="604"/>
      <c r="F43" s="604"/>
      <c r="G43" s="951"/>
      <c r="H43" s="712"/>
    </row>
    <row r="44" spans="1:8" ht="12">
      <c r="A44" s="88"/>
      <c r="B44" s="936" t="s">
        <v>75</v>
      </c>
      <c r="C44" s="604"/>
      <c r="D44" s="604"/>
      <c r="E44" s="604"/>
      <c r="F44" s="604"/>
      <c r="G44" s="951"/>
      <c r="H44" s="712"/>
    </row>
    <row r="45" spans="1:8" ht="12" customHeight="1">
      <c r="A45" s="707"/>
      <c r="B45" s="936" t="s">
        <v>76</v>
      </c>
      <c r="C45" s="936"/>
      <c r="D45" s="936">
        <f>SUM(D12+D22)</f>
        <v>18350</v>
      </c>
      <c r="E45" s="936">
        <f>SUM(E12+E22+E34)</f>
        <v>20570</v>
      </c>
      <c r="F45" s="936">
        <f>SUM(F12+F22+F34)</f>
        <v>20570</v>
      </c>
      <c r="G45" s="951">
        <f t="shared" si="0"/>
        <v>1</v>
      </c>
      <c r="H45" s="712"/>
    </row>
    <row r="46" spans="1:8" ht="12" customHeight="1">
      <c r="A46" s="707"/>
      <c r="B46" s="936" t="s">
        <v>369</v>
      </c>
      <c r="C46" s="713"/>
      <c r="D46" s="713"/>
      <c r="E46" s="713"/>
      <c r="F46" s="713"/>
      <c r="G46" s="951"/>
      <c r="H46" s="712"/>
    </row>
    <row r="47" spans="1:8" ht="12" customHeight="1">
      <c r="A47" s="707"/>
      <c r="B47" s="937" t="s">
        <v>986</v>
      </c>
      <c r="C47" s="959">
        <f>SUM(C43:C46)</f>
        <v>0</v>
      </c>
      <c r="D47" s="959">
        <f>SUM(D43:D46)</f>
        <v>18350</v>
      </c>
      <c r="E47" s="959">
        <f>SUM(E43:E46)</f>
        <v>20570</v>
      </c>
      <c r="F47" s="959">
        <f>SUM(F43:F46)</f>
        <v>20570</v>
      </c>
      <c r="G47" s="960">
        <f t="shared" si="0"/>
        <v>1</v>
      </c>
      <c r="H47" s="712"/>
    </row>
    <row r="48" spans="1:8" ht="12" customHeight="1">
      <c r="A48" s="707"/>
      <c r="B48" s="938" t="s">
        <v>0</v>
      </c>
      <c r="C48" s="713"/>
      <c r="D48" s="713"/>
      <c r="E48" s="713"/>
      <c r="F48" s="713"/>
      <c r="G48" s="951"/>
      <c r="H48" s="712"/>
    </row>
    <row r="49" spans="1:8" ht="12" customHeight="1">
      <c r="A49" s="707"/>
      <c r="B49" s="936" t="s">
        <v>295</v>
      </c>
      <c r="C49" s="713"/>
      <c r="D49" s="713"/>
      <c r="E49" s="713"/>
      <c r="F49" s="713"/>
      <c r="G49" s="951"/>
      <c r="H49" s="712"/>
    </row>
    <row r="50" spans="1:8" ht="12" customHeight="1">
      <c r="A50" s="707"/>
      <c r="B50" s="936" t="s">
        <v>303</v>
      </c>
      <c r="C50" s="713">
        <f>SUM(C38+C30+C17+C41+C14)-C45-C43-C44</f>
        <v>729360</v>
      </c>
      <c r="D50" s="713">
        <f>SUM(D38+D30+D17+D41+D14)-D45-D43-D44-D51</f>
        <v>806922</v>
      </c>
      <c r="E50" s="713">
        <f>SUM(E38+E30+E17+E41+E14)-E45-E43-E44-E51</f>
        <v>802498</v>
      </c>
      <c r="F50" s="713">
        <f>SUM(F38+F30+F17+F41+F14)-F45-F43-F44-F51</f>
        <v>798515</v>
      </c>
      <c r="G50" s="951">
        <f t="shared" si="0"/>
        <v>0.9950367477551346</v>
      </c>
      <c r="H50" s="712"/>
    </row>
    <row r="51" spans="1:8" ht="12" customHeight="1">
      <c r="A51" s="707"/>
      <c r="B51" s="936" t="s">
        <v>77</v>
      </c>
      <c r="C51" s="713"/>
      <c r="D51" s="713">
        <f>SUM(D36+D26)</f>
        <v>1236</v>
      </c>
      <c r="E51" s="713">
        <f>SUM(E36+E26)</f>
        <v>1672</v>
      </c>
      <c r="F51" s="713">
        <f>SUM(F36+F26)</f>
        <v>1672</v>
      </c>
      <c r="G51" s="951">
        <f t="shared" si="0"/>
        <v>1</v>
      </c>
      <c r="H51" s="712"/>
    </row>
    <row r="52" spans="1:8" ht="12" customHeight="1">
      <c r="A52" s="917"/>
      <c r="B52" s="620" t="s">
        <v>993</v>
      </c>
      <c r="C52" s="732">
        <f>SUM(C49:C51)</f>
        <v>729360</v>
      </c>
      <c r="D52" s="732">
        <f>SUM(D49:D51)</f>
        <v>808158</v>
      </c>
      <c r="E52" s="732">
        <f>SUM(E49:E51)</f>
        <v>804170</v>
      </c>
      <c r="F52" s="732">
        <f>SUM(F49:F51)</f>
        <v>800187</v>
      </c>
      <c r="G52" s="951">
        <f t="shared" si="0"/>
        <v>0.9950470671624159</v>
      </c>
      <c r="H52" s="708"/>
    </row>
    <row r="53" spans="1:8" ht="12" customHeight="1">
      <c r="A53" s="961"/>
      <c r="B53" s="904" t="s">
        <v>84</v>
      </c>
      <c r="C53" s="962">
        <f>SUM(C30+C38+C17+C41+C14)</f>
        <v>729360</v>
      </c>
      <c r="D53" s="962">
        <f>SUM(D30+D38+D17+D41+D14)</f>
        <v>826508</v>
      </c>
      <c r="E53" s="962">
        <f>SUM(E30+E38+E17+E41+E14)</f>
        <v>824740</v>
      </c>
      <c r="F53" s="962">
        <f>SUM(F30+F38+F17+F41+F14)</f>
        <v>820757</v>
      </c>
      <c r="G53" s="952">
        <f t="shared" si="0"/>
        <v>0.9951705992191479</v>
      </c>
      <c r="H53" s="87"/>
    </row>
  </sheetData>
  <sheetProtection/>
  <mergeCells count="7">
    <mergeCell ref="A2:H2"/>
    <mergeCell ref="A1:H1"/>
    <mergeCell ref="G5:G7"/>
    <mergeCell ref="C5:C7"/>
    <mergeCell ref="D5:D7"/>
    <mergeCell ref="E5:E7"/>
    <mergeCell ref="F5:F7"/>
  </mergeCells>
  <printOptions horizontalCentered="1"/>
  <pageMargins left="0" right="0" top="0.1968503937007874" bottom="0.4724409448818898" header="0.31496062992125984" footer="0.31496062992125984"/>
  <pageSetup firstPageNumber="45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PageLayoutView="0" workbookViewId="0" topLeftCell="A10">
      <selection activeCell="F13" sqref="F13"/>
    </sheetView>
  </sheetViews>
  <sheetFormatPr defaultColWidth="9.125" defaultRowHeight="12.75"/>
  <cols>
    <col min="1" max="1" width="10.25390625" style="67" customWidth="1"/>
    <col min="2" max="2" width="52.375" style="66" customWidth="1"/>
    <col min="3" max="3" width="11.625" style="66" customWidth="1"/>
    <col min="4" max="5" width="11.75390625" style="66" customWidth="1"/>
    <col min="6" max="6" width="10.875" style="66" customWidth="1"/>
    <col min="7" max="16384" width="9.125" style="66" customWidth="1"/>
  </cols>
  <sheetData>
    <row r="1" spans="1:3" ht="12.75">
      <c r="A1" s="1087" t="s">
        <v>83</v>
      </c>
      <c r="B1" s="1087"/>
      <c r="C1" s="1042"/>
    </row>
    <row r="2" ht="12.75">
      <c r="B2" s="67"/>
    </row>
    <row r="3" spans="1:3" s="63" customFormat="1" ht="12.75">
      <c r="A3" s="1091" t="s">
        <v>22</v>
      </c>
      <c r="B3" s="1091"/>
      <c r="C3" s="1092"/>
    </row>
    <row r="4" s="63" customFormat="1" ht="12.75"/>
    <row r="5" s="63" customFormat="1" ht="12.75"/>
    <row r="6" spans="3:6" s="63" customFormat="1" ht="12.75">
      <c r="C6" s="568"/>
      <c r="D6" s="568"/>
      <c r="E6" s="568"/>
      <c r="F6" s="568" t="s">
        <v>906</v>
      </c>
    </row>
    <row r="7" spans="1:6" s="63" customFormat="1" ht="12.75" customHeight="1">
      <c r="A7" s="1088" t="s">
        <v>354</v>
      </c>
      <c r="B7" s="1088" t="s">
        <v>163</v>
      </c>
      <c r="C7" s="1039" t="s">
        <v>978</v>
      </c>
      <c r="D7" s="1039" t="s">
        <v>55</v>
      </c>
      <c r="E7" s="1039" t="s">
        <v>451</v>
      </c>
      <c r="F7" s="1039" t="s">
        <v>781</v>
      </c>
    </row>
    <row r="8" spans="1:6" s="63" customFormat="1" ht="12.75">
      <c r="A8" s="1093"/>
      <c r="B8" s="1089"/>
      <c r="C8" s="1036"/>
      <c r="D8" s="1032"/>
      <c r="E8" s="1032"/>
      <c r="F8" s="1032"/>
    </row>
    <row r="9" spans="1:6" s="63" customFormat="1" ht="13.5" thickBot="1">
      <c r="A9" s="1094"/>
      <c r="B9" s="1090"/>
      <c r="C9" s="1031"/>
      <c r="D9" s="1031"/>
      <c r="E9" s="1031"/>
      <c r="F9" s="1031"/>
    </row>
    <row r="10" spans="1:6" s="63" customFormat="1" ht="12.75">
      <c r="A10" s="81" t="s">
        <v>164</v>
      </c>
      <c r="B10" s="81" t="s">
        <v>165</v>
      </c>
      <c r="C10" s="81" t="s">
        <v>166</v>
      </c>
      <c r="D10" s="81" t="s">
        <v>167</v>
      </c>
      <c r="E10" s="81" t="s">
        <v>168</v>
      </c>
      <c r="F10" s="81" t="s">
        <v>954</v>
      </c>
    </row>
    <row r="11" spans="1:6" s="63" customFormat="1" ht="12.75">
      <c r="A11" s="13"/>
      <c r="B11" s="13"/>
      <c r="C11" s="76"/>
      <c r="D11" s="76"/>
      <c r="E11" s="76"/>
      <c r="F11" s="76"/>
    </row>
    <row r="12" spans="1:6" s="31" customFormat="1" ht="12.75">
      <c r="A12" s="18">
        <v>6110</v>
      </c>
      <c r="B12" s="16" t="s">
        <v>977</v>
      </c>
      <c r="C12" s="16">
        <v>262093</v>
      </c>
      <c r="D12" s="16">
        <v>449602</v>
      </c>
      <c r="E12" s="16">
        <v>428114</v>
      </c>
      <c r="F12" s="16">
        <v>128036</v>
      </c>
    </row>
    <row r="13" spans="1:6" ht="12.75">
      <c r="A13" s="64"/>
      <c r="B13" s="65"/>
      <c r="C13" s="65"/>
      <c r="D13" s="65"/>
      <c r="E13" s="65"/>
      <c r="F13" s="65"/>
    </row>
    <row r="14" spans="1:6" s="31" customFormat="1" ht="12.75">
      <c r="A14" s="18">
        <v>6120</v>
      </c>
      <c r="B14" s="16" t="s">
        <v>984</v>
      </c>
      <c r="C14" s="16">
        <f>SUM(C15:C18)</f>
        <v>89312</v>
      </c>
      <c r="D14" s="16">
        <f>SUM(D15:D18)</f>
        <v>6027</v>
      </c>
      <c r="E14" s="16">
        <f>SUM(E15:E18)</f>
        <v>6027</v>
      </c>
      <c r="F14" s="16">
        <f>SUM(F15:F18)</f>
        <v>0</v>
      </c>
    </row>
    <row r="15" spans="1:6" s="31" customFormat="1" ht="12.75">
      <c r="A15" s="64">
        <v>6121</v>
      </c>
      <c r="B15" s="65" t="s">
        <v>423</v>
      </c>
      <c r="C15" s="65">
        <v>13000</v>
      </c>
      <c r="D15" s="65">
        <v>6027</v>
      </c>
      <c r="E15" s="65">
        <v>6027</v>
      </c>
      <c r="F15" s="65"/>
    </row>
    <row r="16" spans="1:6" s="31" customFormat="1" ht="12.75">
      <c r="A16" s="64">
        <v>6122</v>
      </c>
      <c r="B16" s="65" t="s">
        <v>424</v>
      </c>
      <c r="C16" s="65">
        <v>15000</v>
      </c>
      <c r="D16" s="65"/>
      <c r="E16" s="65"/>
      <c r="F16" s="65"/>
    </row>
    <row r="17" spans="1:6" s="31" customFormat="1" ht="12.75">
      <c r="A17" s="64">
        <v>6123</v>
      </c>
      <c r="B17" s="65" t="s">
        <v>425</v>
      </c>
      <c r="C17" s="65">
        <v>57150</v>
      </c>
      <c r="D17" s="65"/>
      <c r="E17" s="65"/>
      <c r="F17" s="65"/>
    </row>
    <row r="18" spans="1:6" ht="12.75">
      <c r="A18" s="177">
        <v>6125</v>
      </c>
      <c r="B18" s="178" t="s">
        <v>427</v>
      </c>
      <c r="C18" s="178">
        <v>4162</v>
      </c>
      <c r="D18" s="178"/>
      <c r="E18" s="178"/>
      <c r="F18" s="178"/>
    </row>
    <row r="19" spans="1:6" ht="12.75">
      <c r="A19" s="272"/>
      <c r="B19" s="271"/>
      <c r="C19" s="271"/>
      <c r="D19" s="271"/>
      <c r="E19" s="271"/>
      <c r="F19" s="271"/>
    </row>
    <row r="20" spans="1:6" ht="12.75">
      <c r="A20" s="274">
        <v>6130</v>
      </c>
      <c r="B20" s="275" t="s">
        <v>928</v>
      </c>
      <c r="C20" s="275"/>
      <c r="D20" s="275">
        <v>6623</v>
      </c>
      <c r="E20" s="275">
        <v>7726</v>
      </c>
      <c r="F20" s="275">
        <v>7726</v>
      </c>
    </row>
    <row r="21" spans="1:6" ht="12.75">
      <c r="A21" s="64"/>
      <c r="B21" s="65"/>
      <c r="C21" s="65"/>
      <c r="D21" s="65"/>
      <c r="E21" s="65"/>
      <c r="F21" s="65"/>
    </row>
    <row r="22" spans="1:6" s="31" customFormat="1" ht="12.75">
      <c r="A22" s="18">
        <v>6100</v>
      </c>
      <c r="B22" s="16" t="s">
        <v>149</v>
      </c>
      <c r="C22" s="16">
        <f>SUM(C12+C14+C20)</f>
        <v>351405</v>
      </c>
      <c r="D22" s="16">
        <f>SUM(D12+D14+D20)</f>
        <v>462252</v>
      </c>
      <c r="E22" s="16">
        <f>SUM(E12+E14+E20)</f>
        <v>441867</v>
      </c>
      <c r="F22" s="16">
        <f>SUM(F12+F14+F20)</f>
        <v>135762</v>
      </c>
    </row>
  </sheetData>
  <sheetProtection/>
  <mergeCells count="8">
    <mergeCell ref="F7:F9"/>
    <mergeCell ref="E7:E9"/>
    <mergeCell ref="D7:D9"/>
    <mergeCell ref="A1:C1"/>
    <mergeCell ref="C7:C9"/>
    <mergeCell ref="B7:B9"/>
    <mergeCell ref="A3:C3"/>
    <mergeCell ref="A7:A9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79"/>
  <sheetViews>
    <sheetView zoomScalePageLayoutView="0" workbookViewId="0" topLeftCell="A52">
      <selection activeCell="E79" sqref="E79"/>
    </sheetView>
  </sheetViews>
  <sheetFormatPr defaultColWidth="9.125" defaultRowHeight="12.75"/>
  <cols>
    <col min="1" max="1" width="7.00390625" style="384" customWidth="1"/>
    <col min="2" max="2" width="17.875" style="384" customWidth="1"/>
    <col min="3" max="3" width="10.375" style="384" customWidth="1"/>
    <col min="4" max="4" width="10.75390625" style="384" customWidth="1"/>
    <col min="5" max="5" width="10.25390625" style="384" customWidth="1"/>
    <col min="6" max="6" width="10.75390625" style="384" customWidth="1"/>
    <col min="7" max="7" width="11.00390625" style="384" customWidth="1"/>
    <col min="8" max="8" width="11.125" style="384" customWidth="1"/>
    <col min="9" max="9" width="11.00390625" style="384" customWidth="1"/>
    <col min="10" max="12" width="10.625" style="384" customWidth="1"/>
    <col min="13" max="13" width="11.75390625" style="384" customWidth="1"/>
    <col min="14" max="16384" width="9.125" style="384" customWidth="1"/>
  </cols>
  <sheetData>
    <row r="2" spans="1:13" ht="12.75">
      <c r="A2" s="1104" t="s">
        <v>495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</row>
    <row r="3" spans="1:13" ht="12.75">
      <c r="A3" s="385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</row>
    <row r="4" spans="1:13" ht="12.75">
      <c r="A4" s="1105" t="s">
        <v>496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</row>
    <row r="5" spans="4:10" ht="15.75">
      <c r="D5" s="387"/>
      <c r="E5" s="387"/>
      <c r="F5" s="387"/>
      <c r="G5" s="387"/>
      <c r="H5" s="387"/>
      <c r="I5" s="387"/>
      <c r="J5" s="387"/>
    </row>
    <row r="6" spans="1:10" ht="12.75">
      <c r="A6" s="1106" t="s">
        <v>497</v>
      </c>
      <c r="B6" s="1107"/>
      <c r="C6" s="1107"/>
      <c r="D6" s="1107"/>
      <c r="E6" s="1107"/>
      <c r="F6" s="388"/>
      <c r="G6" s="388"/>
      <c r="H6" s="388"/>
      <c r="I6" s="388"/>
      <c r="J6" s="388"/>
    </row>
    <row r="7" spans="1:13" ht="12.75">
      <c r="A7" s="38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90" t="s">
        <v>498</v>
      </c>
    </row>
    <row r="8" spans="1:13" ht="22.5" customHeight="1">
      <c r="A8" s="1108" t="s">
        <v>499</v>
      </c>
      <c r="B8" s="1108" t="s">
        <v>500</v>
      </c>
      <c r="C8" s="1108" t="s">
        <v>536</v>
      </c>
      <c r="D8" s="1108" t="s">
        <v>537</v>
      </c>
      <c r="E8" s="1108" t="s">
        <v>538</v>
      </c>
      <c r="F8" s="1108" t="s">
        <v>539</v>
      </c>
      <c r="G8" s="1108" t="s">
        <v>540</v>
      </c>
      <c r="H8" s="1108" t="s">
        <v>541</v>
      </c>
      <c r="I8" s="1108" t="s">
        <v>542</v>
      </c>
      <c r="J8" s="1108" t="s">
        <v>543</v>
      </c>
      <c r="K8" s="1108" t="s">
        <v>544</v>
      </c>
      <c r="L8" s="1108" t="s">
        <v>304</v>
      </c>
      <c r="M8" s="1110" t="s">
        <v>187</v>
      </c>
    </row>
    <row r="9" spans="1:13" ht="21.75" customHeight="1">
      <c r="A9" s="1108"/>
      <c r="B9" s="1108"/>
      <c r="C9" s="1108"/>
      <c r="D9" s="1108"/>
      <c r="E9" s="1108"/>
      <c r="F9" s="1108"/>
      <c r="G9" s="1108"/>
      <c r="H9" s="1108"/>
      <c r="I9" s="1108"/>
      <c r="J9" s="1108"/>
      <c r="K9" s="1108"/>
      <c r="L9" s="1108"/>
      <c r="M9" s="1108"/>
    </row>
    <row r="10" spans="1:13" ht="18" customHeight="1" thickBot="1">
      <c r="A10" s="1109"/>
      <c r="B10" s="1109"/>
      <c r="C10" s="1109"/>
      <c r="D10" s="1109"/>
      <c r="E10" s="1109"/>
      <c r="F10" s="1109"/>
      <c r="G10" s="1109"/>
      <c r="H10" s="1109"/>
      <c r="I10" s="1109"/>
      <c r="J10" s="1109"/>
      <c r="K10" s="1109"/>
      <c r="L10" s="1109"/>
      <c r="M10" s="1109"/>
    </row>
    <row r="11" spans="1:13" ht="13.5" thickTop="1">
      <c r="A11" s="1100" t="s">
        <v>501</v>
      </c>
      <c r="B11" s="391" t="s">
        <v>502</v>
      </c>
      <c r="C11" s="392"/>
      <c r="D11" s="392"/>
      <c r="E11" s="392"/>
      <c r="F11" s="392"/>
      <c r="G11" s="392"/>
      <c r="H11" s="392"/>
      <c r="I11" s="392"/>
      <c r="J11" s="392">
        <v>14063</v>
      </c>
      <c r="K11" s="392"/>
      <c r="L11" s="392"/>
      <c r="M11" s="393">
        <f aca="true" t="shared" si="0" ref="M11:M30">SUM(C11:L11)</f>
        <v>14063</v>
      </c>
    </row>
    <row r="12" spans="1:13" ht="12.75">
      <c r="A12" s="1101"/>
      <c r="B12" s="391" t="s">
        <v>503</v>
      </c>
      <c r="C12" s="394"/>
      <c r="D12" s="394"/>
      <c r="E12" s="394"/>
      <c r="F12" s="394"/>
      <c r="G12" s="394"/>
      <c r="H12" s="394"/>
      <c r="I12" s="394"/>
      <c r="J12" s="392">
        <v>1419</v>
      </c>
      <c r="K12" s="394"/>
      <c r="L12" s="394">
        <v>9517</v>
      </c>
      <c r="M12" s="395">
        <f t="shared" si="0"/>
        <v>10936</v>
      </c>
    </row>
    <row r="13" spans="1:13" ht="12.75">
      <c r="A13" s="1102" t="s">
        <v>504</v>
      </c>
      <c r="B13" s="391" t="s">
        <v>502</v>
      </c>
      <c r="C13" s="394"/>
      <c r="D13" s="394"/>
      <c r="E13" s="394"/>
      <c r="F13" s="394"/>
      <c r="G13" s="394"/>
      <c r="H13" s="394"/>
      <c r="I13" s="394"/>
      <c r="J13" s="392"/>
      <c r="K13" s="394"/>
      <c r="L13" s="394">
        <v>46668</v>
      </c>
      <c r="M13" s="395">
        <f t="shared" si="0"/>
        <v>46668</v>
      </c>
    </row>
    <row r="14" spans="1:13" ht="12.75">
      <c r="A14" s="1102"/>
      <c r="B14" s="391" t="s">
        <v>503</v>
      </c>
      <c r="C14" s="394"/>
      <c r="D14" s="394"/>
      <c r="E14" s="394"/>
      <c r="F14" s="394"/>
      <c r="G14" s="394"/>
      <c r="H14" s="394"/>
      <c r="I14" s="394"/>
      <c r="J14" s="392"/>
      <c r="K14" s="394"/>
      <c r="L14" s="394">
        <v>8854</v>
      </c>
      <c r="M14" s="395">
        <f t="shared" si="0"/>
        <v>8854</v>
      </c>
    </row>
    <row r="15" spans="1:13" ht="12.75">
      <c r="A15" s="1103" t="s">
        <v>505</v>
      </c>
      <c r="B15" s="391" t="s">
        <v>502</v>
      </c>
      <c r="C15" s="394"/>
      <c r="D15" s="394"/>
      <c r="E15" s="394"/>
      <c r="F15" s="394"/>
      <c r="G15" s="394"/>
      <c r="H15" s="394"/>
      <c r="I15" s="394"/>
      <c r="J15" s="392"/>
      <c r="K15" s="394"/>
      <c r="L15" s="394">
        <v>46668</v>
      </c>
      <c r="M15" s="395">
        <f t="shared" si="0"/>
        <v>46668</v>
      </c>
    </row>
    <row r="16" spans="1:13" ht="12.75">
      <c r="A16" s="1101"/>
      <c r="B16" s="391" t="s">
        <v>503</v>
      </c>
      <c r="C16" s="394"/>
      <c r="D16" s="394"/>
      <c r="E16" s="394"/>
      <c r="F16" s="394"/>
      <c r="G16" s="394"/>
      <c r="H16" s="394"/>
      <c r="I16" s="394"/>
      <c r="J16" s="392"/>
      <c r="K16" s="394"/>
      <c r="L16" s="394">
        <v>7819</v>
      </c>
      <c r="M16" s="395">
        <f t="shared" si="0"/>
        <v>7819</v>
      </c>
    </row>
    <row r="17" spans="1:13" ht="12.75">
      <c r="A17" s="1102" t="s">
        <v>506</v>
      </c>
      <c r="B17" s="391" t="s">
        <v>502</v>
      </c>
      <c r="C17" s="394"/>
      <c r="D17" s="394"/>
      <c r="E17" s="394"/>
      <c r="F17" s="394"/>
      <c r="G17" s="394"/>
      <c r="H17" s="394"/>
      <c r="I17" s="394"/>
      <c r="J17" s="392"/>
      <c r="K17" s="394"/>
      <c r="L17" s="394">
        <v>46668</v>
      </c>
      <c r="M17" s="395">
        <f t="shared" si="0"/>
        <v>46668</v>
      </c>
    </row>
    <row r="18" spans="1:13" ht="12.75">
      <c r="A18" s="1102"/>
      <c r="B18" s="391" t="s">
        <v>503</v>
      </c>
      <c r="C18" s="394"/>
      <c r="D18" s="394"/>
      <c r="E18" s="394"/>
      <c r="F18" s="394"/>
      <c r="G18" s="394"/>
      <c r="H18" s="394"/>
      <c r="I18" s="394"/>
      <c r="J18" s="392"/>
      <c r="K18" s="394"/>
      <c r="L18" s="394">
        <v>6739</v>
      </c>
      <c r="M18" s="395">
        <f t="shared" si="0"/>
        <v>6739</v>
      </c>
    </row>
    <row r="19" spans="1:13" ht="12.75">
      <c r="A19" s="1103" t="s">
        <v>507</v>
      </c>
      <c r="B19" s="391" t="s">
        <v>502</v>
      </c>
      <c r="C19" s="394"/>
      <c r="D19" s="394"/>
      <c r="E19" s="394"/>
      <c r="F19" s="394"/>
      <c r="G19" s="394"/>
      <c r="H19" s="394"/>
      <c r="I19" s="394"/>
      <c r="J19" s="392"/>
      <c r="K19" s="394"/>
      <c r="L19" s="394">
        <v>46668</v>
      </c>
      <c r="M19" s="395">
        <f t="shared" si="0"/>
        <v>46668</v>
      </c>
    </row>
    <row r="20" spans="1:13" ht="12.75">
      <c r="A20" s="1101"/>
      <c r="B20" s="391" t="s">
        <v>503</v>
      </c>
      <c r="C20" s="394"/>
      <c r="D20" s="394"/>
      <c r="E20" s="394"/>
      <c r="F20" s="394"/>
      <c r="G20" s="394"/>
      <c r="H20" s="394"/>
      <c r="I20" s="394"/>
      <c r="J20" s="392"/>
      <c r="K20" s="394"/>
      <c r="L20" s="394">
        <v>5681</v>
      </c>
      <c r="M20" s="395">
        <f t="shared" si="0"/>
        <v>5681</v>
      </c>
    </row>
    <row r="21" spans="1:13" ht="12.75">
      <c r="A21" s="1102" t="s">
        <v>508</v>
      </c>
      <c r="B21" s="391" t="s">
        <v>502</v>
      </c>
      <c r="C21" s="394"/>
      <c r="D21" s="394"/>
      <c r="E21" s="394"/>
      <c r="F21" s="394"/>
      <c r="G21" s="394"/>
      <c r="H21" s="394"/>
      <c r="I21" s="394"/>
      <c r="J21" s="392"/>
      <c r="K21" s="394"/>
      <c r="L21" s="394">
        <v>46668</v>
      </c>
      <c r="M21" s="395">
        <f t="shared" si="0"/>
        <v>46668</v>
      </c>
    </row>
    <row r="22" spans="1:13" ht="12.75">
      <c r="A22" s="1102"/>
      <c r="B22" s="391" t="s">
        <v>503</v>
      </c>
      <c r="C22" s="394"/>
      <c r="D22" s="394"/>
      <c r="E22" s="394"/>
      <c r="F22" s="394"/>
      <c r="G22" s="394"/>
      <c r="H22" s="394"/>
      <c r="I22" s="394"/>
      <c r="J22" s="392"/>
      <c r="K22" s="394"/>
      <c r="L22" s="394">
        <v>4624</v>
      </c>
      <c r="M22" s="395">
        <f t="shared" si="0"/>
        <v>4624</v>
      </c>
    </row>
    <row r="23" spans="1:13" ht="12.75">
      <c r="A23" s="1103" t="s">
        <v>509</v>
      </c>
      <c r="B23" s="391" t="s">
        <v>502</v>
      </c>
      <c r="C23" s="394"/>
      <c r="D23" s="394"/>
      <c r="E23" s="394"/>
      <c r="F23" s="394"/>
      <c r="G23" s="394"/>
      <c r="H23" s="394"/>
      <c r="I23" s="394"/>
      <c r="J23" s="392"/>
      <c r="K23" s="394"/>
      <c r="L23" s="394">
        <v>46668</v>
      </c>
      <c r="M23" s="395">
        <f t="shared" si="0"/>
        <v>46668</v>
      </c>
    </row>
    <row r="24" spans="1:13" ht="12.75">
      <c r="A24" s="1101"/>
      <c r="B24" s="391" t="s">
        <v>503</v>
      </c>
      <c r="C24" s="394"/>
      <c r="D24" s="394"/>
      <c r="E24" s="394"/>
      <c r="F24" s="394"/>
      <c r="G24" s="394"/>
      <c r="H24" s="394"/>
      <c r="I24" s="394"/>
      <c r="J24" s="392"/>
      <c r="K24" s="394"/>
      <c r="L24" s="394">
        <v>3577</v>
      </c>
      <c r="M24" s="395">
        <f t="shared" si="0"/>
        <v>3577</v>
      </c>
    </row>
    <row r="25" spans="1:13" ht="12.75">
      <c r="A25" s="1102" t="s">
        <v>510</v>
      </c>
      <c r="B25" s="391" t="s">
        <v>502</v>
      </c>
      <c r="C25" s="394"/>
      <c r="D25" s="394"/>
      <c r="E25" s="394"/>
      <c r="F25" s="394"/>
      <c r="G25" s="394"/>
      <c r="H25" s="394"/>
      <c r="I25" s="394"/>
      <c r="J25" s="392"/>
      <c r="K25" s="394"/>
      <c r="L25" s="394">
        <v>46668</v>
      </c>
      <c r="M25" s="395">
        <f t="shared" si="0"/>
        <v>46668</v>
      </c>
    </row>
    <row r="26" spans="1:13" ht="12.75">
      <c r="A26" s="1102"/>
      <c r="B26" s="391" t="s">
        <v>503</v>
      </c>
      <c r="C26" s="394"/>
      <c r="D26" s="394"/>
      <c r="E26" s="394"/>
      <c r="F26" s="394"/>
      <c r="G26" s="394"/>
      <c r="H26" s="394"/>
      <c r="I26" s="394"/>
      <c r="J26" s="392"/>
      <c r="K26" s="394"/>
      <c r="L26" s="394">
        <v>2509</v>
      </c>
      <c r="M26" s="395">
        <f t="shared" si="0"/>
        <v>2509</v>
      </c>
    </row>
    <row r="27" spans="1:13" ht="12.75">
      <c r="A27" s="1103" t="s">
        <v>511</v>
      </c>
      <c r="B27" s="391" t="s">
        <v>502</v>
      </c>
      <c r="C27" s="394"/>
      <c r="D27" s="394"/>
      <c r="E27" s="394"/>
      <c r="F27" s="394"/>
      <c r="G27" s="394"/>
      <c r="H27" s="394"/>
      <c r="I27" s="394"/>
      <c r="J27" s="392"/>
      <c r="K27" s="394"/>
      <c r="L27" s="394">
        <v>46668</v>
      </c>
      <c r="M27" s="395">
        <f t="shared" si="0"/>
        <v>46668</v>
      </c>
    </row>
    <row r="28" spans="1:13" ht="12.75">
      <c r="A28" s="1101"/>
      <c r="B28" s="391" t="s">
        <v>503</v>
      </c>
      <c r="C28" s="394"/>
      <c r="D28" s="394"/>
      <c r="E28" s="394"/>
      <c r="F28" s="394"/>
      <c r="G28" s="394"/>
      <c r="H28" s="394"/>
      <c r="I28" s="394"/>
      <c r="J28" s="392"/>
      <c r="K28" s="394"/>
      <c r="L28" s="394">
        <v>1451</v>
      </c>
      <c r="M28" s="395">
        <f t="shared" si="0"/>
        <v>1451</v>
      </c>
    </row>
    <row r="29" spans="1:13" ht="12.75">
      <c r="A29" s="1103" t="s">
        <v>512</v>
      </c>
      <c r="B29" s="391" t="s">
        <v>502</v>
      </c>
      <c r="C29" s="394"/>
      <c r="D29" s="394"/>
      <c r="E29" s="394"/>
      <c r="F29" s="394"/>
      <c r="G29" s="394"/>
      <c r="H29" s="394"/>
      <c r="I29" s="394"/>
      <c r="J29" s="392"/>
      <c r="K29" s="394"/>
      <c r="L29" s="394">
        <v>46668</v>
      </c>
      <c r="M29" s="395">
        <f t="shared" si="0"/>
        <v>46668</v>
      </c>
    </row>
    <row r="30" spans="1:13" ht="12.75">
      <c r="A30" s="1101"/>
      <c r="B30" s="391" t="s">
        <v>503</v>
      </c>
      <c r="C30" s="394"/>
      <c r="D30" s="394"/>
      <c r="E30" s="394"/>
      <c r="F30" s="394"/>
      <c r="G30" s="394"/>
      <c r="H30" s="394"/>
      <c r="I30" s="394"/>
      <c r="J30" s="392"/>
      <c r="K30" s="394"/>
      <c r="L30" s="394">
        <v>394</v>
      </c>
      <c r="M30" s="395">
        <f t="shared" si="0"/>
        <v>394</v>
      </c>
    </row>
    <row r="31" spans="1:9" ht="15.75">
      <c r="A31" s="396"/>
      <c r="B31" s="396"/>
      <c r="C31" s="396"/>
      <c r="D31" s="396"/>
      <c r="E31" s="396"/>
      <c r="F31" s="396"/>
      <c r="G31" s="396"/>
      <c r="H31" s="397"/>
      <c r="I31" s="396"/>
    </row>
    <row r="32" spans="1:12" ht="12.75">
      <c r="A32" s="398" t="s">
        <v>513</v>
      </c>
      <c r="D32" s="389"/>
      <c r="F32" s="399"/>
      <c r="G32" s="400"/>
      <c r="H32" s="400"/>
      <c r="I32" s="400"/>
      <c r="J32" s="400"/>
      <c r="K32" s="400"/>
      <c r="L32" s="400"/>
    </row>
    <row r="33" spans="1:8" ht="12.75">
      <c r="A33" s="1097" t="s">
        <v>514</v>
      </c>
      <c r="B33" s="1098"/>
      <c r="C33" s="401">
        <v>2014</v>
      </c>
      <c r="D33" s="402" t="s">
        <v>504</v>
      </c>
      <c r="E33" s="401" t="s">
        <v>505</v>
      </c>
      <c r="F33" s="402" t="s">
        <v>506</v>
      </c>
      <c r="G33" s="401" t="s">
        <v>507</v>
      </c>
      <c r="H33" s="410"/>
    </row>
    <row r="34" spans="1:8" ht="12.75">
      <c r="A34" s="1095" t="s">
        <v>515</v>
      </c>
      <c r="B34" s="1098"/>
      <c r="C34" s="394">
        <v>1479</v>
      </c>
      <c r="D34" s="404">
        <v>1479</v>
      </c>
      <c r="E34" s="394">
        <v>739</v>
      </c>
      <c r="F34" s="404"/>
      <c r="G34" s="394"/>
      <c r="H34" s="574"/>
    </row>
    <row r="35" spans="1:8" ht="12.75">
      <c r="A35" s="1095" t="s">
        <v>516</v>
      </c>
      <c r="B35" s="1096"/>
      <c r="C35" s="394">
        <v>9931</v>
      </c>
      <c r="D35" s="406">
        <v>9931</v>
      </c>
      <c r="E35" s="394"/>
      <c r="F35" s="404"/>
      <c r="G35" s="394"/>
      <c r="H35" s="574"/>
    </row>
    <row r="36" spans="1:8" ht="12.75">
      <c r="A36" s="403" t="s">
        <v>517</v>
      </c>
      <c r="B36" s="405"/>
      <c r="C36" s="394">
        <v>36381</v>
      </c>
      <c r="D36" s="406">
        <v>12127</v>
      </c>
      <c r="E36" s="394">
        <v>12127</v>
      </c>
      <c r="F36" s="404"/>
      <c r="G36" s="394"/>
      <c r="H36" s="574"/>
    </row>
    <row r="37" spans="1:8" ht="12.75">
      <c r="A37" s="1095" t="s">
        <v>518</v>
      </c>
      <c r="B37" s="1096"/>
      <c r="C37" s="394">
        <v>29314</v>
      </c>
      <c r="D37" s="406">
        <v>29314</v>
      </c>
      <c r="E37" s="394">
        <v>29314</v>
      </c>
      <c r="F37" s="407">
        <v>29314</v>
      </c>
      <c r="G37" s="394"/>
      <c r="H37" s="574"/>
    </row>
    <row r="38" ht="12.75">
      <c r="H38" s="408"/>
    </row>
    <row r="39" spans="1:4" ht="12.75">
      <c r="A39" s="398" t="s">
        <v>519</v>
      </c>
      <c r="C39" s="389"/>
      <c r="D39" s="389"/>
    </row>
    <row r="40" spans="1:7" ht="12.75">
      <c r="A40" s="1097" t="s">
        <v>514</v>
      </c>
      <c r="B40" s="1098"/>
      <c r="C40" s="409" t="s">
        <v>501</v>
      </c>
      <c r="D40" s="401" t="s">
        <v>504</v>
      </c>
      <c r="E40" s="401" t="s">
        <v>505</v>
      </c>
      <c r="F40" s="411"/>
      <c r="G40" s="411"/>
    </row>
    <row r="41" spans="1:7" ht="12.75">
      <c r="A41" s="1095" t="s">
        <v>177</v>
      </c>
      <c r="B41" s="1096"/>
      <c r="C41" s="394">
        <v>527559</v>
      </c>
      <c r="D41" s="394">
        <v>264072</v>
      </c>
      <c r="E41" s="394"/>
      <c r="F41" s="412"/>
      <c r="G41" s="412"/>
    </row>
    <row r="42" spans="1:7" ht="12.75">
      <c r="A42" s="1095" t="s">
        <v>662</v>
      </c>
      <c r="B42" s="1096"/>
      <c r="C42" s="394"/>
      <c r="D42" s="394">
        <v>458000</v>
      </c>
      <c r="E42" s="394">
        <v>196000</v>
      </c>
      <c r="F42" s="412"/>
      <c r="G42" s="412"/>
    </row>
    <row r="43" spans="1:7" ht="12.75">
      <c r="A43" s="1095" t="s">
        <v>520</v>
      </c>
      <c r="B43" s="1096"/>
      <c r="C43" s="394">
        <v>338583</v>
      </c>
      <c r="D43" s="394">
        <v>228346</v>
      </c>
      <c r="E43" s="394"/>
      <c r="F43" s="412"/>
      <c r="G43" s="412"/>
    </row>
    <row r="45" ht="12.75">
      <c r="A45" s="398" t="s">
        <v>521</v>
      </c>
    </row>
    <row r="46" spans="1:9" ht="12.75">
      <c r="A46" s="1097" t="s">
        <v>163</v>
      </c>
      <c r="B46" s="1099"/>
      <c r="C46" s="413"/>
      <c r="D46" s="413"/>
      <c r="E46" s="413"/>
      <c r="F46" s="414"/>
      <c r="G46" s="415" t="s">
        <v>501</v>
      </c>
      <c r="H46" s="415" t="s">
        <v>504</v>
      </c>
      <c r="I46" s="410"/>
    </row>
    <row r="47" spans="1:9" ht="12.75">
      <c r="A47" s="1095" t="s">
        <v>522</v>
      </c>
      <c r="B47" s="1099"/>
      <c r="C47" s="1099"/>
      <c r="D47" s="1099"/>
      <c r="E47" s="1099"/>
      <c r="F47" s="1098"/>
      <c r="G47" s="394">
        <v>2528693</v>
      </c>
      <c r="H47" s="394">
        <v>138206</v>
      </c>
      <c r="I47" s="574"/>
    </row>
    <row r="48" spans="6:7" ht="12.75">
      <c r="F48" s="408"/>
      <c r="G48" s="408"/>
    </row>
    <row r="49" spans="1:8" ht="13.5" customHeight="1">
      <c r="A49" s="398" t="s">
        <v>523</v>
      </c>
      <c r="C49" s="389"/>
      <c r="D49" s="389"/>
      <c r="E49" s="389"/>
      <c r="G49" s="390"/>
      <c r="H49" s="390" t="s">
        <v>498</v>
      </c>
    </row>
    <row r="50" spans="1:8" ht="12.75">
      <c r="A50" s="1097" t="s">
        <v>163</v>
      </c>
      <c r="B50" s="1098"/>
      <c r="C50" s="409" t="s">
        <v>501</v>
      </c>
      <c r="D50" s="402" t="s">
        <v>504</v>
      </c>
      <c r="E50" s="409" t="s">
        <v>505</v>
      </c>
      <c r="F50" s="401" t="s">
        <v>506</v>
      </c>
      <c r="G50" s="401" t="s">
        <v>507</v>
      </c>
      <c r="H50" s="401">
        <v>2019</v>
      </c>
    </row>
    <row r="51" spans="1:8" ht="12.75">
      <c r="A51" s="1095" t="s">
        <v>524</v>
      </c>
      <c r="B51" s="1096"/>
      <c r="C51" s="394">
        <v>2500</v>
      </c>
      <c r="D51" s="406">
        <v>2500</v>
      </c>
      <c r="E51" s="394"/>
      <c r="F51" s="394"/>
      <c r="G51" s="394"/>
      <c r="H51" s="394"/>
    </row>
    <row r="52" spans="1:8" ht="12.75">
      <c r="A52" s="1095" t="s">
        <v>525</v>
      </c>
      <c r="B52" s="1096"/>
      <c r="C52" s="394">
        <v>500</v>
      </c>
      <c r="D52" s="406">
        <v>500</v>
      </c>
      <c r="E52" s="394"/>
      <c r="F52" s="394"/>
      <c r="G52" s="394"/>
      <c r="H52" s="394"/>
    </row>
    <row r="53" spans="1:8" ht="12.75">
      <c r="A53" s="1095" t="s">
        <v>526</v>
      </c>
      <c r="B53" s="1096"/>
      <c r="C53" s="394">
        <v>5000</v>
      </c>
      <c r="D53" s="406">
        <v>5000</v>
      </c>
      <c r="E53" s="394"/>
      <c r="F53" s="394"/>
      <c r="G53" s="394"/>
      <c r="H53" s="394"/>
    </row>
    <row r="54" spans="1:8" ht="12.75">
      <c r="A54" s="1095" t="s">
        <v>527</v>
      </c>
      <c r="B54" s="1096"/>
      <c r="C54" s="394">
        <v>3000</v>
      </c>
      <c r="D54" s="406">
        <v>3000</v>
      </c>
      <c r="E54" s="394"/>
      <c r="F54" s="394"/>
      <c r="G54" s="394"/>
      <c r="H54" s="394"/>
    </row>
    <row r="55" spans="1:8" ht="12.75">
      <c r="A55" s="1095" t="s">
        <v>528</v>
      </c>
      <c r="B55" s="1096"/>
      <c r="C55" s="394">
        <v>3000</v>
      </c>
      <c r="D55" s="406">
        <v>3000</v>
      </c>
      <c r="E55" s="394"/>
      <c r="F55" s="394"/>
      <c r="G55" s="394"/>
      <c r="H55" s="394"/>
    </row>
    <row r="56" spans="1:8" ht="12.75">
      <c r="A56" s="403" t="s">
        <v>477</v>
      </c>
      <c r="B56" s="405"/>
      <c r="C56" s="394">
        <v>50000</v>
      </c>
      <c r="D56" s="406">
        <v>50000</v>
      </c>
      <c r="E56" s="394">
        <v>50000</v>
      </c>
      <c r="F56" s="394">
        <v>50000</v>
      </c>
      <c r="G56" s="394">
        <v>50000</v>
      </c>
      <c r="H56" s="394"/>
    </row>
    <row r="57" spans="1:8" ht="12.75">
      <c r="A57" s="1095" t="s">
        <v>529</v>
      </c>
      <c r="B57" s="1096"/>
      <c r="C57" s="394">
        <v>1500</v>
      </c>
      <c r="D57" s="406">
        <v>1500</v>
      </c>
      <c r="E57" s="394"/>
      <c r="F57" s="394"/>
      <c r="G57" s="394"/>
      <c r="H57" s="394"/>
    </row>
    <row r="58" spans="1:8" ht="12.75">
      <c r="A58" s="1095" t="s">
        <v>530</v>
      </c>
      <c r="B58" s="1096"/>
      <c r="C58" s="394">
        <v>16329</v>
      </c>
      <c r="D58" s="406">
        <v>2721</v>
      </c>
      <c r="E58" s="394"/>
      <c r="F58" s="394"/>
      <c r="G58" s="394"/>
      <c r="H58" s="394"/>
    </row>
    <row r="59" spans="1:8" ht="12.75">
      <c r="A59" s="403" t="s">
        <v>531</v>
      </c>
      <c r="B59" s="405"/>
      <c r="C59" s="394">
        <v>16948</v>
      </c>
      <c r="D59" s="406">
        <v>8871</v>
      </c>
      <c r="E59" s="394">
        <v>5338</v>
      </c>
      <c r="F59" s="394"/>
      <c r="G59" s="394"/>
      <c r="H59" s="394"/>
    </row>
    <row r="60" spans="1:8" ht="12.75">
      <c r="A60" s="403" t="s">
        <v>901</v>
      </c>
      <c r="B60" s="405"/>
      <c r="C60" s="394"/>
      <c r="D60" s="406">
        <v>8000</v>
      </c>
      <c r="E60" s="394"/>
      <c r="F60" s="394"/>
      <c r="G60" s="394"/>
      <c r="H60" s="394"/>
    </row>
    <row r="61" spans="1:8" ht="12.75">
      <c r="A61" s="1095" t="s">
        <v>532</v>
      </c>
      <c r="B61" s="1096"/>
      <c r="C61" s="394">
        <v>4656</v>
      </c>
      <c r="D61" s="406">
        <v>3492</v>
      </c>
      <c r="E61" s="394"/>
      <c r="F61" s="394"/>
      <c r="G61" s="394"/>
      <c r="H61" s="394"/>
    </row>
    <row r="62" spans="1:8" ht="12.75">
      <c r="A62" s="403" t="s">
        <v>533</v>
      </c>
      <c r="B62" s="405"/>
      <c r="C62" s="394">
        <v>21771</v>
      </c>
      <c r="D62" s="406">
        <v>26400</v>
      </c>
      <c r="E62" s="394">
        <v>4400</v>
      </c>
      <c r="F62" s="394"/>
      <c r="G62" s="394"/>
      <c r="H62" s="394"/>
    </row>
    <row r="63" spans="1:8" ht="12.75">
      <c r="A63" s="403" t="s">
        <v>474</v>
      </c>
      <c r="B63" s="405"/>
      <c r="C63" s="394">
        <v>4700</v>
      </c>
      <c r="D63" s="406">
        <v>850</v>
      </c>
      <c r="E63" s="394"/>
      <c r="F63" s="394"/>
      <c r="G63" s="394"/>
      <c r="H63" s="394"/>
    </row>
    <row r="64" spans="1:8" ht="12.75">
      <c r="A64" s="403" t="s">
        <v>473</v>
      </c>
      <c r="B64" s="405"/>
      <c r="C64" s="394">
        <v>7600</v>
      </c>
      <c r="D64" s="406">
        <v>2000</v>
      </c>
      <c r="E64" s="394"/>
      <c r="F64" s="394"/>
      <c r="G64" s="394"/>
      <c r="H64" s="394"/>
    </row>
    <row r="65" spans="1:8" ht="12.75">
      <c r="A65" s="1095" t="s">
        <v>534</v>
      </c>
      <c r="B65" s="1096"/>
      <c r="C65" s="394">
        <v>229219</v>
      </c>
      <c r="D65" s="406">
        <v>112487</v>
      </c>
      <c r="E65" s="394">
        <v>112487</v>
      </c>
      <c r="F65" s="394">
        <v>50000</v>
      </c>
      <c r="G65" s="394"/>
      <c r="H65" s="394"/>
    </row>
    <row r="66" spans="1:8" ht="12.75">
      <c r="A66" s="403" t="s">
        <v>156</v>
      </c>
      <c r="B66" s="405"/>
      <c r="C66" s="394">
        <v>5000</v>
      </c>
      <c r="D66" s="406">
        <v>5000</v>
      </c>
      <c r="E66" s="394">
        <v>5000</v>
      </c>
      <c r="F66" s="394">
        <v>5000</v>
      </c>
      <c r="G66" s="394"/>
      <c r="H66" s="394"/>
    </row>
    <row r="67" spans="1:8" ht="12.75">
      <c r="A67" s="403" t="s">
        <v>643</v>
      </c>
      <c r="B67" s="405"/>
      <c r="C67" s="394">
        <v>8000</v>
      </c>
      <c r="D67" s="406">
        <v>38000</v>
      </c>
      <c r="E67" s="394"/>
      <c r="F67" s="394"/>
      <c r="G67" s="394"/>
      <c r="H67" s="394"/>
    </row>
    <row r="68" spans="1:8" ht="12.75">
      <c r="A68" s="1095" t="s">
        <v>535</v>
      </c>
      <c r="B68" s="1096"/>
      <c r="C68" s="394">
        <v>35000</v>
      </c>
      <c r="D68" s="406">
        <v>54600</v>
      </c>
      <c r="E68" s="394">
        <v>54600</v>
      </c>
      <c r="F68" s="394">
        <v>54600</v>
      </c>
      <c r="G68" s="394">
        <v>54600</v>
      </c>
      <c r="H68" s="394">
        <v>54600</v>
      </c>
    </row>
    <row r="69" spans="1:8" ht="12.75">
      <c r="A69" s="1095" t="s">
        <v>913</v>
      </c>
      <c r="B69" s="1096"/>
      <c r="C69" s="394"/>
      <c r="D69" s="406">
        <v>21336</v>
      </c>
      <c r="E69" s="394"/>
      <c r="F69" s="394"/>
      <c r="G69" s="394"/>
      <c r="H69" s="394"/>
    </row>
    <row r="70" spans="1:8" ht="12.75">
      <c r="A70" s="1095" t="s">
        <v>914</v>
      </c>
      <c r="B70" s="1096"/>
      <c r="C70" s="394">
        <v>4500</v>
      </c>
      <c r="D70" s="406">
        <v>4500</v>
      </c>
      <c r="E70" s="394">
        <v>4500</v>
      </c>
      <c r="F70" s="394">
        <v>4500</v>
      </c>
      <c r="G70" s="394"/>
      <c r="H70" s="394"/>
    </row>
    <row r="71" spans="1:8" ht="12.75">
      <c r="A71" s="1095" t="s">
        <v>915</v>
      </c>
      <c r="B71" s="1096"/>
      <c r="C71" s="394">
        <v>5000</v>
      </c>
      <c r="D71" s="406">
        <v>5000</v>
      </c>
      <c r="E71" s="394"/>
      <c r="F71" s="394"/>
      <c r="G71" s="394"/>
      <c r="H71" s="394"/>
    </row>
    <row r="72" spans="1:8" ht="12.75">
      <c r="A72" s="1095" t="s">
        <v>916</v>
      </c>
      <c r="B72" s="1096"/>
      <c r="C72" s="394">
        <v>2500</v>
      </c>
      <c r="D72" s="406">
        <v>2500</v>
      </c>
      <c r="E72" s="394">
        <v>2500</v>
      </c>
      <c r="F72" s="394">
        <v>2500</v>
      </c>
      <c r="G72" s="394"/>
      <c r="H72" s="394"/>
    </row>
    <row r="73" spans="1:8" ht="12.75">
      <c r="A73" s="1095" t="s">
        <v>917</v>
      </c>
      <c r="B73" s="1096"/>
      <c r="C73" s="394">
        <v>588</v>
      </c>
      <c r="D73" s="406">
        <v>588</v>
      </c>
      <c r="E73" s="394"/>
      <c r="F73" s="394"/>
      <c r="G73" s="394"/>
      <c r="H73" s="394"/>
    </row>
    <row r="74" spans="1:8" ht="12.75">
      <c r="A74" s="1095" t="s">
        <v>918</v>
      </c>
      <c r="B74" s="1096"/>
      <c r="C74" s="394">
        <v>4000</v>
      </c>
      <c r="D74" s="406">
        <v>4000</v>
      </c>
      <c r="E74" s="394">
        <v>4000</v>
      </c>
      <c r="F74" s="394">
        <v>4000</v>
      </c>
      <c r="G74" s="394"/>
      <c r="H74" s="394"/>
    </row>
    <row r="75" spans="1:8" ht="12.75">
      <c r="A75" s="1095" t="s">
        <v>919</v>
      </c>
      <c r="B75" s="1096"/>
      <c r="C75" s="394">
        <v>5000</v>
      </c>
      <c r="D75" s="406">
        <v>5000</v>
      </c>
      <c r="E75" s="394">
        <v>5000</v>
      </c>
      <c r="F75" s="394">
        <v>5000</v>
      </c>
      <c r="G75" s="394"/>
      <c r="H75" s="394"/>
    </row>
    <row r="76" spans="1:8" ht="12.75">
      <c r="A76" s="1095" t="s">
        <v>920</v>
      </c>
      <c r="B76" s="1096"/>
      <c r="C76" s="394">
        <v>2000</v>
      </c>
      <c r="D76" s="406">
        <v>2000</v>
      </c>
      <c r="E76" s="394">
        <v>2000</v>
      </c>
      <c r="F76" s="394">
        <v>2000</v>
      </c>
      <c r="G76" s="394"/>
      <c r="H76" s="394"/>
    </row>
    <row r="77" spans="1:8" ht="12.75">
      <c r="A77" s="1095" t="s">
        <v>921</v>
      </c>
      <c r="B77" s="1096"/>
      <c r="C77" s="394">
        <v>2000</v>
      </c>
      <c r="D77" s="406">
        <v>2000</v>
      </c>
      <c r="E77" s="394">
        <v>2000</v>
      </c>
      <c r="F77" s="394">
        <v>2000</v>
      </c>
      <c r="G77" s="394"/>
      <c r="H77" s="394"/>
    </row>
    <row r="78" spans="1:8" ht="12.75">
      <c r="A78" s="1095" t="s">
        <v>445</v>
      </c>
      <c r="B78" s="1096"/>
      <c r="C78" s="394">
        <v>1040</v>
      </c>
      <c r="D78" s="406">
        <v>11772</v>
      </c>
      <c r="E78" s="394">
        <v>1023</v>
      </c>
      <c r="F78" s="394"/>
      <c r="G78" s="394"/>
      <c r="H78" s="394"/>
    </row>
    <row r="79" spans="1:8" ht="12.75">
      <c r="A79" s="1095"/>
      <c r="B79" s="1096"/>
      <c r="C79" s="394"/>
      <c r="D79" s="406"/>
      <c r="E79" s="394"/>
      <c r="F79" s="394"/>
      <c r="G79" s="394"/>
      <c r="H79" s="394"/>
    </row>
  </sheetData>
  <sheetProtection/>
  <mergeCells count="58">
    <mergeCell ref="A65:B65"/>
    <mergeCell ref="A68:B68"/>
    <mergeCell ref="A54:B54"/>
    <mergeCell ref="A47:F47"/>
    <mergeCell ref="A52:B52"/>
    <mergeCell ref="A53:B53"/>
    <mergeCell ref="A58:B58"/>
    <mergeCell ref="A61:B61"/>
    <mergeCell ref="J8:J10"/>
    <mergeCell ref="A19:A20"/>
    <mergeCell ref="F8:F10"/>
    <mergeCell ref="I8:I10"/>
    <mergeCell ref="A15:A16"/>
    <mergeCell ref="C8:C10"/>
    <mergeCell ref="D8:D10"/>
    <mergeCell ref="E8:E10"/>
    <mergeCell ref="H8:H10"/>
    <mergeCell ref="A29:A30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A46:B46"/>
    <mergeCell ref="A34:B34"/>
    <mergeCell ref="A33:B33"/>
    <mergeCell ref="A11:A12"/>
    <mergeCell ref="A13:A14"/>
    <mergeCell ref="A17:A18"/>
    <mergeCell ref="A21:A22"/>
    <mergeCell ref="A23:A24"/>
    <mergeCell ref="A25:A26"/>
    <mergeCell ref="A27:A28"/>
    <mergeCell ref="A42:B42"/>
    <mergeCell ref="A35:B35"/>
    <mergeCell ref="A57:B57"/>
    <mergeCell ref="A50:B50"/>
    <mergeCell ref="A55:B55"/>
    <mergeCell ref="A51:B51"/>
    <mergeCell ref="A41:B41"/>
    <mergeCell ref="A40:B40"/>
    <mergeCell ref="A37:B37"/>
    <mergeCell ref="A43:B43"/>
    <mergeCell ref="A69:B69"/>
    <mergeCell ref="A70:B70"/>
    <mergeCell ref="A71:B71"/>
    <mergeCell ref="A72:B72"/>
    <mergeCell ref="A77:B77"/>
    <mergeCell ref="A78:B78"/>
    <mergeCell ref="A79:B79"/>
    <mergeCell ref="A73:B73"/>
    <mergeCell ref="A74:B74"/>
    <mergeCell ref="A75:B75"/>
    <mergeCell ref="A76:B76"/>
  </mergeCells>
  <printOptions/>
  <pageMargins left="0.1968503937007874" right="0.1968503937007874" top="0.3937007874015748" bottom="0.3937007874015748" header="0" footer="0"/>
  <pageSetup firstPageNumber="47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F1">
      <selection activeCell="J19" sqref="J19"/>
    </sheetView>
  </sheetViews>
  <sheetFormatPr defaultColWidth="9.125" defaultRowHeight="12.75"/>
  <cols>
    <col min="1" max="1" width="6.75390625" style="416" customWidth="1"/>
    <col min="2" max="2" width="10.125" style="416" customWidth="1"/>
    <col min="3" max="3" width="35.00390625" style="416" customWidth="1"/>
    <col min="4" max="4" width="10.625" style="416" customWidth="1"/>
    <col min="5" max="7" width="9.125" style="416" customWidth="1"/>
    <col min="8" max="8" width="17.375" style="416" customWidth="1"/>
    <col min="9" max="9" width="11.25390625" style="416" customWidth="1"/>
    <col min="10" max="10" width="11.125" style="416" customWidth="1"/>
    <col min="11" max="11" width="11.25390625" style="416" customWidth="1"/>
    <col min="12" max="12" width="13.125" style="416" customWidth="1"/>
    <col min="13" max="16384" width="9.125" style="416" customWidth="1"/>
  </cols>
  <sheetData>
    <row r="1" spans="1:8" ht="12.75">
      <c r="A1" s="1132" t="s">
        <v>545</v>
      </c>
      <c r="B1" s="1132"/>
      <c r="C1" s="1132"/>
      <c r="D1" s="1132"/>
      <c r="E1" s="1132"/>
      <c r="F1" s="1132"/>
      <c r="G1" s="1132"/>
      <c r="H1" s="1132"/>
    </row>
    <row r="2" ht="16.5" customHeight="1"/>
    <row r="3" spans="1:8" ht="14.25">
      <c r="A3" s="1133" t="s">
        <v>877</v>
      </c>
      <c r="B3" s="1133"/>
      <c r="C3" s="1133"/>
      <c r="D3" s="1133"/>
      <c r="E3" s="1133"/>
      <c r="F3" s="1133"/>
      <c r="G3" s="1133"/>
      <c r="H3" s="1133"/>
    </row>
    <row r="4" spans="1:8" ht="14.25">
      <c r="A4" s="417"/>
      <c r="B4" s="417"/>
      <c r="C4" s="417"/>
      <c r="D4" s="417"/>
      <c r="E4" s="417"/>
      <c r="F4" s="417"/>
      <c r="G4" s="417"/>
      <c r="H4" s="417"/>
    </row>
    <row r="5" spans="1:8" ht="9.75" customHeight="1">
      <c r="A5" s="417"/>
      <c r="B5" s="417"/>
      <c r="C5" s="417"/>
      <c r="D5" s="417"/>
      <c r="E5" s="417"/>
      <c r="F5" s="417"/>
      <c r="G5" s="417"/>
      <c r="H5" s="417"/>
    </row>
    <row r="6" spans="4:12" ht="12.75">
      <c r="D6" s="418"/>
      <c r="E6" s="418"/>
      <c r="F6" s="418"/>
      <c r="G6" s="418"/>
      <c r="H6" s="418"/>
      <c r="I6" s="419"/>
      <c r="J6" s="419"/>
      <c r="K6" s="419"/>
      <c r="L6" s="419" t="s">
        <v>191</v>
      </c>
    </row>
    <row r="7" spans="1:12" ht="24.75" customHeight="1">
      <c r="A7" s="1134" t="s">
        <v>354</v>
      </c>
      <c r="B7" s="1136" t="s">
        <v>163</v>
      </c>
      <c r="C7" s="1137"/>
      <c r="D7" s="1136" t="s">
        <v>546</v>
      </c>
      <c r="E7" s="1140"/>
      <c r="F7" s="1140"/>
      <c r="G7" s="1140"/>
      <c r="H7" s="1137"/>
      <c r="I7" s="1111" t="s">
        <v>978</v>
      </c>
      <c r="J7" s="1111" t="s">
        <v>55</v>
      </c>
      <c r="K7" s="1111" t="s">
        <v>451</v>
      </c>
      <c r="L7" s="1111" t="s">
        <v>781</v>
      </c>
    </row>
    <row r="8" spans="1:12" ht="25.5" customHeight="1" thickBot="1">
      <c r="A8" s="1135"/>
      <c r="B8" s="1138"/>
      <c r="C8" s="1139"/>
      <c r="D8" s="1138"/>
      <c r="E8" s="1141"/>
      <c r="F8" s="1141"/>
      <c r="G8" s="1141"/>
      <c r="H8" s="1139"/>
      <c r="I8" s="1131"/>
      <c r="J8" s="1112"/>
      <c r="K8" s="1112"/>
      <c r="L8" s="1112"/>
    </row>
    <row r="9" spans="1:12" ht="13.5" customHeight="1">
      <c r="A9" s="1113" t="s">
        <v>167</v>
      </c>
      <c r="B9" s="1123" t="s">
        <v>551</v>
      </c>
      <c r="C9" s="1124"/>
      <c r="D9" s="1113" t="s">
        <v>379</v>
      </c>
      <c r="E9" s="560" t="s">
        <v>547</v>
      </c>
      <c r="F9" s="561"/>
      <c r="G9" s="561"/>
      <c r="H9" s="562"/>
      <c r="I9" s="431"/>
      <c r="J9" s="431"/>
      <c r="K9" s="431"/>
      <c r="L9" s="431"/>
    </row>
    <row r="10" spans="1:12" ht="13.5" customHeight="1">
      <c r="A10" s="1119"/>
      <c r="B10" s="1125"/>
      <c r="C10" s="1126"/>
      <c r="D10" s="1114"/>
      <c r="E10" s="424" t="s">
        <v>548</v>
      </c>
      <c r="F10" s="425"/>
      <c r="G10" s="425"/>
      <c r="H10" s="426"/>
      <c r="I10" s="427">
        <v>62940</v>
      </c>
      <c r="J10" s="427">
        <v>62940</v>
      </c>
      <c r="K10" s="427">
        <v>62940</v>
      </c>
      <c r="L10" s="427">
        <v>62940</v>
      </c>
    </row>
    <row r="11" spans="1:12" ht="13.5" customHeight="1">
      <c r="A11" s="1119"/>
      <c r="B11" s="1125"/>
      <c r="C11" s="1126"/>
      <c r="D11" s="1115"/>
      <c r="E11" s="424" t="s">
        <v>876</v>
      </c>
      <c r="F11" s="425"/>
      <c r="G11" s="425"/>
      <c r="H11" s="426"/>
      <c r="I11" s="427">
        <v>4720</v>
      </c>
      <c r="J11" s="427">
        <v>4720</v>
      </c>
      <c r="K11" s="427">
        <v>4720</v>
      </c>
      <c r="L11" s="427">
        <v>4720</v>
      </c>
    </row>
    <row r="12" spans="1:12" ht="13.5" customHeight="1">
      <c r="A12" s="1119"/>
      <c r="B12" s="1127"/>
      <c r="C12" s="1128"/>
      <c r="D12" s="1121" t="s">
        <v>380</v>
      </c>
      <c r="E12" s="420" t="s">
        <v>381</v>
      </c>
      <c r="F12" s="421"/>
      <c r="G12" s="421"/>
      <c r="H12" s="422"/>
      <c r="I12" s="423"/>
      <c r="J12" s="423"/>
      <c r="K12" s="423"/>
      <c r="L12" s="423"/>
    </row>
    <row r="13" spans="1:12" ht="13.5" customHeight="1">
      <c r="A13" s="1119"/>
      <c r="B13" s="1127"/>
      <c r="C13" s="1128"/>
      <c r="D13" s="1114"/>
      <c r="E13" s="424" t="s">
        <v>549</v>
      </c>
      <c r="F13" s="425"/>
      <c r="G13" s="425"/>
      <c r="H13" s="426"/>
      <c r="I13" s="427"/>
      <c r="J13" s="427"/>
      <c r="K13" s="427"/>
      <c r="L13" s="427"/>
    </row>
    <row r="14" spans="1:12" ht="13.5" customHeight="1">
      <c r="A14" s="1119"/>
      <c r="B14" s="1127"/>
      <c r="C14" s="1128"/>
      <c r="D14" s="1114"/>
      <c r="E14" s="424" t="s">
        <v>382</v>
      </c>
      <c r="F14" s="425"/>
      <c r="G14" s="425"/>
      <c r="H14" s="426"/>
      <c r="I14" s="427"/>
      <c r="J14" s="427"/>
      <c r="K14" s="427"/>
      <c r="L14" s="427"/>
    </row>
    <row r="15" spans="1:12" ht="13.5" customHeight="1">
      <c r="A15" s="1119"/>
      <c r="B15" s="1127"/>
      <c r="C15" s="1128"/>
      <c r="D15" s="1114"/>
      <c r="E15" s="424" t="s">
        <v>65</v>
      </c>
      <c r="F15" s="425"/>
      <c r="G15" s="425"/>
      <c r="H15" s="426"/>
      <c r="I15" s="427"/>
      <c r="J15" s="427"/>
      <c r="K15" s="427"/>
      <c r="L15" s="427"/>
    </row>
    <row r="16" spans="1:12" ht="13.5" customHeight="1">
      <c r="A16" s="1119"/>
      <c r="B16" s="1127"/>
      <c r="C16" s="1128"/>
      <c r="D16" s="1114"/>
      <c r="E16" s="424" t="s">
        <v>66</v>
      </c>
      <c r="F16" s="425"/>
      <c r="G16" s="425"/>
      <c r="H16" s="426"/>
      <c r="I16" s="427"/>
      <c r="J16" s="427"/>
      <c r="K16" s="427"/>
      <c r="L16" s="427"/>
    </row>
    <row r="17" spans="1:12" ht="13.5" customHeight="1">
      <c r="A17" s="1119"/>
      <c r="B17" s="1127"/>
      <c r="C17" s="1128"/>
      <c r="D17" s="1114"/>
      <c r="E17" s="424" t="s">
        <v>453</v>
      </c>
      <c r="F17" s="425"/>
      <c r="G17" s="425"/>
      <c r="H17" s="426"/>
      <c r="I17" s="427">
        <v>70024</v>
      </c>
      <c r="J17" s="427">
        <v>70024</v>
      </c>
      <c r="K17" s="427">
        <v>70024</v>
      </c>
      <c r="L17" s="427">
        <v>70024</v>
      </c>
    </row>
    <row r="18" spans="1:12" ht="13.5" customHeight="1" thickBot="1">
      <c r="A18" s="1120"/>
      <c r="B18" s="1129"/>
      <c r="C18" s="1130"/>
      <c r="D18" s="1122"/>
      <c r="E18" s="434" t="s">
        <v>550</v>
      </c>
      <c r="F18" s="436"/>
      <c r="G18" s="436"/>
      <c r="H18" s="437"/>
      <c r="I18" s="435">
        <v>7084</v>
      </c>
      <c r="J18" s="435">
        <v>7084</v>
      </c>
      <c r="K18" s="435">
        <v>7084</v>
      </c>
      <c r="L18" s="435">
        <v>7084</v>
      </c>
    </row>
    <row r="19" spans="1:12" ht="15.75" customHeight="1">
      <c r="A19" s="1145" t="s">
        <v>954</v>
      </c>
      <c r="B19" s="1123" t="s">
        <v>553</v>
      </c>
      <c r="C19" s="1124"/>
      <c r="D19" s="1113" t="s">
        <v>379</v>
      </c>
      <c r="E19" s="420" t="s">
        <v>547</v>
      </c>
      <c r="F19" s="421"/>
      <c r="G19" s="421"/>
      <c r="H19" s="422"/>
      <c r="I19" s="431"/>
      <c r="J19" s="431"/>
      <c r="K19" s="431"/>
      <c r="L19" s="431"/>
    </row>
    <row r="20" spans="1:12" ht="15.75" customHeight="1">
      <c r="A20" s="1146"/>
      <c r="B20" s="1125"/>
      <c r="C20" s="1126"/>
      <c r="D20" s="1114"/>
      <c r="E20" s="424" t="s">
        <v>548</v>
      </c>
      <c r="F20" s="425"/>
      <c r="G20" s="425"/>
      <c r="H20" s="426"/>
      <c r="I20" s="427">
        <v>2328260</v>
      </c>
      <c r="J20" s="427">
        <v>2328260</v>
      </c>
      <c r="K20" s="427">
        <v>2328260</v>
      </c>
      <c r="L20" s="427">
        <v>2328260</v>
      </c>
    </row>
    <row r="21" spans="1:12" ht="15.75" customHeight="1">
      <c r="A21" s="1146"/>
      <c r="B21" s="1125"/>
      <c r="C21" s="1126"/>
      <c r="D21" s="1115"/>
      <c r="E21" s="1116" t="s">
        <v>554</v>
      </c>
      <c r="F21" s="1117"/>
      <c r="G21" s="1117"/>
      <c r="H21" s="1118"/>
      <c r="I21" s="427">
        <v>474987</v>
      </c>
      <c r="J21" s="427">
        <v>474987</v>
      </c>
      <c r="K21" s="427"/>
      <c r="L21" s="427"/>
    </row>
    <row r="22" spans="1:12" ht="15.75" customHeight="1">
      <c r="A22" s="1146"/>
      <c r="B22" s="1127"/>
      <c r="C22" s="1128"/>
      <c r="D22" s="1121" t="s">
        <v>380</v>
      </c>
      <c r="E22" s="420" t="s">
        <v>381</v>
      </c>
      <c r="F22" s="421"/>
      <c r="G22" s="421"/>
      <c r="H22" s="422"/>
      <c r="I22" s="423"/>
      <c r="J22" s="423"/>
      <c r="K22" s="423"/>
      <c r="L22" s="423"/>
    </row>
    <row r="23" spans="1:12" ht="15.75" customHeight="1">
      <c r="A23" s="1146"/>
      <c r="B23" s="1127"/>
      <c r="C23" s="1128"/>
      <c r="D23" s="1114"/>
      <c r="E23" s="424" t="s">
        <v>549</v>
      </c>
      <c r="F23" s="425"/>
      <c r="G23" s="425"/>
      <c r="H23" s="426"/>
      <c r="I23" s="427"/>
      <c r="J23" s="427"/>
      <c r="K23" s="427"/>
      <c r="L23" s="427"/>
    </row>
    <row r="24" spans="1:12" ht="15.75" customHeight="1">
      <c r="A24" s="1146"/>
      <c r="B24" s="1127"/>
      <c r="C24" s="1128"/>
      <c r="D24" s="1114"/>
      <c r="E24" s="424" t="s">
        <v>382</v>
      </c>
      <c r="F24" s="425"/>
      <c r="G24" s="425"/>
      <c r="H24" s="426"/>
      <c r="I24" s="427"/>
      <c r="J24" s="427"/>
      <c r="K24" s="427"/>
      <c r="L24" s="427"/>
    </row>
    <row r="25" spans="1:12" ht="15.75" customHeight="1">
      <c r="A25" s="1146"/>
      <c r="B25" s="1127"/>
      <c r="C25" s="1128"/>
      <c r="D25" s="1114"/>
      <c r="E25" s="424" t="s">
        <v>65</v>
      </c>
      <c r="F25" s="425"/>
      <c r="G25" s="425"/>
      <c r="H25" s="426"/>
      <c r="I25" s="427"/>
      <c r="J25" s="427"/>
      <c r="K25" s="427"/>
      <c r="L25" s="427"/>
    </row>
    <row r="26" spans="1:12" ht="15.75" customHeight="1">
      <c r="A26" s="1146"/>
      <c r="B26" s="1127"/>
      <c r="C26" s="1128"/>
      <c r="D26" s="1114"/>
      <c r="E26" s="424" t="s">
        <v>457</v>
      </c>
      <c r="F26" s="425"/>
      <c r="G26" s="425"/>
      <c r="H26" s="426"/>
      <c r="I26" s="427"/>
      <c r="J26" s="427"/>
      <c r="K26" s="427"/>
      <c r="L26" s="427"/>
    </row>
    <row r="27" spans="1:12" ht="15.75" customHeight="1">
      <c r="A27" s="1146"/>
      <c r="B27" s="1127"/>
      <c r="C27" s="1128"/>
      <c r="D27" s="1114"/>
      <c r="E27" s="424" t="s">
        <v>453</v>
      </c>
      <c r="F27" s="425"/>
      <c r="G27" s="425"/>
      <c r="H27" s="426"/>
      <c r="I27" s="427">
        <v>2865477</v>
      </c>
      <c r="J27" s="427">
        <v>3003680</v>
      </c>
      <c r="K27" s="427">
        <v>2528693</v>
      </c>
      <c r="L27" s="427">
        <v>2528693</v>
      </c>
    </row>
    <row r="28" spans="1:12" ht="15.75" customHeight="1" thickBot="1">
      <c r="A28" s="1156"/>
      <c r="B28" s="1157"/>
      <c r="C28" s="1158"/>
      <c r="D28" s="1090"/>
      <c r="E28" s="434" t="s">
        <v>552</v>
      </c>
      <c r="F28" s="429"/>
      <c r="G28" s="429"/>
      <c r="H28" s="430"/>
      <c r="I28" s="433">
        <v>62230</v>
      </c>
      <c r="J28" s="433">
        <v>62230</v>
      </c>
      <c r="K28" s="433">
        <v>62230</v>
      </c>
      <c r="L28" s="433">
        <v>62230</v>
      </c>
    </row>
    <row r="29" spans="1:12" ht="13.5" customHeight="1">
      <c r="A29" s="1145"/>
      <c r="B29" s="1148" t="s">
        <v>187</v>
      </c>
      <c r="C29" s="1149"/>
      <c r="D29" s="1113" t="s">
        <v>379</v>
      </c>
      <c r="E29" s="424" t="s">
        <v>547</v>
      </c>
      <c r="F29" s="425"/>
      <c r="G29" s="425"/>
      <c r="H29" s="426"/>
      <c r="I29" s="438"/>
      <c r="J29" s="438"/>
      <c r="K29" s="438"/>
      <c r="L29" s="438"/>
    </row>
    <row r="30" spans="1:12" ht="13.5" customHeight="1">
      <c r="A30" s="1146"/>
      <c r="B30" s="1150"/>
      <c r="C30" s="1151"/>
      <c r="D30" s="1114"/>
      <c r="E30" s="424" t="s">
        <v>548</v>
      </c>
      <c r="F30" s="425"/>
      <c r="G30" s="425"/>
      <c r="H30" s="426"/>
      <c r="I30" s="439">
        <f>SUM(I10)</f>
        <v>62940</v>
      </c>
      <c r="J30" s="439">
        <f>SUM(J10)</f>
        <v>62940</v>
      </c>
      <c r="K30" s="439">
        <f>SUM(K10)</f>
        <v>62940</v>
      </c>
      <c r="L30" s="439">
        <f>SUM(L10)</f>
        <v>62940</v>
      </c>
    </row>
    <row r="31" spans="1:12" ht="13.5" customHeight="1">
      <c r="A31" s="1146"/>
      <c r="B31" s="1150"/>
      <c r="C31" s="1151"/>
      <c r="D31" s="1089"/>
      <c r="E31" s="1142" t="s">
        <v>554</v>
      </c>
      <c r="F31" s="1143"/>
      <c r="G31" s="1143"/>
      <c r="H31" s="1144"/>
      <c r="I31" s="439">
        <f>SUM(I21)</f>
        <v>474987</v>
      </c>
      <c r="J31" s="439">
        <f>SUM(J21)</f>
        <v>474987</v>
      </c>
      <c r="K31" s="439">
        <f>SUM(K21)</f>
        <v>0</v>
      </c>
      <c r="L31" s="439">
        <f>SUM(L21)</f>
        <v>0</v>
      </c>
    </row>
    <row r="32" spans="1:12" ht="13.5" customHeight="1">
      <c r="A32" s="1146"/>
      <c r="B32" s="1150"/>
      <c r="C32" s="1151"/>
      <c r="D32" s="1115"/>
      <c r="E32" s="424" t="s">
        <v>876</v>
      </c>
      <c r="F32" s="425"/>
      <c r="G32" s="425"/>
      <c r="H32" s="426"/>
      <c r="I32" s="439">
        <v>4720</v>
      </c>
      <c r="J32" s="439">
        <v>4720</v>
      </c>
      <c r="K32" s="439">
        <v>4720</v>
      </c>
      <c r="L32" s="439">
        <v>4720</v>
      </c>
    </row>
    <row r="33" spans="1:12" ht="13.5" customHeight="1">
      <c r="A33" s="1146"/>
      <c r="B33" s="1152"/>
      <c r="C33" s="1153"/>
      <c r="D33" s="1121" t="s">
        <v>380</v>
      </c>
      <c r="E33" s="420" t="s">
        <v>381</v>
      </c>
      <c r="F33" s="421"/>
      <c r="G33" s="421"/>
      <c r="H33" s="422"/>
      <c r="I33" s="440">
        <f aca="true" t="shared" si="0" ref="I33:K34">SUM(I22)</f>
        <v>0</v>
      </c>
      <c r="J33" s="440">
        <f t="shared" si="0"/>
        <v>0</v>
      </c>
      <c r="K33" s="440">
        <f t="shared" si="0"/>
        <v>0</v>
      </c>
      <c r="L33" s="440">
        <f>SUM(L22)</f>
        <v>0</v>
      </c>
    </row>
    <row r="34" spans="1:12" ht="13.5" customHeight="1">
      <c r="A34" s="1146"/>
      <c r="B34" s="1152"/>
      <c r="C34" s="1153"/>
      <c r="D34" s="1114"/>
      <c r="E34" s="424" t="s">
        <v>549</v>
      </c>
      <c r="F34" s="425"/>
      <c r="G34" s="425"/>
      <c r="H34" s="426"/>
      <c r="I34" s="441">
        <f t="shared" si="0"/>
        <v>0</v>
      </c>
      <c r="J34" s="441">
        <f t="shared" si="0"/>
        <v>0</v>
      </c>
      <c r="K34" s="441">
        <f t="shared" si="0"/>
        <v>0</v>
      </c>
      <c r="L34" s="441">
        <f>SUM(L23)</f>
        <v>0</v>
      </c>
    </row>
    <row r="35" spans="1:12" ht="13.5" customHeight="1">
      <c r="A35" s="1146"/>
      <c r="B35" s="1152"/>
      <c r="C35" s="1153"/>
      <c r="D35" s="1114"/>
      <c r="E35" s="424" t="s">
        <v>382</v>
      </c>
      <c r="F35" s="425"/>
      <c r="G35" s="425"/>
      <c r="H35" s="426"/>
      <c r="I35" s="441"/>
      <c r="J35" s="441"/>
      <c r="K35" s="441"/>
      <c r="L35" s="441"/>
    </row>
    <row r="36" spans="1:12" ht="13.5" customHeight="1">
      <c r="A36" s="1146"/>
      <c r="B36" s="1152"/>
      <c r="C36" s="1153"/>
      <c r="D36" s="1114"/>
      <c r="E36" s="424" t="s">
        <v>65</v>
      </c>
      <c r="F36" s="425"/>
      <c r="G36" s="425"/>
      <c r="H36" s="426"/>
      <c r="I36" s="427"/>
      <c r="J36" s="427"/>
      <c r="K36" s="427"/>
      <c r="L36" s="427"/>
    </row>
    <row r="37" spans="1:12" ht="13.5" customHeight="1">
      <c r="A37" s="1146"/>
      <c r="B37" s="1152"/>
      <c r="C37" s="1153"/>
      <c r="D37" s="1114"/>
      <c r="E37" s="424" t="s">
        <v>66</v>
      </c>
      <c r="F37" s="425"/>
      <c r="G37" s="425"/>
      <c r="H37" s="426"/>
      <c r="I37" s="427"/>
      <c r="J37" s="427"/>
      <c r="K37" s="427"/>
      <c r="L37" s="427"/>
    </row>
    <row r="38" spans="1:12" ht="13.5" customHeight="1">
      <c r="A38" s="1146"/>
      <c r="B38" s="1152"/>
      <c r="C38" s="1153"/>
      <c r="D38" s="1114"/>
      <c r="E38" s="424" t="s">
        <v>453</v>
      </c>
      <c r="F38" s="425"/>
      <c r="G38" s="425"/>
      <c r="H38" s="426"/>
      <c r="I38" s="439">
        <f>SUM(I27+I17)</f>
        <v>2935501</v>
      </c>
      <c r="J38" s="439">
        <f>SUM(J27+J17)</f>
        <v>3073704</v>
      </c>
      <c r="K38" s="439">
        <f>SUM(K27+K17)</f>
        <v>2598717</v>
      </c>
      <c r="L38" s="439">
        <f>SUM(L27+L17)</f>
        <v>2598717</v>
      </c>
    </row>
    <row r="39" spans="1:12" ht="13.5" customHeight="1">
      <c r="A39" s="1146"/>
      <c r="B39" s="1152"/>
      <c r="C39" s="1153"/>
      <c r="D39" s="1114"/>
      <c r="E39" s="432" t="s">
        <v>552</v>
      </c>
      <c r="F39" s="425"/>
      <c r="G39" s="425"/>
      <c r="H39" s="426"/>
      <c r="I39" s="563">
        <v>62230</v>
      </c>
      <c r="J39" s="563">
        <v>62230</v>
      </c>
      <c r="K39" s="563">
        <v>62231</v>
      </c>
      <c r="L39" s="563">
        <v>62231</v>
      </c>
    </row>
    <row r="40" spans="1:12" ht="13.5" customHeight="1" thickBot="1">
      <c r="A40" s="1147"/>
      <c r="B40" s="1154"/>
      <c r="C40" s="1155"/>
      <c r="D40" s="1122"/>
      <c r="E40" s="428" t="s">
        <v>457</v>
      </c>
      <c r="F40" s="429"/>
      <c r="G40" s="429"/>
      <c r="H40" s="430"/>
      <c r="I40" s="442">
        <f>SUM(I26)</f>
        <v>0</v>
      </c>
      <c r="J40" s="442">
        <f>SUM(J26)</f>
        <v>0</v>
      </c>
      <c r="K40" s="442">
        <f>SUM(K26)</f>
        <v>0</v>
      </c>
      <c r="L40" s="442">
        <f>SUM(L26)</f>
        <v>0</v>
      </c>
    </row>
  </sheetData>
  <sheetProtection/>
  <mergeCells count="23">
    <mergeCell ref="E31:H31"/>
    <mergeCell ref="D19:D21"/>
    <mergeCell ref="D29:D32"/>
    <mergeCell ref="A29:A40"/>
    <mergeCell ref="B29:C40"/>
    <mergeCell ref="D33:D40"/>
    <mergeCell ref="A19:A28"/>
    <mergeCell ref="B19:C28"/>
    <mergeCell ref="D22:D28"/>
    <mergeCell ref="A1:H1"/>
    <mergeCell ref="A3:H3"/>
    <mergeCell ref="A7:A8"/>
    <mergeCell ref="B7:C8"/>
    <mergeCell ref="D7:H8"/>
    <mergeCell ref="A9:A18"/>
    <mergeCell ref="D12:D18"/>
    <mergeCell ref="B9:C18"/>
    <mergeCell ref="I7:I8"/>
    <mergeCell ref="L7:L8"/>
    <mergeCell ref="K7:K8"/>
    <mergeCell ref="D9:D11"/>
    <mergeCell ref="E21:H21"/>
    <mergeCell ref="J7:J8"/>
  </mergeCells>
  <printOptions/>
  <pageMargins left="1.3779527559055118" right="1.3779527559055118" top="0.7086614173228347" bottom="0" header="0.5118110236220472" footer="0.11811023622047245"/>
  <pageSetup firstPageNumber="49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78"/>
  <sheetViews>
    <sheetView zoomScalePageLayoutView="0" workbookViewId="0" topLeftCell="A25">
      <selection activeCell="F42" sqref="F42"/>
    </sheetView>
  </sheetViews>
  <sheetFormatPr defaultColWidth="9.125" defaultRowHeight="12.75"/>
  <cols>
    <col min="1" max="1" width="4.75390625" style="443" customWidth="1"/>
    <col min="2" max="2" width="14.125" style="443" customWidth="1"/>
    <col min="3" max="3" width="13.875" style="443" customWidth="1"/>
    <col min="4" max="4" width="14.125" style="443" customWidth="1"/>
    <col min="5" max="5" width="13.125" style="443" customWidth="1"/>
    <col min="6" max="10" width="12.25390625" style="443" customWidth="1"/>
    <col min="11" max="16384" width="9.125" style="443" customWidth="1"/>
  </cols>
  <sheetData>
    <row r="2" spans="2:10" ht="12.75">
      <c r="B2" s="1177" t="s">
        <v>555</v>
      </c>
      <c r="C2" s="1177"/>
      <c r="D2" s="1177"/>
      <c r="E2" s="1177"/>
      <c r="F2" s="1177"/>
      <c r="G2" s="1177"/>
      <c r="H2" s="1177"/>
      <c r="I2" s="1177"/>
      <c r="J2" s="1177"/>
    </row>
    <row r="4" spans="2:14" ht="12.75">
      <c r="B4" s="1175" t="s">
        <v>878</v>
      </c>
      <c r="C4" s="1176"/>
      <c r="D4" s="1176"/>
      <c r="E4" s="1176"/>
      <c r="F4" s="1176"/>
      <c r="G4" s="1176"/>
      <c r="H4" s="1176"/>
      <c r="I4" s="1176"/>
      <c r="J4" s="1176"/>
      <c r="K4" s="446"/>
      <c r="L4" s="446"/>
      <c r="M4" s="446"/>
      <c r="N4" s="446"/>
    </row>
    <row r="5" spans="2:14" ht="12.75">
      <c r="B5" s="444"/>
      <c r="C5" s="445"/>
      <c r="D5" s="445"/>
      <c r="E5" s="445"/>
      <c r="F5" s="445"/>
      <c r="G5" s="445"/>
      <c r="H5" s="445"/>
      <c r="I5" s="445"/>
      <c r="J5" s="445"/>
      <c r="K5" s="446"/>
      <c r="L5" s="446"/>
      <c r="M5" s="446"/>
      <c r="N5" s="446"/>
    </row>
    <row r="6" spans="2:14" ht="12.75">
      <c r="B6" s="444"/>
      <c r="C6" s="445"/>
      <c r="D6" s="445"/>
      <c r="E6" s="445"/>
      <c r="F6" s="445"/>
      <c r="G6" s="445"/>
      <c r="H6" s="445"/>
      <c r="I6" s="445"/>
      <c r="J6" s="445"/>
      <c r="K6" s="446"/>
      <c r="L6" s="446"/>
      <c r="M6" s="446"/>
      <c r="N6" s="446"/>
    </row>
    <row r="7" ht="12.75">
      <c r="A7" s="447"/>
    </row>
    <row r="8" spans="1:10" ht="12.75" customHeight="1">
      <c r="A8" s="1200" t="s">
        <v>556</v>
      </c>
      <c r="B8" s="1192" t="s">
        <v>557</v>
      </c>
      <c r="C8" s="1193"/>
      <c r="D8" s="1194"/>
      <c r="E8" s="1178" t="s">
        <v>910</v>
      </c>
      <c r="F8" s="1181" t="s">
        <v>558</v>
      </c>
      <c r="G8" s="1182"/>
      <c r="H8" s="1184"/>
      <c r="I8" s="1184"/>
      <c r="J8" s="448"/>
    </row>
    <row r="9" spans="1:10" ht="12.75">
      <c r="A9" s="1201"/>
      <c r="B9" s="1195"/>
      <c r="C9" s="1196"/>
      <c r="D9" s="1197"/>
      <c r="E9" s="1172"/>
      <c r="F9" s="1181" t="s">
        <v>559</v>
      </c>
      <c r="G9" s="1182"/>
      <c r="H9" s="1181" t="s">
        <v>560</v>
      </c>
      <c r="I9" s="1183"/>
      <c r="J9" s="1171" t="s">
        <v>561</v>
      </c>
    </row>
    <row r="10" spans="1:10" ht="12.75" customHeight="1">
      <c r="A10" s="1201"/>
      <c r="B10" s="1195"/>
      <c r="C10" s="1196"/>
      <c r="D10" s="1197"/>
      <c r="E10" s="1172"/>
      <c r="F10" s="1174" t="s">
        <v>562</v>
      </c>
      <c r="G10" s="1179" t="s">
        <v>563</v>
      </c>
      <c r="H10" s="1174" t="s">
        <v>564</v>
      </c>
      <c r="I10" s="1174" t="s">
        <v>565</v>
      </c>
      <c r="J10" s="1172"/>
    </row>
    <row r="11" spans="1:10" ht="28.5" customHeight="1">
      <c r="A11" s="1202"/>
      <c r="B11" s="1198"/>
      <c r="C11" s="1180"/>
      <c r="D11" s="1199"/>
      <c r="E11" s="1173"/>
      <c r="F11" s="1173"/>
      <c r="G11" s="1180"/>
      <c r="H11" s="1173"/>
      <c r="I11" s="1173"/>
      <c r="J11" s="1173"/>
    </row>
    <row r="12" spans="1:10" ht="12.75">
      <c r="A12" s="1191"/>
      <c r="B12" s="1185" t="s">
        <v>566</v>
      </c>
      <c r="C12" s="1186"/>
      <c r="D12" s="1187"/>
      <c r="E12" s="1159"/>
      <c r="F12" s="1159"/>
      <c r="G12" s="1159"/>
      <c r="H12" s="1159"/>
      <c r="I12" s="1159"/>
      <c r="J12" s="1159"/>
    </row>
    <row r="13" spans="1:10" ht="12.75">
      <c r="A13" s="1164"/>
      <c r="B13" s="1188"/>
      <c r="C13" s="1189"/>
      <c r="D13" s="1190"/>
      <c r="E13" s="1160"/>
      <c r="F13" s="1160"/>
      <c r="G13" s="1160"/>
      <c r="H13" s="1160"/>
      <c r="I13" s="1160"/>
      <c r="J13" s="1160"/>
    </row>
    <row r="14" spans="1:10" ht="12.75">
      <c r="A14" s="1163" t="s">
        <v>164</v>
      </c>
      <c r="B14" s="1165" t="s">
        <v>567</v>
      </c>
      <c r="C14" s="1166"/>
      <c r="D14" s="1167"/>
      <c r="E14" s="1159">
        <f>SUM(F14+G14+H14+I14)</f>
        <v>17</v>
      </c>
      <c r="F14" s="1159">
        <v>15</v>
      </c>
      <c r="G14" s="1159"/>
      <c r="H14" s="1159">
        <v>2</v>
      </c>
      <c r="I14" s="1159"/>
      <c r="J14" s="1159"/>
    </row>
    <row r="15" spans="1:10" ht="12.75">
      <c r="A15" s="1164"/>
      <c r="B15" s="1168"/>
      <c r="C15" s="1169"/>
      <c r="D15" s="1170"/>
      <c r="E15" s="1160"/>
      <c r="F15" s="1160"/>
      <c r="G15" s="1160"/>
      <c r="H15" s="1160"/>
      <c r="I15" s="1160"/>
      <c r="J15" s="1160"/>
    </row>
    <row r="16" spans="1:10" ht="12.75">
      <c r="A16" s="1191" t="s">
        <v>165</v>
      </c>
      <c r="B16" s="1165" t="s">
        <v>568</v>
      </c>
      <c r="C16" s="1166"/>
      <c r="D16" s="1167"/>
      <c r="E16" s="1159">
        <f>SUM(F16+G16+H16+I16)</f>
        <v>3</v>
      </c>
      <c r="F16" s="1159">
        <v>3</v>
      </c>
      <c r="G16" s="1159"/>
      <c r="H16" s="1159"/>
      <c r="I16" s="1159"/>
      <c r="J16" s="1159"/>
    </row>
    <row r="17" spans="1:10" ht="12.75">
      <c r="A17" s="1164"/>
      <c r="B17" s="1168"/>
      <c r="C17" s="1169"/>
      <c r="D17" s="1170"/>
      <c r="E17" s="1160"/>
      <c r="F17" s="1160"/>
      <c r="G17" s="1160"/>
      <c r="H17" s="1160"/>
      <c r="I17" s="1160"/>
      <c r="J17" s="1160"/>
    </row>
    <row r="18" spans="1:10" ht="12.75">
      <c r="A18" s="1191" t="s">
        <v>166</v>
      </c>
      <c r="B18" s="1165" t="s">
        <v>569</v>
      </c>
      <c r="C18" s="1166"/>
      <c r="D18" s="1167"/>
      <c r="E18" s="1159">
        <f>SUM(F18+G18+H18+I18)</f>
        <v>20</v>
      </c>
      <c r="F18" s="1159">
        <v>18</v>
      </c>
      <c r="G18" s="1159"/>
      <c r="H18" s="1159">
        <v>2</v>
      </c>
      <c r="I18" s="1159"/>
      <c r="J18" s="1159"/>
    </row>
    <row r="19" spans="1:10" ht="12.75">
      <c r="A19" s="1164"/>
      <c r="B19" s="1168"/>
      <c r="C19" s="1169"/>
      <c r="D19" s="1170"/>
      <c r="E19" s="1160"/>
      <c r="F19" s="1160"/>
      <c r="G19" s="1160"/>
      <c r="H19" s="1160"/>
      <c r="I19" s="1160"/>
      <c r="J19" s="1160"/>
    </row>
    <row r="20" spans="1:10" ht="12.75">
      <c r="A20" s="1163" t="s">
        <v>167</v>
      </c>
      <c r="B20" s="1165" t="s">
        <v>570</v>
      </c>
      <c r="C20" s="1166"/>
      <c r="D20" s="1167"/>
      <c r="E20" s="1159">
        <f>SUM(F20+G20+H20+I20)</f>
        <v>33</v>
      </c>
      <c r="F20" s="1159">
        <v>32</v>
      </c>
      <c r="G20" s="1159"/>
      <c r="H20" s="1159">
        <v>1</v>
      </c>
      <c r="I20" s="1159"/>
      <c r="J20" s="1159"/>
    </row>
    <row r="21" spans="1:10" ht="12.75">
      <c r="A21" s="1164"/>
      <c r="B21" s="1168"/>
      <c r="C21" s="1169"/>
      <c r="D21" s="1170"/>
      <c r="E21" s="1160"/>
      <c r="F21" s="1160"/>
      <c r="G21" s="1160"/>
      <c r="H21" s="1160"/>
      <c r="I21" s="1160"/>
      <c r="J21" s="1160"/>
    </row>
    <row r="22" spans="1:10" ht="12.75">
      <c r="A22" s="1191" t="s">
        <v>168</v>
      </c>
      <c r="B22" s="1165" t="s">
        <v>571</v>
      </c>
      <c r="C22" s="1166"/>
      <c r="D22" s="1167"/>
      <c r="E22" s="1159">
        <f>SUM(F22+G22+H22+I22)</f>
        <v>22</v>
      </c>
      <c r="F22" s="1159">
        <v>18</v>
      </c>
      <c r="G22" s="1159"/>
      <c r="H22" s="1159">
        <v>4</v>
      </c>
      <c r="I22" s="1159"/>
      <c r="J22" s="1159"/>
    </row>
    <row r="23" spans="1:10" ht="12.75">
      <c r="A23" s="1164"/>
      <c r="B23" s="1168"/>
      <c r="C23" s="1169"/>
      <c r="D23" s="1170"/>
      <c r="E23" s="1160"/>
      <c r="F23" s="1160"/>
      <c r="G23" s="1160"/>
      <c r="H23" s="1160"/>
      <c r="I23" s="1160"/>
      <c r="J23" s="1160"/>
    </row>
    <row r="24" spans="1:10" ht="12.75">
      <c r="A24" s="1163" t="s">
        <v>954</v>
      </c>
      <c r="B24" s="1165" t="s">
        <v>572</v>
      </c>
      <c r="C24" s="1166"/>
      <c r="D24" s="1167"/>
      <c r="E24" s="1159">
        <f>SUM(F24+G24+H24+I24)</f>
        <v>12</v>
      </c>
      <c r="F24" s="1159">
        <v>11</v>
      </c>
      <c r="G24" s="1159"/>
      <c r="H24" s="1159">
        <v>1</v>
      </c>
      <c r="I24" s="1159"/>
      <c r="J24" s="1159"/>
    </row>
    <row r="25" spans="1:10" ht="12.75">
      <c r="A25" s="1164"/>
      <c r="B25" s="1168"/>
      <c r="C25" s="1169"/>
      <c r="D25" s="1170"/>
      <c r="E25" s="1160"/>
      <c r="F25" s="1160"/>
      <c r="G25" s="1160"/>
      <c r="H25" s="1160"/>
      <c r="I25" s="1160"/>
      <c r="J25" s="1160"/>
    </row>
    <row r="26" spans="1:10" ht="12.75">
      <c r="A26" s="1163" t="s">
        <v>573</v>
      </c>
      <c r="B26" s="1165" t="s">
        <v>574</v>
      </c>
      <c r="C26" s="1166"/>
      <c r="D26" s="1167"/>
      <c r="E26" s="1159">
        <v>1</v>
      </c>
      <c r="F26" s="1159">
        <v>1</v>
      </c>
      <c r="G26" s="1159"/>
      <c r="H26" s="1159"/>
      <c r="I26" s="1159"/>
      <c r="J26" s="1159"/>
    </row>
    <row r="27" spans="1:10" ht="12.75">
      <c r="A27" s="1164"/>
      <c r="B27" s="1168"/>
      <c r="C27" s="1169"/>
      <c r="D27" s="1170"/>
      <c r="E27" s="1160"/>
      <c r="F27" s="1160"/>
      <c r="G27" s="1160"/>
      <c r="H27" s="1160"/>
      <c r="I27" s="1160"/>
      <c r="J27" s="1160"/>
    </row>
    <row r="28" spans="1:10" ht="12.75">
      <c r="A28" s="1191" t="s">
        <v>575</v>
      </c>
      <c r="B28" s="1165" t="s">
        <v>576</v>
      </c>
      <c r="C28" s="1166"/>
      <c r="D28" s="1167"/>
      <c r="E28" s="1159">
        <f>SUM(F28+G28+H28+I28)</f>
        <v>23</v>
      </c>
      <c r="F28" s="1159">
        <v>23</v>
      </c>
      <c r="G28" s="1159"/>
      <c r="H28" s="1159"/>
      <c r="I28" s="1159"/>
      <c r="J28" s="1159"/>
    </row>
    <row r="29" spans="1:10" ht="12.75">
      <c r="A29" s="1164"/>
      <c r="B29" s="1168"/>
      <c r="C29" s="1169"/>
      <c r="D29" s="1170"/>
      <c r="E29" s="1160"/>
      <c r="F29" s="1160"/>
      <c r="G29" s="1160"/>
      <c r="H29" s="1160"/>
      <c r="I29" s="1160"/>
      <c r="J29" s="1160"/>
    </row>
    <row r="30" spans="1:10" ht="12.75">
      <c r="A30" s="1191" t="s">
        <v>577</v>
      </c>
      <c r="B30" s="1165" t="s">
        <v>578</v>
      </c>
      <c r="C30" s="1166"/>
      <c r="D30" s="1167"/>
      <c r="E30" s="1159">
        <f>SUM(F30+G30+H30+I30)</f>
        <v>28</v>
      </c>
      <c r="F30" s="1159">
        <v>27</v>
      </c>
      <c r="G30" s="1159"/>
      <c r="H30" s="1159">
        <v>1</v>
      </c>
      <c r="I30" s="1159"/>
      <c r="J30" s="1159"/>
    </row>
    <row r="31" spans="1:10" ht="12.75">
      <c r="A31" s="1164"/>
      <c r="B31" s="1168"/>
      <c r="C31" s="1169"/>
      <c r="D31" s="1170"/>
      <c r="E31" s="1160"/>
      <c r="F31" s="1160"/>
      <c r="G31" s="1160"/>
      <c r="H31" s="1160"/>
      <c r="I31" s="1160"/>
      <c r="J31" s="1160"/>
    </row>
    <row r="32" spans="1:10" ht="12.75">
      <c r="A32" s="1163" t="s">
        <v>579</v>
      </c>
      <c r="B32" s="1165" t="s">
        <v>580</v>
      </c>
      <c r="C32" s="1166"/>
      <c r="D32" s="1167"/>
      <c r="E32" s="1159">
        <f>SUM(F32+G32+H32+I32)</f>
        <v>33</v>
      </c>
      <c r="F32" s="1159">
        <v>20</v>
      </c>
      <c r="G32" s="1159"/>
      <c r="H32" s="1159">
        <v>13</v>
      </c>
      <c r="I32" s="1159"/>
      <c r="J32" s="1159"/>
    </row>
    <row r="33" spans="1:10" ht="12.75">
      <c r="A33" s="1164"/>
      <c r="B33" s="1168"/>
      <c r="C33" s="1169"/>
      <c r="D33" s="1170"/>
      <c r="E33" s="1160"/>
      <c r="F33" s="1160"/>
      <c r="G33" s="1160"/>
      <c r="H33" s="1160"/>
      <c r="I33" s="1160"/>
      <c r="J33" s="1160"/>
    </row>
    <row r="34" spans="1:10" ht="12.75">
      <c r="A34" s="1191" t="s">
        <v>581</v>
      </c>
      <c r="B34" s="1165" t="s">
        <v>582</v>
      </c>
      <c r="C34" s="1166"/>
      <c r="D34" s="1167"/>
      <c r="E34" s="1159">
        <f>SUM(F34+G34+H34+I34)</f>
        <v>2</v>
      </c>
      <c r="F34" s="1159"/>
      <c r="G34" s="1159"/>
      <c r="H34" s="1159">
        <v>2</v>
      </c>
      <c r="I34" s="1159"/>
      <c r="J34" s="1159"/>
    </row>
    <row r="35" spans="1:10" ht="12.75">
      <c r="A35" s="1164"/>
      <c r="B35" s="1168"/>
      <c r="C35" s="1169"/>
      <c r="D35" s="1170"/>
      <c r="E35" s="1160"/>
      <c r="F35" s="1160"/>
      <c r="G35" s="1160"/>
      <c r="H35" s="1160"/>
      <c r="I35" s="1160"/>
      <c r="J35" s="1160"/>
    </row>
    <row r="36" spans="1:10" ht="12.75">
      <c r="A36" s="1163" t="s">
        <v>583</v>
      </c>
      <c r="B36" s="1165" t="s">
        <v>584</v>
      </c>
      <c r="C36" s="1166"/>
      <c r="D36" s="1167"/>
      <c r="E36" s="1159">
        <f>SUM(F36+G36+H36+I36)</f>
        <v>38</v>
      </c>
      <c r="F36" s="1159">
        <v>38</v>
      </c>
      <c r="G36" s="1159"/>
      <c r="H36" s="1159"/>
      <c r="I36" s="1159"/>
      <c r="J36" s="1159"/>
    </row>
    <row r="37" spans="1:10" ht="12.75">
      <c r="A37" s="1164"/>
      <c r="B37" s="1168"/>
      <c r="C37" s="1169"/>
      <c r="D37" s="1170"/>
      <c r="E37" s="1160"/>
      <c r="F37" s="1160"/>
      <c r="G37" s="1160"/>
      <c r="H37" s="1160"/>
      <c r="I37" s="1160"/>
      <c r="J37" s="1160"/>
    </row>
    <row r="38" spans="1:10" ht="12.75">
      <c r="A38" s="1163"/>
      <c r="B38" s="1185" t="s">
        <v>149</v>
      </c>
      <c r="C38" s="1186"/>
      <c r="D38" s="1187"/>
      <c r="E38" s="1161">
        <f>SUM(E14:E37)</f>
        <v>232</v>
      </c>
      <c r="F38" s="1161">
        <f>SUM(F14:F37)</f>
        <v>206</v>
      </c>
      <c r="G38" s="1161">
        <f>SUM(G14:G37)</f>
        <v>0</v>
      </c>
      <c r="H38" s="1161">
        <f>SUM(H14:H37)</f>
        <v>26</v>
      </c>
      <c r="I38" s="1161">
        <f>SUM(I14:I37)</f>
        <v>0</v>
      </c>
      <c r="J38" s="1161"/>
    </row>
    <row r="39" spans="1:10" ht="12.75">
      <c r="A39" s="1164"/>
      <c r="B39" s="1188"/>
      <c r="C39" s="1189"/>
      <c r="D39" s="1190"/>
      <c r="E39" s="1162"/>
      <c r="F39" s="1162"/>
      <c r="G39" s="1162"/>
      <c r="H39" s="1162"/>
      <c r="I39" s="1162"/>
      <c r="J39" s="1162"/>
    </row>
    <row r="40" spans="1:10" ht="12.75">
      <c r="A40" s="1191" t="s">
        <v>585</v>
      </c>
      <c r="B40" s="1185" t="s">
        <v>586</v>
      </c>
      <c r="C40" s="1186"/>
      <c r="D40" s="1187"/>
      <c r="E40" s="1161">
        <f>SUM(F40+G40+H40+I40)</f>
        <v>77</v>
      </c>
      <c r="F40" s="1161">
        <v>66</v>
      </c>
      <c r="G40" s="1161"/>
      <c r="H40" s="1161">
        <v>11</v>
      </c>
      <c r="I40" s="1161"/>
      <c r="J40" s="1161"/>
    </row>
    <row r="41" spans="1:10" ht="12.75">
      <c r="A41" s="1164"/>
      <c r="B41" s="1188"/>
      <c r="C41" s="1189"/>
      <c r="D41" s="1190"/>
      <c r="E41" s="1162"/>
      <c r="F41" s="1162"/>
      <c r="G41" s="1162"/>
      <c r="H41" s="1162"/>
      <c r="I41" s="1162"/>
      <c r="J41" s="1162"/>
    </row>
    <row r="42" spans="1:10" ht="12.75">
      <c r="A42" s="450"/>
      <c r="B42" s="449"/>
      <c r="C42" s="449"/>
      <c r="D42" s="449"/>
      <c r="E42" s="451"/>
      <c r="F42" s="451"/>
      <c r="G42" s="451"/>
      <c r="H42" s="451"/>
      <c r="I42" s="451"/>
      <c r="J42" s="451"/>
    </row>
    <row r="43" spans="1:10" ht="12.75">
      <c r="A43" s="452"/>
      <c r="B43" s="453"/>
      <c r="C43" s="453"/>
      <c r="D43" s="453"/>
      <c r="E43" s="454"/>
      <c r="F43" s="454"/>
      <c r="G43" s="454"/>
      <c r="H43" s="454"/>
      <c r="I43" s="454"/>
      <c r="J43" s="454"/>
    </row>
    <row r="44" spans="1:10" ht="12.75">
      <c r="A44" s="452"/>
      <c r="B44" s="453"/>
      <c r="C44" s="453"/>
      <c r="D44" s="453"/>
      <c r="E44" s="454"/>
      <c r="F44" s="454"/>
      <c r="G44" s="454"/>
      <c r="H44" s="454"/>
      <c r="I44" s="454"/>
      <c r="J44" s="454"/>
    </row>
    <row r="45" spans="1:10" ht="12.75">
      <c r="A45" s="452"/>
      <c r="B45" s="453"/>
      <c r="C45" s="453"/>
      <c r="D45" s="453"/>
      <c r="E45" s="454"/>
      <c r="F45" s="454"/>
      <c r="G45" s="454"/>
      <c r="H45" s="454"/>
      <c r="I45" s="454"/>
      <c r="J45" s="454"/>
    </row>
    <row r="46" spans="1:10" ht="12.75">
      <c r="A46" s="452"/>
      <c r="B46" s="453"/>
      <c r="C46" s="453"/>
      <c r="D46" s="453"/>
      <c r="E46" s="454"/>
      <c r="F46" s="454"/>
      <c r="G46" s="454"/>
      <c r="H46" s="454"/>
      <c r="I46" s="454"/>
      <c r="J46" s="454"/>
    </row>
    <row r="47" spans="1:10" ht="12.75">
      <c r="A47" s="452"/>
      <c r="B47" s="453"/>
      <c r="C47" s="453"/>
      <c r="D47" s="453"/>
      <c r="E47" s="454"/>
      <c r="F47" s="454"/>
      <c r="G47" s="454"/>
      <c r="H47" s="454"/>
      <c r="I47" s="454"/>
      <c r="J47" s="454"/>
    </row>
    <row r="48" spans="1:10" ht="12.75">
      <c r="A48" s="452"/>
      <c r="B48" s="453"/>
      <c r="C48" s="453"/>
      <c r="D48" s="453"/>
      <c r="E48" s="454"/>
      <c r="F48" s="454"/>
      <c r="G48" s="454"/>
      <c r="H48" s="454"/>
      <c r="I48" s="454"/>
      <c r="J48" s="454"/>
    </row>
    <row r="49" spans="1:10" ht="12.75">
      <c r="A49" s="1191" t="s">
        <v>587</v>
      </c>
      <c r="B49" s="1165" t="s">
        <v>588</v>
      </c>
      <c r="C49" s="1166"/>
      <c r="D49" s="1167"/>
      <c r="E49" s="1159">
        <f>SUM(F49+G49+H49+I49)</f>
        <v>34</v>
      </c>
      <c r="F49" s="1159">
        <v>17</v>
      </c>
      <c r="G49" s="1159"/>
      <c r="H49" s="1159">
        <v>16</v>
      </c>
      <c r="I49" s="1159">
        <v>1</v>
      </c>
      <c r="J49" s="1159"/>
    </row>
    <row r="50" spans="1:10" ht="12.75">
      <c r="A50" s="1164"/>
      <c r="B50" s="1168"/>
      <c r="C50" s="1169"/>
      <c r="D50" s="1170"/>
      <c r="E50" s="1160"/>
      <c r="F50" s="1160"/>
      <c r="G50" s="1160"/>
      <c r="H50" s="1160"/>
      <c r="I50" s="1160"/>
      <c r="J50" s="1160"/>
    </row>
    <row r="51" spans="1:10" ht="12.75">
      <c r="A51" s="1163" t="s">
        <v>589</v>
      </c>
      <c r="B51" s="1165" t="s">
        <v>590</v>
      </c>
      <c r="C51" s="1166"/>
      <c r="D51" s="1167"/>
      <c r="E51" s="1159">
        <f>SUM(F51+G51+H51+I51)</f>
        <v>37</v>
      </c>
      <c r="F51" s="1159">
        <v>21</v>
      </c>
      <c r="G51" s="1159"/>
      <c r="H51" s="1159">
        <v>16</v>
      </c>
      <c r="I51" s="1159"/>
      <c r="J51" s="1159"/>
    </row>
    <row r="52" spans="1:10" ht="12.75">
      <c r="A52" s="1164"/>
      <c r="B52" s="1168"/>
      <c r="C52" s="1169"/>
      <c r="D52" s="1170"/>
      <c r="E52" s="1160"/>
      <c r="F52" s="1160"/>
      <c r="G52" s="1160"/>
      <c r="H52" s="1160"/>
      <c r="I52" s="1160"/>
      <c r="J52" s="1160"/>
    </row>
    <row r="53" spans="1:10" ht="12.75">
      <c r="A53" s="1163" t="s">
        <v>591</v>
      </c>
      <c r="B53" s="1165" t="s">
        <v>592</v>
      </c>
      <c r="C53" s="1166"/>
      <c r="D53" s="1167"/>
      <c r="E53" s="1159">
        <f>SUM(F53+G53+H53+I53)</f>
        <v>19</v>
      </c>
      <c r="F53" s="1159">
        <v>9</v>
      </c>
      <c r="G53" s="1159"/>
      <c r="H53" s="1159">
        <v>9</v>
      </c>
      <c r="I53" s="1159">
        <v>1</v>
      </c>
      <c r="J53" s="1159"/>
    </row>
    <row r="54" spans="1:10" ht="12.75">
      <c r="A54" s="1164"/>
      <c r="B54" s="1168"/>
      <c r="C54" s="1169"/>
      <c r="D54" s="1170"/>
      <c r="E54" s="1160"/>
      <c r="F54" s="1160"/>
      <c r="G54" s="1160"/>
      <c r="H54" s="1160"/>
      <c r="I54" s="1160"/>
      <c r="J54" s="1160"/>
    </row>
    <row r="55" spans="1:10" ht="12.75">
      <c r="A55" s="1191" t="s">
        <v>593</v>
      </c>
      <c r="B55" s="1165" t="s">
        <v>594</v>
      </c>
      <c r="C55" s="1166"/>
      <c r="D55" s="1167"/>
      <c r="E55" s="1159">
        <f>SUM(F55+G55+H55+I55)</f>
        <v>63</v>
      </c>
      <c r="F55" s="1159">
        <v>34</v>
      </c>
      <c r="G55" s="1159"/>
      <c r="H55" s="1159">
        <v>28</v>
      </c>
      <c r="I55" s="1159">
        <v>1</v>
      </c>
      <c r="J55" s="1159"/>
    </row>
    <row r="56" spans="1:10" ht="12.75">
      <c r="A56" s="1164"/>
      <c r="B56" s="1168"/>
      <c r="C56" s="1169"/>
      <c r="D56" s="1170"/>
      <c r="E56" s="1160"/>
      <c r="F56" s="1160"/>
      <c r="G56" s="1160"/>
      <c r="H56" s="1160"/>
      <c r="I56" s="1160"/>
      <c r="J56" s="1160"/>
    </row>
    <row r="57" spans="1:10" ht="12.75">
      <c r="A57" s="1163" t="s">
        <v>595</v>
      </c>
      <c r="B57" s="1165" t="s">
        <v>596</v>
      </c>
      <c r="C57" s="1166"/>
      <c r="D57" s="1167"/>
      <c r="E57" s="1159">
        <f>SUM(F57+G57+H57+I57)</f>
        <v>30</v>
      </c>
      <c r="F57" s="1159">
        <v>17</v>
      </c>
      <c r="G57" s="1159"/>
      <c r="H57" s="1159">
        <v>13</v>
      </c>
      <c r="I57" s="1159"/>
      <c r="J57" s="1159"/>
    </row>
    <row r="58" spans="1:10" ht="12.75">
      <c r="A58" s="1164"/>
      <c r="B58" s="1168"/>
      <c r="C58" s="1169"/>
      <c r="D58" s="1170"/>
      <c r="E58" s="1160"/>
      <c r="F58" s="1160"/>
      <c r="G58" s="1160"/>
      <c r="H58" s="1160"/>
      <c r="I58" s="1160"/>
      <c r="J58" s="1160"/>
    </row>
    <row r="59" spans="1:10" ht="12.75">
      <c r="A59" s="1163" t="s">
        <v>597</v>
      </c>
      <c r="B59" s="1165" t="s">
        <v>598</v>
      </c>
      <c r="C59" s="1166"/>
      <c r="D59" s="1167"/>
      <c r="E59" s="1159">
        <f>SUM(F59+G59+H59+I59)</f>
        <v>24</v>
      </c>
      <c r="F59" s="1159">
        <v>14</v>
      </c>
      <c r="G59" s="1159"/>
      <c r="H59" s="1159">
        <v>10</v>
      </c>
      <c r="I59" s="1159"/>
      <c r="J59" s="1159"/>
    </row>
    <row r="60" spans="1:10" ht="12.75">
      <c r="A60" s="1164"/>
      <c r="B60" s="1168"/>
      <c r="C60" s="1169"/>
      <c r="D60" s="1170"/>
      <c r="E60" s="1160"/>
      <c r="F60" s="1160"/>
      <c r="G60" s="1160"/>
      <c r="H60" s="1160"/>
      <c r="I60" s="1160"/>
      <c r="J60" s="1160"/>
    </row>
    <row r="61" spans="1:10" ht="12.75">
      <c r="A61" s="1163" t="s">
        <v>599</v>
      </c>
      <c r="B61" s="1165" t="s">
        <v>600</v>
      </c>
      <c r="C61" s="1166"/>
      <c r="D61" s="1167"/>
      <c r="E61" s="1159">
        <f>SUM(F61+G61+H61+I61)</f>
        <v>15</v>
      </c>
      <c r="F61" s="1159">
        <v>9</v>
      </c>
      <c r="G61" s="1159"/>
      <c r="H61" s="1159">
        <v>6</v>
      </c>
      <c r="I61" s="1159"/>
      <c r="J61" s="1159"/>
    </row>
    <row r="62" spans="1:10" ht="12.75">
      <c r="A62" s="1164"/>
      <c r="B62" s="1168"/>
      <c r="C62" s="1169"/>
      <c r="D62" s="1170"/>
      <c r="E62" s="1160"/>
      <c r="F62" s="1160"/>
      <c r="G62" s="1160"/>
      <c r="H62" s="1160"/>
      <c r="I62" s="1160"/>
      <c r="J62" s="1160"/>
    </row>
    <row r="63" spans="1:10" ht="12.75">
      <c r="A63" s="1163" t="s">
        <v>601</v>
      </c>
      <c r="B63" s="1165" t="s">
        <v>602</v>
      </c>
      <c r="C63" s="1166"/>
      <c r="D63" s="1167"/>
      <c r="E63" s="1159">
        <f>SUM(F63+G63+H63+I63)</f>
        <v>15</v>
      </c>
      <c r="F63" s="1159">
        <v>9</v>
      </c>
      <c r="G63" s="1159"/>
      <c r="H63" s="1159">
        <v>6</v>
      </c>
      <c r="I63" s="1159"/>
      <c r="J63" s="1159"/>
    </row>
    <row r="64" spans="1:10" ht="12.75">
      <c r="A64" s="1164"/>
      <c r="B64" s="1168"/>
      <c r="C64" s="1169"/>
      <c r="D64" s="1170"/>
      <c r="E64" s="1160"/>
      <c r="F64" s="1160"/>
      <c r="G64" s="1160"/>
      <c r="H64" s="1160"/>
      <c r="I64" s="1160"/>
      <c r="J64" s="1160"/>
    </row>
    <row r="65" spans="1:10" ht="12.75">
      <c r="A65" s="1163" t="s">
        <v>603</v>
      </c>
      <c r="B65" s="1165" t="s">
        <v>604</v>
      </c>
      <c r="C65" s="1166"/>
      <c r="D65" s="1167"/>
      <c r="E65" s="1159">
        <f>SUM(F65+G65+H65+I65)</f>
        <v>15</v>
      </c>
      <c r="F65" s="1159">
        <v>9</v>
      </c>
      <c r="G65" s="1159"/>
      <c r="H65" s="1159">
        <v>6</v>
      </c>
      <c r="I65" s="1159"/>
      <c r="J65" s="1159"/>
    </row>
    <row r="66" spans="1:10" ht="12.75">
      <c r="A66" s="1164"/>
      <c r="B66" s="1168"/>
      <c r="C66" s="1169"/>
      <c r="D66" s="1170"/>
      <c r="E66" s="1160"/>
      <c r="F66" s="1160"/>
      <c r="G66" s="1160"/>
      <c r="H66" s="1160"/>
      <c r="I66" s="1160"/>
      <c r="J66" s="1160"/>
    </row>
    <row r="67" spans="1:10" ht="12.75">
      <c r="A67" s="1163" t="s">
        <v>605</v>
      </c>
      <c r="B67" s="1165" t="s">
        <v>606</v>
      </c>
      <c r="C67" s="1166"/>
      <c r="D67" s="1167"/>
      <c r="E67" s="1159">
        <f>SUM(F67+G67+H67+I67)</f>
        <v>203</v>
      </c>
      <c r="F67" s="1159">
        <v>179</v>
      </c>
      <c r="G67" s="1159">
        <v>17</v>
      </c>
      <c r="H67" s="1159">
        <v>3</v>
      </c>
      <c r="I67" s="1159">
        <v>4</v>
      </c>
      <c r="J67" s="1159"/>
    </row>
    <row r="68" spans="1:10" ht="12.75">
      <c r="A68" s="1164"/>
      <c r="B68" s="1168"/>
      <c r="C68" s="1169"/>
      <c r="D68" s="1170"/>
      <c r="E68" s="1160"/>
      <c r="F68" s="1160"/>
      <c r="G68" s="1160"/>
      <c r="H68" s="1160"/>
      <c r="I68" s="1160"/>
      <c r="J68" s="1160"/>
    </row>
    <row r="69" spans="1:10" ht="12.75">
      <c r="A69" s="1163" t="s">
        <v>607</v>
      </c>
      <c r="B69" s="1165" t="s">
        <v>608</v>
      </c>
      <c r="C69" s="1166"/>
      <c r="D69" s="1167"/>
      <c r="E69" s="1159">
        <f>SUM(F69+G69+H69+I69)</f>
        <v>124</v>
      </c>
      <c r="F69" s="1159">
        <v>74</v>
      </c>
      <c r="G69" s="1159">
        <v>2</v>
      </c>
      <c r="H69" s="1159">
        <v>48</v>
      </c>
      <c r="I69" s="1159"/>
      <c r="J69" s="1159"/>
    </row>
    <row r="70" spans="1:10" ht="12.75">
      <c r="A70" s="1164"/>
      <c r="B70" s="1168"/>
      <c r="C70" s="1169"/>
      <c r="D70" s="1170"/>
      <c r="E70" s="1160"/>
      <c r="F70" s="1160"/>
      <c r="G70" s="1160"/>
      <c r="H70" s="1160"/>
      <c r="I70" s="1160"/>
      <c r="J70" s="1160"/>
    </row>
    <row r="71" spans="1:10" ht="12.75">
      <c r="A71" s="1163" t="s">
        <v>609</v>
      </c>
      <c r="B71" s="1165" t="s">
        <v>391</v>
      </c>
      <c r="C71" s="1166"/>
      <c r="D71" s="1167"/>
      <c r="E71" s="1159">
        <f>SUM(F71+G71+H71+I71)</f>
        <v>144</v>
      </c>
      <c r="F71" s="1159">
        <v>112</v>
      </c>
      <c r="G71" s="1159">
        <v>5</v>
      </c>
      <c r="H71" s="1159">
        <v>25</v>
      </c>
      <c r="I71" s="1159">
        <v>2</v>
      </c>
      <c r="J71" s="1159"/>
    </row>
    <row r="72" spans="1:10" ht="12" customHeight="1">
      <c r="A72" s="1164"/>
      <c r="B72" s="1168"/>
      <c r="C72" s="1169"/>
      <c r="D72" s="1170"/>
      <c r="E72" s="1160"/>
      <c r="F72" s="1160"/>
      <c r="G72" s="1160"/>
      <c r="H72" s="1160"/>
      <c r="I72" s="1160"/>
      <c r="J72" s="1160"/>
    </row>
    <row r="73" spans="1:10" ht="12.75">
      <c r="A73" s="1163" t="s">
        <v>610</v>
      </c>
      <c r="B73" s="1165" t="s">
        <v>611</v>
      </c>
      <c r="C73" s="1166"/>
      <c r="D73" s="1167"/>
      <c r="E73" s="1159">
        <f>SUM(F73+G73+H73+I73)</f>
        <v>46</v>
      </c>
      <c r="F73" s="1159">
        <v>18</v>
      </c>
      <c r="G73" s="1159"/>
      <c r="H73" s="1159">
        <v>28</v>
      </c>
      <c r="I73" s="1159"/>
      <c r="J73" s="1159"/>
    </row>
    <row r="74" spans="1:10" ht="11.25" customHeight="1">
      <c r="A74" s="1164"/>
      <c r="B74" s="1168"/>
      <c r="C74" s="1169"/>
      <c r="D74" s="1170"/>
      <c r="E74" s="1160"/>
      <c r="F74" s="1160"/>
      <c r="G74" s="1160"/>
      <c r="H74" s="1160"/>
      <c r="I74" s="1160"/>
      <c r="J74" s="1160"/>
    </row>
    <row r="75" spans="1:10" ht="12.75">
      <c r="A75" s="1191"/>
      <c r="B75" s="1185" t="s">
        <v>612</v>
      </c>
      <c r="C75" s="1186"/>
      <c r="D75" s="1187"/>
      <c r="E75" s="1161">
        <f aca="true" t="shared" si="0" ref="E75:J75">SUM(E49:E74)</f>
        <v>769</v>
      </c>
      <c r="F75" s="1161">
        <f t="shared" si="0"/>
        <v>522</v>
      </c>
      <c r="G75" s="1161">
        <f t="shared" si="0"/>
        <v>24</v>
      </c>
      <c r="H75" s="1161">
        <f t="shared" si="0"/>
        <v>214</v>
      </c>
      <c r="I75" s="1161">
        <f t="shared" si="0"/>
        <v>9</v>
      </c>
      <c r="J75" s="1161">
        <f t="shared" si="0"/>
        <v>0</v>
      </c>
    </row>
    <row r="76" spans="1:10" ht="12.75">
      <c r="A76" s="1164"/>
      <c r="B76" s="1188"/>
      <c r="C76" s="1189"/>
      <c r="D76" s="1190"/>
      <c r="E76" s="1162"/>
      <c r="F76" s="1162"/>
      <c r="G76" s="1162"/>
      <c r="H76" s="1162"/>
      <c r="I76" s="1162"/>
      <c r="J76" s="1162"/>
    </row>
    <row r="77" spans="1:10" ht="12.75">
      <c r="A77" s="1191"/>
      <c r="B77" s="1185" t="s">
        <v>149</v>
      </c>
      <c r="C77" s="1186"/>
      <c r="D77" s="1187"/>
      <c r="E77" s="1161">
        <f aca="true" t="shared" si="1" ref="E77:J77">SUM(E75+E40+E38)</f>
        <v>1078</v>
      </c>
      <c r="F77" s="1161">
        <f t="shared" si="1"/>
        <v>794</v>
      </c>
      <c r="G77" s="1161">
        <f t="shared" si="1"/>
        <v>24</v>
      </c>
      <c r="H77" s="1161">
        <f t="shared" si="1"/>
        <v>251</v>
      </c>
      <c r="I77" s="1161">
        <f t="shared" si="1"/>
        <v>9</v>
      </c>
      <c r="J77" s="1161">
        <f t="shared" si="1"/>
        <v>0</v>
      </c>
    </row>
    <row r="78" spans="1:10" ht="12.75">
      <c r="A78" s="1164"/>
      <c r="B78" s="1188"/>
      <c r="C78" s="1189"/>
      <c r="D78" s="1190"/>
      <c r="E78" s="1162"/>
      <c r="F78" s="1162"/>
      <c r="G78" s="1162"/>
      <c r="H78" s="1162"/>
      <c r="I78" s="1162"/>
      <c r="J78" s="1162"/>
    </row>
  </sheetData>
  <sheetProtection/>
  <mergeCells count="253">
    <mergeCell ref="J59:J60"/>
    <mergeCell ref="I69:I70"/>
    <mergeCell ref="J69:J70"/>
    <mergeCell ref="I61:I62"/>
    <mergeCell ref="J61:J62"/>
    <mergeCell ref="A73:A74"/>
    <mergeCell ref="B73:D74"/>
    <mergeCell ref="E73:E74"/>
    <mergeCell ref="F73:F74"/>
    <mergeCell ref="G73:G74"/>
    <mergeCell ref="H73:H74"/>
    <mergeCell ref="I73:I74"/>
    <mergeCell ref="J73:J74"/>
    <mergeCell ref="A77:A78"/>
    <mergeCell ref="B77:D78"/>
    <mergeCell ref="E77:E78"/>
    <mergeCell ref="F77:F78"/>
    <mergeCell ref="G77:G78"/>
    <mergeCell ref="H77:H78"/>
    <mergeCell ref="I75:I76"/>
    <mergeCell ref="J75:J76"/>
    <mergeCell ref="G75:G76"/>
    <mergeCell ref="H75:H76"/>
    <mergeCell ref="I77:I78"/>
    <mergeCell ref="J77:J78"/>
    <mergeCell ref="A51:A52"/>
    <mergeCell ref="B51:D52"/>
    <mergeCell ref="E51:E52"/>
    <mergeCell ref="F51:F52"/>
    <mergeCell ref="G51:G52"/>
    <mergeCell ref="H51:H52"/>
    <mergeCell ref="I51:I52"/>
    <mergeCell ref="J51:J52"/>
    <mergeCell ref="A75:A76"/>
    <mergeCell ref="B75:D76"/>
    <mergeCell ref="E75:E76"/>
    <mergeCell ref="F75:F76"/>
    <mergeCell ref="A71:A72"/>
    <mergeCell ref="B71:D72"/>
    <mergeCell ref="E71:E72"/>
    <mergeCell ref="F71:F72"/>
    <mergeCell ref="G71:G72"/>
    <mergeCell ref="H71:H72"/>
    <mergeCell ref="I71:I72"/>
    <mergeCell ref="J71:J72"/>
    <mergeCell ref="A69:A70"/>
    <mergeCell ref="B69:D70"/>
    <mergeCell ref="E69:E70"/>
    <mergeCell ref="F69:F70"/>
    <mergeCell ref="G69:G70"/>
    <mergeCell ref="H69:H70"/>
    <mergeCell ref="I65:I66"/>
    <mergeCell ref="J65:J66"/>
    <mergeCell ref="G67:G68"/>
    <mergeCell ref="H67:H68"/>
    <mergeCell ref="I67:I68"/>
    <mergeCell ref="J67:J68"/>
    <mergeCell ref="G65:G66"/>
    <mergeCell ref="H65:H66"/>
    <mergeCell ref="A67:A68"/>
    <mergeCell ref="B67:D68"/>
    <mergeCell ref="E67:E68"/>
    <mergeCell ref="F67:F68"/>
    <mergeCell ref="A65:A66"/>
    <mergeCell ref="B65:D66"/>
    <mergeCell ref="E65:E66"/>
    <mergeCell ref="F65:F66"/>
    <mergeCell ref="A63:A64"/>
    <mergeCell ref="B63:D64"/>
    <mergeCell ref="E63:E64"/>
    <mergeCell ref="F63:F64"/>
    <mergeCell ref="G63:G64"/>
    <mergeCell ref="H63:H64"/>
    <mergeCell ref="I63:I64"/>
    <mergeCell ref="J63:J64"/>
    <mergeCell ref="G12:G13"/>
    <mergeCell ref="H12:H13"/>
    <mergeCell ref="F12:F13"/>
    <mergeCell ref="A61:A62"/>
    <mergeCell ref="B61:D62"/>
    <mergeCell ref="E61:E62"/>
    <mergeCell ref="F61:F62"/>
    <mergeCell ref="G61:G62"/>
    <mergeCell ref="H61:H62"/>
    <mergeCell ref="A26:A27"/>
    <mergeCell ref="A57:A58"/>
    <mergeCell ref="A59:A60"/>
    <mergeCell ref="A8:A11"/>
    <mergeCell ref="A12:A13"/>
    <mergeCell ref="A40:A41"/>
    <mergeCell ref="A49:A50"/>
    <mergeCell ref="A34:A35"/>
    <mergeCell ref="A38:A39"/>
    <mergeCell ref="A53:A54"/>
    <mergeCell ref="A55:A56"/>
    <mergeCell ref="B12:D13"/>
    <mergeCell ref="E12:E13"/>
    <mergeCell ref="B8:D11"/>
    <mergeCell ref="B26:D27"/>
    <mergeCell ref="E26:E27"/>
    <mergeCell ref="B24:D25"/>
    <mergeCell ref="E24:E25"/>
    <mergeCell ref="B14:D15"/>
    <mergeCell ref="E14:E15"/>
    <mergeCell ref="B16:D17"/>
    <mergeCell ref="A14:A15"/>
    <mergeCell ref="A16:A17"/>
    <mergeCell ref="A18:A19"/>
    <mergeCell ref="A20:A21"/>
    <mergeCell ref="A22:A23"/>
    <mergeCell ref="A24:A25"/>
    <mergeCell ref="A28:A29"/>
    <mergeCell ref="A30:A31"/>
    <mergeCell ref="A32:A33"/>
    <mergeCell ref="B59:D60"/>
    <mergeCell ref="E59:E60"/>
    <mergeCell ref="F59:F60"/>
    <mergeCell ref="B57:D58"/>
    <mergeCell ref="E57:E58"/>
    <mergeCell ref="F57:F58"/>
    <mergeCell ref="B55:D56"/>
    <mergeCell ref="E55:E56"/>
    <mergeCell ref="F55:F56"/>
    <mergeCell ref="G59:G60"/>
    <mergeCell ref="H59:H60"/>
    <mergeCell ref="I59:I60"/>
    <mergeCell ref="J55:J56"/>
    <mergeCell ref="G57:G58"/>
    <mergeCell ref="H57:H58"/>
    <mergeCell ref="I57:I58"/>
    <mergeCell ref="J57:J58"/>
    <mergeCell ref="G55:G56"/>
    <mergeCell ref="H55:H56"/>
    <mergeCell ref="I55:I56"/>
    <mergeCell ref="J49:J50"/>
    <mergeCell ref="B53:D54"/>
    <mergeCell ref="E53:E54"/>
    <mergeCell ref="F53:F54"/>
    <mergeCell ref="G53:G54"/>
    <mergeCell ref="H53:H54"/>
    <mergeCell ref="I53:I54"/>
    <mergeCell ref="J53:J54"/>
    <mergeCell ref="B49:D50"/>
    <mergeCell ref="B40:D41"/>
    <mergeCell ref="B32:D33"/>
    <mergeCell ref="E32:E33"/>
    <mergeCell ref="B34:D35"/>
    <mergeCell ref="E34:E35"/>
    <mergeCell ref="E40:E41"/>
    <mergeCell ref="E49:E50"/>
    <mergeCell ref="I30:I31"/>
    <mergeCell ref="J30:J31"/>
    <mergeCell ref="H32:H33"/>
    <mergeCell ref="I32:I33"/>
    <mergeCell ref="J32:J33"/>
    <mergeCell ref="F49:F50"/>
    <mergeCell ref="G49:G50"/>
    <mergeCell ref="F32:F33"/>
    <mergeCell ref="H49:H50"/>
    <mergeCell ref="I49:I50"/>
    <mergeCell ref="G32:G33"/>
    <mergeCell ref="B30:D31"/>
    <mergeCell ref="E30:E31"/>
    <mergeCell ref="F30:F31"/>
    <mergeCell ref="G30:G31"/>
    <mergeCell ref="H30:H31"/>
    <mergeCell ref="F34:F35"/>
    <mergeCell ref="B38:D39"/>
    <mergeCell ref="E38:E39"/>
    <mergeCell ref="H28:H29"/>
    <mergeCell ref="I28:I29"/>
    <mergeCell ref="J28:J29"/>
    <mergeCell ref="F26:F27"/>
    <mergeCell ref="G26:G27"/>
    <mergeCell ref="J26:J27"/>
    <mergeCell ref="H26:H27"/>
    <mergeCell ref="I26:I27"/>
    <mergeCell ref="B28:D29"/>
    <mergeCell ref="E28:E29"/>
    <mergeCell ref="F28:F29"/>
    <mergeCell ref="G28:G29"/>
    <mergeCell ref="I24:I25"/>
    <mergeCell ref="I22:I23"/>
    <mergeCell ref="J22:J23"/>
    <mergeCell ref="B20:D21"/>
    <mergeCell ref="E20:E21"/>
    <mergeCell ref="F20:F21"/>
    <mergeCell ref="G20:G21"/>
    <mergeCell ref="J24:J25"/>
    <mergeCell ref="B18:D19"/>
    <mergeCell ref="E18:E19"/>
    <mergeCell ref="F24:F25"/>
    <mergeCell ref="G24:G25"/>
    <mergeCell ref="B22:D23"/>
    <mergeCell ref="E22:E23"/>
    <mergeCell ref="F22:F23"/>
    <mergeCell ref="G22:G23"/>
    <mergeCell ref="E16:E17"/>
    <mergeCell ref="B4:J4"/>
    <mergeCell ref="B2:J2"/>
    <mergeCell ref="E8:E11"/>
    <mergeCell ref="F10:F11"/>
    <mergeCell ref="G10:G11"/>
    <mergeCell ref="F9:G9"/>
    <mergeCell ref="H9:I9"/>
    <mergeCell ref="H10:H11"/>
    <mergeCell ref="F8:I8"/>
    <mergeCell ref="J18:J19"/>
    <mergeCell ref="H20:H21"/>
    <mergeCell ref="H36:H37"/>
    <mergeCell ref="I36:I37"/>
    <mergeCell ref="J36:J37"/>
    <mergeCell ref="I34:I35"/>
    <mergeCell ref="I20:I21"/>
    <mergeCell ref="J20:J21"/>
    <mergeCell ref="H22:H23"/>
    <mergeCell ref="H24:H25"/>
    <mergeCell ref="J9:J11"/>
    <mergeCell ref="J14:J15"/>
    <mergeCell ref="H16:H17"/>
    <mergeCell ref="I16:I17"/>
    <mergeCell ref="J16:J17"/>
    <mergeCell ref="I10:I11"/>
    <mergeCell ref="J12:J13"/>
    <mergeCell ref="I12:I13"/>
    <mergeCell ref="H14:H15"/>
    <mergeCell ref="I14:I15"/>
    <mergeCell ref="J34:J35"/>
    <mergeCell ref="A36:A37"/>
    <mergeCell ref="B36:D37"/>
    <mergeCell ref="E36:E37"/>
    <mergeCell ref="F36:F37"/>
    <mergeCell ref="G36:G37"/>
    <mergeCell ref="G34:G35"/>
    <mergeCell ref="H34:H35"/>
    <mergeCell ref="F40:F41"/>
    <mergeCell ref="G40:G41"/>
    <mergeCell ref="H38:H39"/>
    <mergeCell ref="J38:J39"/>
    <mergeCell ref="H40:H41"/>
    <mergeCell ref="I40:I41"/>
    <mergeCell ref="J40:J41"/>
    <mergeCell ref="I38:I39"/>
    <mergeCell ref="F38:F39"/>
    <mergeCell ref="G38:G39"/>
    <mergeCell ref="F14:F15"/>
    <mergeCell ref="G14:G15"/>
    <mergeCell ref="H18:H19"/>
    <mergeCell ref="I18:I19"/>
    <mergeCell ref="F16:F17"/>
    <mergeCell ref="G16:G17"/>
    <mergeCell ref="F18:F19"/>
    <mergeCell ref="G18:G19"/>
  </mergeCells>
  <printOptions/>
  <pageMargins left="0.7874015748031497" right="0.7874015748031497" top="0.5905511811023623" bottom="0.1968503937007874" header="0.11811023622047245" footer="0.11811023622047245"/>
  <pageSetup firstPageNumber="50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75390625" style="455" customWidth="1"/>
    <col min="2" max="4" width="9.125" style="455" customWidth="1"/>
    <col min="5" max="5" width="23.625" style="455" customWidth="1"/>
    <col min="6" max="6" width="20.875" style="455" customWidth="1"/>
    <col min="7" max="7" width="18.375" style="455" customWidth="1"/>
    <col min="8" max="8" width="21.125" style="455" customWidth="1"/>
    <col min="9" max="9" width="18.375" style="455" customWidth="1"/>
    <col min="10" max="16384" width="9.125" style="455" customWidth="1"/>
  </cols>
  <sheetData>
    <row r="2" spans="1:9" ht="15.75">
      <c r="A2" s="1203" t="s">
        <v>613</v>
      </c>
      <c r="B2" s="1203"/>
      <c r="C2" s="1203"/>
      <c r="D2" s="1203"/>
      <c r="E2" s="1203"/>
      <c r="F2" s="1204"/>
      <c r="G2" s="1204"/>
      <c r="H2" s="1204"/>
      <c r="I2" s="1204"/>
    </row>
    <row r="3" spans="1:9" ht="18" customHeight="1">
      <c r="A3" s="1203" t="s">
        <v>629</v>
      </c>
      <c r="B3" s="1203"/>
      <c r="C3" s="1203"/>
      <c r="D3" s="1203"/>
      <c r="E3" s="1203"/>
      <c r="F3" s="1204"/>
      <c r="G3" s="1204"/>
      <c r="H3" s="1204"/>
      <c r="I3" s="1204"/>
    </row>
    <row r="7" spans="1:9" ht="16.5" customHeight="1">
      <c r="A7" s="456"/>
      <c r="B7" s="456"/>
      <c r="C7" s="456"/>
      <c r="D7" s="456"/>
      <c r="E7" s="456"/>
      <c r="F7" s="456"/>
      <c r="G7" s="456"/>
      <c r="H7" s="456"/>
      <c r="I7" s="457" t="s">
        <v>191</v>
      </c>
    </row>
    <row r="8" spans="1:9" ht="21.75" customHeight="1">
      <c r="A8" s="1209" t="s">
        <v>354</v>
      </c>
      <c r="B8" s="1207" t="s">
        <v>614</v>
      </c>
      <c r="C8" s="1207"/>
      <c r="D8" s="1207"/>
      <c r="E8" s="1207"/>
      <c r="F8" s="1205" t="s">
        <v>615</v>
      </c>
      <c r="G8" s="1206"/>
      <c r="H8" s="1205" t="s">
        <v>616</v>
      </c>
      <c r="I8" s="1206"/>
    </row>
    <row r="9" spans="1:9" ht="27" customHeight="1">
      <c r="A9" s="1210"/>
      <c r="B9" s="1208"/>
      <c r="C9" s="1208"/>
      <c r="D9" s="1208"/>
      <c r="E9" s="1208"/>
      <c r="F9" s="458" t="s">
        <v>617</v>
      </c>
      <c r="G9" s="458" t="s">
        <v>618</v>
      </c>
      <c r="H9" s="458" t="s">
        <v>617</v>
      </c>
      <c r="I9" s="458" t="s">
        <v>618</v>
      </c>
    </row>
    <row r="10" spans="1:9" ht="21.75" customHeight="1">
      <c r="A10" s="459" t="s">
        <v>164</v>
      </c>
      <c r="B10" s="460" t="s">
        <v>619</v>
      </c>
      <c r="C10" s="461"/>
      <c r="D10" s="461"/>
      <c r="E10" s="461"/>
      <c r="F10" s="462" t="s">
        <v>620</v>
      </c>
      <c r="G10" s="463">
        <v>897</v>
      </c>
      <c r="H10" s="464" t="s">
        <v>621</v>
      </c>
      <c r="I10" s="463">
        <v>334581</v>
      </c>
    </row>
    <row r="11" spans="1:9" ht="21.75" customHeight="1">
      <c r="A11" s="459" t="s">
        <v>165</v>
      </c>
      <c r="B11" s="460" t="s">
        <v>622</v>
      </c>
      <c r="C11" s="461"/>
      <c r="D11" s="461"/>
      <c r="E11" s="461"/>
      <c r="F11" s="462"/>
      <c r="G11" s="463"/>
      <c r="H11" s="464" t="s">
        <v>621</v>
      </c>
      <c r="I11" s="463">
        <v>88589</v>
      </c>
    </row>
    <row r="12" spans="1:9" ht="21.75" customHeight="1">
      <c r="A12" s="459" t="s">
        <v>166</v>
      </c>
      <c r="B12" s="460" t="s">
        <v>623</v>
      </c>
      <c r="C12" s="461"/>
      <c r="D12" s="461"/>
      <c r="E12" s="461"/>
      <c r="F12" s="464" t="s">
        <v>620</v>
      </c>
      <c r="G12" s="463">
        <v>97</v>
      </c>
      <c r="H12" s="464" t="s">
        <v>621</v>
      </c>
      <c r="I12" s="463">
        <v>4862</v>
      </c>
    </row>
    <row r="13" spans="1:9" ht="21.75" customHeight="1">
      <c r="A13" s="459" t="s">
        <v>167</v>
      </c>
      <c r="B13" s="461" t="s">
        <v>624</v>
      </c>
      <c r="C13" s="461"/>
      <c r="D13" s="461"/>
      <c r="E13" s="461"/>
      <c r="F13" s="462"/>
      <c r="G13" s="463"/>
      <c r="H13" s="464" t="s">
        <v>625</v>
      </c>
      <c r="I13" s="463">
        <v>600</v>
      </c>
    </row>
    <row r="14" spans="1:9" ht="21.75" customHeight="1">
      <c r="A14" s="459" t="s">
        <v>168</v>
      </c>
      <c r="B14" s="461" t="s">
        <v>626</v>
      </c>
      <c r="C14" s="461"/>
      <c r="D14" s="461"/>
      <c r="E14" s="461"/>
      <c r="F14" s="462"/>
      <c r="G14" s="463"/>
      <c r="H14" s="464" t="s">
        <v>625</v>
      </c>
      <c r="I14" s="463">
        <v>1557</v>
      </c>
    </row>
    <row r="15" spans="1:9" ht="21.75" customHeight="1">
      <c r="A15" s="465" t="s">
        <v>954</v>
      </c>
      <c r="B15" s="466" t="s">
        <v>627</v>
      </c>
      <c r="C15" s="466"/>
      <c r="D15" s="466"/>
      <c r="E15" s="466"/>
      <c r="F15" s="467"/>
      <c r="G15" s="468"/>
      <c r="H15" s="469" t="s">
        <v>628</v>
      </c>
      <c r="I15" s="468">
        <v>93600</v>
      </c>
    </row>
  </sheetData>
  <sheetProtection/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2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81"/>
  <sheetViews>
    <sheetView zoomScale="75" zoomScaleNormal="75" zoomScaleSheetLayoutView="75" zoomScalePageLayoutView="0" workbookViewId="0" topLeftCell="A1">
      <pane ySplit="9" topLeftCell="BM172" activePane="bottomLeft" state="frozen"/>
      <selection pane="topLeft" activeCell="A1" sqref="A1"/>
      <selection pane="bottomLeft" activeCell="G178" sqref="G178"/>
    </sheetView>
  </sheetViews>
  <sheetFormatPr defaultColWidth="9.125" defaultRowHeight="12.75"/>
  <cols>
    <col min="1" max="1" width="9.125" style="470" customWidth="1"/>
    <col min="2" max="2" width="63.625" style="470" customWidth="1"/>
    <col min="3" max="3" width="13.00390625" style="470" customWidth="1"/>
    <col min="4" max="4" width="13.75390625" style="470" customWidth="1"/>
    <col min="5" max="5" width="15.25390625" style="470" customWidth="1"/>
    <col min="6" max="6" width="14.875" style="470" customWidth="1"/>
    <col min="7" max="7" width="14.00390625" style="470" bestFit="1" customWidth="1"/>
    <col min="8" max="8" width="12.00390625" style="470" bestFit="1" customWidth="1"/>
    <col min="9" max="9" width="13.75390625" style="470" bestFit="1" customWidth="1"/>
    <col min="10" max="10" width="12.00390625" style="470" bestFit="1" customWidth="1"/>
    <col min="11" max="11" width="11.00390625" style="470" customWidth="1"/>
    <col min="12" max="12" width="10.625" style="470" customWidth="1"/>
    <col min="13" max="13" width="10.375" style="470" customWidth="1"/>
    <col min="14" max="14" width="9.75390625" style="470" customWidth="1"/>
    <col min="15" max="16384" width="9.125" style="470" customWidth="1"/>
  </cols>
  <sheetData>
    <row r="3" spans="1:14" ht="18.75" customHeight="1">
      <c r="A3" s="1216" t="s">
        <v>630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</row>
    <row r="4" spans="1:14" ht="15.75">
      <c r="A4" s="471"/>
      <c r="B4" s="1217" t="s">
        <v>631</v>
      </c>
      <c r="C4" s="1217"/>
      <c r="D4" s="1217"/>
      <c r="E4" s="1217"/>
      <c r="F4" s="1217"/>
      <c r="G4" s="1217"/>
      <c r="H4" s="1217"/>
      <c r="I4" s="1217"/>
      <c r="J4" s="1217"/>
      <c r="K4" s="1217"/>
      <c r="L4" s="1217"/>
      <c r="M4" s="1217"/>
      <c r="N4" s="471"/>
    </row>
    <row r="5" spans="1:14" ht="15.75">
      <c r="A5" s="471"/>
      <c r="B5" s="1217" t="s">
        <v>858</v>
      </c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M5" s="1217"/>
      <c r="N5" s="471"/>
    </row>
    <row r="6" spans="2:13" ht="18.75"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</row>
    <row r="7" ht="12.75">
      <c r="N7" s="473" t="s">
        <v>498</v>
      </c>
    </row>
    <row r="8" spans="1:14" ht="32.25" customHeight="1">
      <c r="A8" s="474"/>
      <c r="B8" s="1218" t="s">
        <v>632</v>
      </c>
      <c r="C8" s="1039" t="s">
        <v>451</v>
      </c>
      <c r="D8" s="1225" t="s">
        <v>633</v>
      </c>
      <c r="E8" s="1218" t="s">
        <v>872</v>
      </c>
      <c r="F8" s="1220" t="s">
        <v>817</v>
      </c>
      <c r="G8" s="475" t="s">
        <v>634</v>
      </c>
      <c r="H8" s="1222" t="s">
        <v>635</v>
      </c>
      <c r="I8" s="1223"/>
      <c r="J8" s="1224" t="s">
        <v>663</v>
      </c>
      <c r="K8" s="1224"/>
      <c r="L8" s="1213" t="s">
        <v>664</v>
      </c>
      <c r="M8" s="1215" t="s">
        <v>668</v>
      </c>
      <c r="N8" s="1211" t="s">
        <v>874</v>
      </c>
    </row>
    <row r="9" spans="1:14" ht="52.5" customHeight="1">
      <c r="A9" s="476"/>
      <c r="B9" s="1219"/>
      <c r="C9" s="1227"/>
      <c r="D9" s="1226"/>
      <c r="E9" s="1219"/>
      <c r="F9" s="1221"/>
      <c r="G9" s="475" t="s">
        <v>873</v>
      </c>
      <c r="H9" s="477" t="s">
        <v>665</v>
      </c>
      <c r="I9" s="477" t="s">
        <v>666</v>
      </c>
      <c r="J9" s="477" t="s">
        <v>665</v>
      </c>
      <c r="K9" s="477" t="s">
        <v>667</v>
      </c>
      <c r="L9" s="1214"/>
      <c r="M9" s="1052"/>
      <c r="N9" s="1212"/>
    </row>
    <row r="10" spans="1:14" ht="21" customHeight="1">
      <c r="A10" s="479" t="s">
        <v>164</v>
      </c>
      <c r="B10" s="480" t="s">
        <v>669</v>
      </c>
      <c r="C10" s="557">
        <f>SUM(C11:C23)</f>
        <v>533194</v>
      </c>
      <c r="D10" s="481">
        <f>SUM(E10:M10)</f>
        <v>533194</v>
      </c>
      <c r="E10" s="482"/>
      <c r="F10" s="482">
        <v>116242</v>
      </c>
      <c r="G10" s="482">
        <v>416952</v>
      </c>
      <c r="H10" s="482"/>
      <c r="I10" s="482"/>
      <c r="J10" s="482"/>
      <c r="K10" s="482"/>
      <c r="L10" s="482"/>
      <c r="M10" s="482">
        <f>SUM(M12:M17)</f>
        <v>0</v>
      </c>
      <c r="N10" s="483"/>
    </row>
    <row r="11" spans="1:14" ht="21" customHeight="1">
      <c r="A11" s="479"/>
      <c r="B11" s="484" t="s">
        <v>859</v>
      </c>
      <c r="C11" s="559">
        <f>SUM('3c.m.'!F17)</f>
        <v>4500</v>
      </c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</row>
    <row r="12" spans="1:14" ht="21" customHeight="1">
      <c r="A12" s="479"/>
      <c r="B12" s="484" t="s">
        <v>670</v>
      </c>
      <c r="C12" s="558">
        <f>SUM('3c.m.'!F26)</f>
        <v>2566</v>
      </c>
      <c r="D12" s="485"/>
      <c r="E12" s="486"/>
      <c r="F12" s="486"/>
      <c r="G12" s="486"/>
      <c r="H12" s="486"/>
      <c r="I12" s="486"/>
      <c r="J12" s="486"/>
      <c r="K12" s="486"/>
      <c r="L12" s="486"/>
      <c r="M12" s="487"/>
      <c r="N12" s="483"/>
    </row>
    <row r="13" spans="1:14" ht="21" customHeight="1">
      <c r="A13" s="479"/>
      <c r="B13" s="488" t="s">
        <v>671</v>
      </c>
      <c r="C13" s="558">
        <f>SUM('3c.m.'!F34)</f>
        <v>3000</v>
      </c>
      <c r="D13" s="485"/>
      <c r="E13" s="486"/>
      <c r="F13" s="486"/>
      <c r="G13" s="486"/>
      <c r="H13" s="486"/>
      <c r="I13" s="486"/>
      <c r="J13" s="486"/>
      <c r="K13" s="486"/>
      <c r="L13" s="486"/>
      <c r="M13" s="487"/>
      <c r="N13" s="483"/>
    </row>
    <row r="14" spans="1:14" ht="21" customHeight="1">
      <c r="A14" s="479"/>
      <c r="B14" s="489" t="s">
        <v>672</v>
      </c>
      <c r="C14" s="558">
        <f>SUM('3c.m.'!F193)</f>
        <v>16805</v>
      </c>
      <c r="D14" s="485"/>
      <c r="E14" s="486"/>
      <c r="F14" s="486"/>
      <c r="G14" s="486"/>
      <c r="H14" s="486"/>
      <c r="I14" s="486"/>
      <c r="J14" s="486"/>
      <c r="K14" s="486"/>
      <c r="L14" s="486"/>
      <c r="M14" s="487"/>
      <c r="N14" s="483"/>
    </row>
    <row r="15" spans="1:14" ht="21" customHeight="1">
      <c r="A15" s="479"/>
      <c r="B15" s="488" t="s">
        <v>673</v>
      </c>
      <c r="C15" s="558">
        <f>SUM('3c.m.'!F210)</f>
        <v>41088</v>
      </c>
      <c r="D15" s="485"/>
      <c r="E15" s="486"/>
      <c r="F15" s="486"/>
      <c r="G15" s="486"/>
      <c r="H15" s="486"/>
      <c r="I15" s="486"/>
      <c r="J15" s="486"/>
      <c r="K15" s="486"/>
      <c r="L15" s="486"/>
      <c r="M15" s="487"/>
      <c r="N15" s="483"/>
    </row>
    <row r="16" spans="1:14" ht="21" customHeight="1">
      <c r="A16" s="479"/>
      <c r="B16" s="488" t="s">
        <v>674</v>
      </c>
      <c r="C16" s="558">
        <v>3000</v>
      </c>
      <c r="D16" s="485"/>
      <c r="E16" s="486"/>
      <c r="F16" s="486"/>
      <c r="G16" s="486"/>
      <c r="H16" s="486"/>
      <c r="I16" s="486"/>
      <c r="J16" s="486"/>
      <c r="K16" s="486"/>
      <c r="L16" s="486"/>
      <c r="M16" s="487"/>
      <c r="N16" s="483"/>
    </row>
    <row r="17" spans="1:14" ht="21" customHeight="1">
      <c r="A17" s="479"/>
      <c r="B17" s="488" t="s">
        <v>675</v>
      </c>
      <c r="C17" s="558">
        <f>SUM('3c.m.'!F291)</f>
        <v>364709</v>
      </c>
      <c r="D17" s="485"/>
      <c r="E17" s="486"/>
      <c r="F17" s="486"/>
      <c r="G17" s="486"/>
      <c r="H17" s="486"/>
      <c r="I17" s="486"/>
      <c r="J17" s="486"/>
      <c r="K17" s="486"/>
      <c r="L17" s="486"/>
      <c r="M17" s="487"/>
      <c r="N17" s="483"/>
    </row>
    <row r="18" spans="1:14" ht="21" customHeight="1">
      <c r="A18" s="479"/>
      <c r="B18" s="488" t="s">
        <v>677</v>
      </c>
      <c r="C18" s="558">
        <f>SUM('4.mell.'!F11)</f>
        <v>44220</v>
      </c>
      <c r="D18" s="485"/>
      <c r="E18" s="486"/>
      <c r="F18" s="486"/>
      <c r="G18" s="486"/>
      <c r="H18" s="486"/>
      <c r="I18" s="486"/>
      <c r="J18" s="486"/>
      <c r="K18" s="486"/>
      <c r="L18" s="486"/>
      <c r="M18" s="487"/>
      <c r="N18" s="483"/>
    </row>
    <row r="19" spans="1:14" ht="21" customHeight="1">
      <c r="A19" s="479"/>
      <c r="B19" s="488" t="s">
        <v>315</v>
      </c>
      <c r="C19" s="558">
        <f>SUM('4.mell.'!F14)</f>
        <v>18801</v>
      </c>
      <c r="D19" s="485"/>
      <c r="E19" s="486"/>
      <c r="F19" s="486"/>
      <c r="G19" s="486"/>
      <c r="H19" s="486"/>
      <c r="I19" s="486"/>
      <c r="J19" s="486"/>
      <c r="K19" s="486"/>
      <c r="L19" s="486"/>
      <c r="M19" s="487"/>
      <c r="N19" s="483"/>
    </row>
    <row r="20" spans="1:14" ht="21" customHeight="1">
      <c r="A20" s="479"/>
      <c r="B20" s="488" t="s">
        <v>864</v>
      </c>
      <c r="C20" s="558">
        <f>SUM('4.mell.'!F17)</f>
        <v>4000</v>
      </c>
      <c r="D20" s="485"/>
      <c r="E20" s="486"/>
      <c r="F20" s="486"/>
      <c r="G20" s="486"/>
      <c r="H20" s="486"/>
      <c r="I20" s="486"/>
      <c r="J20" s="486"/>
      <c r="K20" s="486"/>
      <c r="L20" s="486"/>
      <c r="M20" s="487"/>
      <c r="N20" s="483"/>
    </row>
    <row r="21" spans="1:14" ht="21" customHeight="1">
      <c r="A21" s="479"/>
      <c r="B21" s="488" t="s">
        <v>867</v>
      </c>
      <c r="C21" s="558">
        <f>SUM('4.mell.'!F52)</f>
        <v>6000</v>
      </c>
      <c r="D21" s="485"/>
      <c r="E21" s="486"/>
      <c r="F21" s="486"/>
      <c r="G21" s="486"/>
      <c r="H21" s="486"/>
      <c r="I21" s="486"/>
      <c r="J21" s="486"/>
      <c r="K21" s="486"/>
      <c r="L21" s="486"/>
      <c r="M21" s="487"/>
      <c r="N21" s="483"/>
    </row>
    <row r="22" spans="1:14" ht="21" customHeight="1">
      <c r="A22" s="479"/>
      <c r="B22" s="488" t="s">
        <v>661</v>
      </c>
      <c r="C22" s="558">
        <f>SUM('5.mell. '!F11)</f>
        <v>14505</v>
      </c>
      <c r="D22" s="485"/>
      <c r="E22" s="486"/>
      <c r="F22" s="486"/>
      <c r="G22" s="486"/>
      <c r="H22" s="486"/>
      <c r="I22" s="486"/>
      <c r="J22" s="486"/>
      <c r="K22" s="486"/>
      <c r="L22" s="486"/>
      <c r="M22" s="487"/>
      <c r="N22" s="483"/>
    </row>
    <row r="23" spans="1:14" ht="21" customHeight="1">
      <c r="A23" s="479"/>
      <c r="B23" s="488" t="s">
        <v>312</v>
      </c>
      <c r="C23" s="558">
        <f>SUM('5.mell. '!F25)</f>
        <v>10000</v>
      </c>
      <c r="D23" s="485"/>
      <c r="E23" s="486"/>
      <c r="F23" s="486"/>
      <c r="G23" s="486"/>
      <c r="H23" s="486"/>
      <c r="I23" s="486"/>
      <c r="J23" s="486"/>
      <c r="K23" s="486"/>
      <c r="L23" s="486"/>
      <c r="M23" s="487"/>
      <c r="N23" s="483"/>
    </row>
    <row r="24" spans="1:14" ht="21" customHeight="1">
      <c r="A24" s="479" t="s">
        <v>165</v>
      </c>
      <c r="B24" s="490" t="s">
        <v>678</v>
      </c>
      <c r="C24" s="481">
        <f>SUM(C25)</f>
        <v>14600</v>
      </c>
      <c r="D24" s="481">
        <f>SUM(E24:M24)</f>
        <v>14600</v>
      </c>
      <c r="E24" s="481"/>
      <c r="F24" s="481"/>
      <c r="G24" s="481">
        <v>14600</v>
      </c>
      <c r="H24" s="481"/>
      <c r="I24" s="481"/>
      <c r="J24" s="481"/>
      <c r="K24" s="481"/>
      <c r="L24" s="481"/>
      <c r="M24" s="481"/>
      <c r="N24" s="483"/>
    </row>
    <row r="25" spans="1:14" ht="21" customHeight="1">
      <c r="A25" s="479"/>
      <c r="B25" s="491" t="s">
        <v>679</v>
      </c>
      <c r="C25" s="492">
        <f>SUM('3d.m.'!F9)</f>
        <v>14600</v>
      </c>
      <c r="D25" s="492"/>
      <c r="E25" s="493"/>
      <c r="F25" s="493"/>
      <c r="G25" s="493"/>
      <c r="H25" s="493"/>
      <c r="I25" s="493"/>
      <c r="J25" s="493"/>
      <c r="K25" s="493"/>
      <c r="L25" s="493"/>
      <c r="M25" s="494"/>
      <c r="N25" s="483"/>
    </row>
    <row r="26" spans="1:14" ht="21" customHeight="1">
      <c r="A26" s="479" t="s">
        <v>166</v>
      </c>
      <c r="B26" s="490" t="s">
        <v>680</v>
      </c>
      <c r="C26" s="481">
        <f>SUM(C27)</f>
        <v>918115</v>
      </c>
      <c r="D26" s="481">
        <f>SUM(E26:M26)</f>
        <v>918115</v>
      </c>
      <c r="E26" s="493"/>
      <c r="F26" s="495">
        <v>248319</v>
      </c>
      <c r="G26" s="495">
        <v>669796</v>
      </c>
      <c r="H26" s="493"/>
      <c r="I26" s="493"/>
      <c r="J26" s="493"/>
      <c r="K26" s="493"/>
      <c r="L26" s="493"/>
      <c r="M26" s="494"/>
      <c r="N26" s="483"/>
    </row>
    <row r="27" spans="1:14" ht="21" customHeight="1">
      <c r="A27" s="479"/>
      <c r="B27" s="491" t="s">
        <v>681</v>
      </c>
      <c r="C27" s="492">
        <f>SUM('3c.m.'!F267)</f>
        <v>918115</v>
      </c>
      <c r="D27" s="492"/>
      <c r="E27" s="493"/>
      <c r="F27" s="493"/>
      <c r="G27" s="493"/>
      <c r="H27" s="493"/>
      <c r="I27" s="493"/>
      <c r="J27" s="493"/>
      <c r="K27" s="493"/>
      <c r="L27" s="493"/>
      <c r="M27" s="494"/>
      <c r="N27" s="483"/>
    </row>
    <row r="28" spans="1:14" ht="21" customHeight="1">
      <c r="A28" s="479" t="s">
        <v>167</v>
      </c>
      <c r="B28" s="490" t="s">
        <v>682</v>
      </c>
      <c r="C28" s="481">
        <f>SUM(C29)</f>
        <v>404895</v>
      </c>
      <c r="D28" s="481">
        <f>SUM(E28:N28)</f>
        <v>404895</v>
      </c>
      <c r="E28" s="495"/>
      <c r="F28" s="495">
        <v>363604</v>
      </c>
      <c r="G28" s="495">
        <v>24978</v>
      </c>
      <c r="H28" s="493"/>
      <c r="I28" s="493"/>
      <c r="J28" s="493"/>
      <c r="K28" s="493"/>
      <c r="L28" s="495">
        <v>16313</v>
      </c>
      <c r="M28" s="494"/>
      <c r="N28" s="497"/>
    </row>
    <row r="29" spans="1:14" ht="21" customHeight="1">
      <c r="A29" s="479"/>
      <c r="B29" s="491" t="s">
        <v>683</v>
      </c>
      <c r="C29" s="492">
        <f>SUM('3b.m.'!F39+'3b.m.'!F43)-32000</f>
        <v>404895</v>
      </c>
      <c r="D29" s="492"/>
      <c r="E29" s="493"/>
      <c r="F29" s="493"/>
      <c r="G29" s="493"/>
      <c r="H29" s="493"/>
      <c r="I29" s="493"/>
      <c r="J29" s="493"/>
      <c r="K29" s="493"/>
      <c r="L29" s="493"/>
      <c r="M29" s="494"/>
      <c r="N29" s="483"/>
    </row>
    <row r="30" spans="1:14" ht="21" customHeight="1">
      <c r="A30" s="479" t="s">
        <v>168</v>
      </c>
      <c r="B30" s="490" t="s">
        <v>684</v>
      </c>
      <c r="C30" s="481">
        <f>SUM(C31:C44)</f>
        <v>4973298</v>
      </c>
      <c r="D30" s="481">
        <f>SUM(E30:N30)</f>
        <v>4973298</v>
      </c>
      <c r="E30" s="493"/>
      <c r="F30" s="495">
        <v>237276</v>
      </c>
      <c r="G30" s="495"/>
      <c r="H30" s="493"/>
      <c r="I30" s="495">
        <v>4017795</v>
      </c>
      <c r="J30" s="493"/>
      <c r="K30" s="493"/>
      <c r="L30" s="495">
        <v>298227</v>
      </c>
      <c r="M30" s="496"/>
      <c r="N30" s="498">
        <v>420000</v>
      </c>
    </row>
    <row r="31" spans="1:14" ht="21" customHeight="1">
      <c r="A31" s="479"/>
      <c r="B31" s="491" t="s">
        <v>685</v>
      </c>
      <c r="C31" s="492">
        <f>SUM('3c.m.'!F259)</f>
        <v>211795</v>
      </c>
      <c r="D31" s="492"/>
      <c r="E31" s="493"/>
      <c r="F31" s="493"/>
      <c r="G31" s="493"/>
      <c r="H31" s="493"/>
      <c r="I31" s="493"/>
      <c r="J31" s="493"/>
      <c r="K31" s="493"/>
      <c r="L31" s="493"/>
      <c r="M31" s="494"/>
      <c r="N31" s="483"/>
    </row>
    <row r="32" spans="1:14" ht="21" customHeight="1">
      <c r="A32" s="479"/>
      <c r="B32" s="491" t="s">
        <v>686</v>
      </c>
      <c r="C32" s="492">
        <f>SUM('3c.m.'!F283)</f>
        <v>34457</v>
      </c>
      <c r="D32" s="492"/>
      <c r="E32" s="493"/>
      <c r="F32" s="493"/>
      <c r="G32" s="493"/>
      <c r="H32" s="493"/>
      <c r="I32" s="493"/>
      <c r="J32" s="493"/>
      <c r="K32" s="493"/>
      <c r="L32" s="493"/>
      <c r="M32" s="494"/>
      <c r="N32" s="483"/>
    </row>
    <row r="33" spans="1:14" ht="21" customHeight="1">
      <c r="A33" s="479"/>
      <c r="B33" s="491" t="s">
        <v>650</v>
      </c>
      <c r="C33" s="492">
        <f>SUM('4.mell.'!F18)</f>
        <v>540</v>
      </c>
      <c r="D33" s="492"/>
      <c r="E33" s="493"/>
      <c r="F33" s="493"/>
      <c r="G33" s="493"/>
      <c r="H33" s="493"/>
      <c r="I33" s="493"/>
      <c r="J33" s="493"/>
      <c r="K33" s="493"/>
      <c r="L33" s="493"/>
      <c r="M33" s="494"/>
      <c r="N33" s="483"/>
    </row>
    <row r="34" spans="1:14" ht="21" customHeight="1">
      <c r="A34" s="479"/>
      <c r="B34" s="491" t="s">
        <v>687</v>
      </c>
      <c r="C34" s="492">
        <f>SUM('4.mell.'!F21)</f>
        <v>411024</v>
      </c>
      <c r="D34" s="492"/>
      <c r="E34" s="493"/>
      <c r="F34" s="493"/>
      <c r="G34" s="493"/>
      <c r="H34" s="493"/>
      <c r="I34" s="493"/>
      <c r="J34" s="493"/>
      <c r="K34" s="493"/>
      <c r="L34" s="493"/>
      <c r="M34" s="494"/>
      <c r="N34" s="483"/>
    </row>
    <row r="35" spans="1:14" ht="21" customHeight="1">
      <c r="A35" s="479"/>
      <c r="B35" s="491" t="s">
        <v>44</v>
      </c>
      <c r="C35" s="492">
        <f>SUM('4.mell.'!F24)</f>
        <v>527559</v>
      </c>
      <c r="D35" s="492"/>
      <c r="E35" s="493"/>
      <c r="F35" s="493"/>
      <c r="G35" s="493"/>
      <c r="H35" s="493"/>
      <c r="I35" s="493"/>
      <c r="J35" s="493"/>
      <c r="K35" s="493"/>
      <c r="L35" s="493"/>
      <c r="M35" s="494"/>
      <c r="N35" s="483"/>
    </row>
    <row r="36" spans="1:14" ht="21" customHeight="1">
      <c r="A36" s="479"/>
      <c r="B36" s="491" t="s">
        <v>651</v>
      </c>
      <c r="C36" s="492">
        <f>SUM('4.mell.'!F25)</f>
        <v>0</v>
      </c>
      <c r="D36" s="492"/>
      <c r="E36" s="493"/>
      <c r="F36" s="493"/>
      <c r="G36" s="493"/>
      <c r="H36" s="493"/>
      <c r="I36" s="493"/>
      <c r="J36" s="493"/>
      <c r="K36" s="493"/>
      <c r="L36" s="493"/>
      <c r="M36" s="494"/>
      <c r="N36" s="483"/>
    </row>
    <row r="37" spans="1:14" ht="21" customHeight="1">
      <c r="A37" s="479"/>
      <c r="B37" s="491" t="s">
        <v>688</v>
      </c>
      <c r="C37" s="492">
        <f>SUM('4.mell.'!F26)</f>
        <v>338583</v>
      </c>
      <c r="D37" s="492"/>
      <c r="E37" s="493"/>
      <c r="F37" s="493"/>
      <c r="G37" s="493"/>
      <c r="H37" s="493"/>
      <c r="I37" s="493"/>
      <c r="J37" s="493"/>
      <c r="K37" s="493"/>
      <c r="L37" s="493"/>
      <c r="M37" s="494"/>
      <c r="N37" s="483"/>
    </row>
    <row r="38" spans="1:14" ht="21" customHeight="1">
      <c r="A38" s="479"/>
      <c r="B38" s="491" t="s">
        <v>865</v>
      </c>
      <c r="C38" s="492">
        <f>SUM('4.mell.'!F28)</f>
        <v>89985</v>
      </c>
      <c r="D38" s="492"/>
      <c r="E38" s="493"/>
      <c r="F38" s="493"/>
      <c r="G38" s="493"/>
      <c r="H38" s="493"/>
      <c r="I38" s="493"/>
      <c r="J38" s="493"/>
      <c r="K38" s="493"/>
      <c r="L38" s="493"/>
      <c r="M38" s="494"/>
      <c r="N38" s="483"/>
    </row>
    <row r="39" spans="1:14" ht="21" customHeight="1">
      <c r="A39" s="479"/>
      <c r="B39" s="491" t="s">
        <v>689</v>
      </c>
      <c r="C39" s="492">
        <f>SUM('4.mell.'!F34)</f>
        <v>2528693</v>
      </c>
      <c r="D39" s="492"/>
      <c r="E39" s="493"/>
      <c r="F39" s="493"/>
      <c r="G39" s="493"/>
      <c r="H39" s="493"/>
      <c r="I39" s="493"/>
      <c r="J39" s="493"/>
      <c r="K39" s="493"/>
      <c r="L39" s="493"/>
      <c r="M39" s="494"/>
      <c r="N39" s="483"/>
    </row>
    <row r="40" spans="1:14" ht="21" customHeight="1">
      <c r="A40" s="479"/>
      <c r="B40" s="491" t="s">
        <v>690</v>
      </c>
      <c r="C40" s="492">
        <f>SUM('4.mell.'!F48)</f>
        <v>65000</v>
      </c>
      <c r="D40" s="492"/>
      <c r="E40" s="493"/>
      <c r="F40" s="493"/>
      <c r="G40" s="493"/>
      <c r="H40" s="493"/>
      <c r="I40" s="493"/>
      <c r="J40" s="493"/>
      <c r="K40" s="493"/>
      <c r="L40" s="493"/>
      <c r="M40" s="494"/>
      <c r="N40" s="483"/>
    </row>
    <row r="41" spans="1:14" ht="21" customHeight="1">
      <c r="A41" s="479"/>
      <c r="B41" s="491" t="s">
        <v>310</v>
      </c>
      <c r="C41" s="492">
        <f>SUM('5.mell. '!F28)</f>
        <v>593532</v>
      </c>
      <c r="D41" s="492"/>
      <c r="E41" s="493"/>
      <c r="F41" s="493"/>
      <c r="G41" s="493"/>
      <c r="H41" s="493"/>
      <c r="I41" s="493"/>
      <c r="J41" s="493"/>
      <c r="K41" s="493"/>
      <c r="L41" s="493"/>
      <c r="M41" s="494"/>
      <c r="N41" s="483"/>
    </row>
    <row r="42" spans="1:14" ht="21" customHeight="1">
      <c r="A42" s="479"/>
      <c r="B42" s="491" t="s">
        <v>691</v>
      </c>
      <c r="C42" s="492">
        <f>SUM('5.mell. '!F24)</f>
        <v>92980</v>
      </c>
      <c r="D42" s="492"/>
      <c r="E42" s="493"/>
      <c r="F42" s="493"/>
      <c r="G42" s="493"/>
      <c r="H42" s="493"/>
      <c r="I42" s="493"/>
      <c r="J42" s="493"/>
      <c r="K42" s="493"/>
      <c r="L42" s="493"/>
      <c r="M42" s="494"/>
      <c r="N42" s="483"/>
    </row>
    <row r="43" spans="1:14" ht="21" customHeight="1">
      <c r="A43" s="479"/>
      <c r="B43" s="491" t="s">
        <v>658</v>
      </c>
      <c r="C43" s="492">
        <f>SUM('5.mell. '!F29)</f>
        <v>22000</v>
      </c>
      <c r="D43" s="492"/>
      <c r="E43" s="493"/>
      <c r="F43" s="493"/>
      <c r="G43" s="493"/>
      <c r="H43" s="493"/>
      <c r="I43" s="493"/>
      <c r="J43" s="493"/>
      <c r="K43" s="493"/>
      <c r="L43" s="493"/>
      <c r="M43" s="494"/>
      <c r="N43" s="483"/>
    </row>
    <row r="44" spans="1:14" ht="21" customHeight="1">
      <c r="A44" s="479"/>
      <c r="B44" s="491" t="s">
        <v>461</v>
      </c>
      <c r="C44" s="492">
        <f>SUM('4.mell.'!F39)</f>
        <v>57150</v>
      </c>
      <c r="D44" s="492"/>
      <c r="E44" s="493"/>
      <c r="F44" s="493"/>
      <c r="G44" s="493"/>
      <c r="H44" s="493"/>
      <c r="I44" s="493"/>
      <c r="J44" s="493"/>
      <c r="K44" s="493"/>
      <c r="L44" s="493"/>
      <c r="M44" s="494"/>
      <c r="N44" s="483"/>
    </row>
    <row r="45" spans="1:14" ht="21" customHeight="1">
      <c r="A45" s="479" t="s">
        <v>954</v>
      </c>
      <c r="B45" s="490" t="s">
        <v>692</v>
      </c>
      <c r="C45" s="492"/>
      <c r="D45" s="481">
        <f>SUM(E45:M45)</f>
        <v>0</v>
      </c>
      <c r="E45" s="493"/>
      <c r="F45" s="493"/>
      <c r="G45" s="493"/>
      <c r="H45" s="493"/>
      <c r="I45" s="493"/>
      <c r="J45" s="493"/>
      <c r="K45" s="493"/>
      <c r="L45" s="493"/>
      <c r="M45" s="494"/>
      <c r="N45" s="483"/>
    </row>
    <row r="46" spans="1:14" ht="21" customHeight="1">
      <c r="A46" s="479" t="s">
        <v>573</v>
      </c>
      <c r="B46" s="490" t="s">
        <v>693</v>
      </c>
      <c r="C46" s="492"/>
      <c r="D46" s="481">
        <f>SUM(E46:M46)</f>
        <v>0</v>
      </c>
      <c r="E46" s="493"/>
      <c r="F46" s="493"/>
      <c r="G46" s="493"/>
      <c r="H46" s="493"/>
      <c r="I46" s="493"/>
      <c r="J46" s="493"/>
      <c r="K46" s="493"/>
      <c r="L46" s="493"/>
      <c r="M46" s="494"/>
      <c r="N46" s="483"/>
    </row>
    <row r="47" spans="1:14" ht="21" customHeight="1">
      <c r="A47" s="479" t="s">
        <v>575</v>
      </c>
      <c r="B47" s="490" t="s">
        <v>694</v>
      </c>
      <c r="C47" s="492"/>
      <c r="D47" s="481">
        <f>SUM(E47:M47)</f>
        <v>0</v>
      </c>
      <c r="E47" s="493"/>
      <c r="F47" s="493"/>
      <c r="G47" s="493"/>
      <c r="H47" s="493"/>
      <c r="I47" s="493"/>
      <c r="J47" s="493"/>
      <c r="K47" s="493"/>
      <c r="L47" s="493"/>
      <c r="M47" s="494"/>
      <c r="N47" s="483"/>
    </row>
    <row r="48" spans="1:14" ht="21" customHeight="1">
      <c r="A48" s="479" t="s">
        <v>577</v>
      </c>
      <c r="B48" s="490" t="s">
        <v>695</v>
      </c>
      <c r="C48" s="481">
        <f>SUM(C49:C54)</f>
        <v>139663</v>
      </c>
      <c r="D48" s="481">
        <f>SUM(E48:M48)</f>
        <v>139663</v>
      </c>
      <c r="E48" s="495"/>
      <c r="F48" s="495">
        <v>19147</v>
      </c>
      <c r="G48" s="495">
        <v>119000</v>
      </c>
      <c r="H48" s="493"/>
      <c r="I48" s="493"/>
      <c r="J48" s="493"/>
      <c r="K48" s="493"/>
      <c r="L48" s="495">
        <v>1516</v>
      </c>
      <c r="M48" s="494"/>
      <c r="N48" s="483"/>
    </row>
    <row r="49" spans="1:14" ht="21" customHeight="1">
      <c r="A49" s="479"/>
      <c r="B49" s="491" t="s">
        <v>696</v>
      </c>
      <c r="C49" s="492">
        <f>SUM('3c.m.'!F309)</f>
        <v>12663</v>
      </c>
      <c r="D49" s="492"/>
      <c r="E49" s="493"/>
      <c r="F49" s="493"/>
      <c r="G49" s="493"/>
      <c r="H49" s="493"/>
      <c r="I49" s="493"/>
      <c r="J49" s="493"/>
      <c r="K49" s="493"/>
      <c r="L49" s="493"/>
      <c r="M49" s="494"/>
      <c r="N49" s="483"/>
    </row>
    <row r="50" spans="1:14" ht="21" customHeight="1">
      <c r="A50" s="479"/>
      <c r="B50" s="491" t="s">
        <v>697</v>
      </c>
      <c r="C50" s="492">
        <f>SUM('3c.m.'!F525)</f>
        <v>800</v>
      </c>
      <c r="D50" s="492"/>
      <c r="E50" s="493"/>
      <c r="F50" s="493"/>
      <c r="G50" s="493"/>
      <c r="H50" s="493"/>
      <c r="I50" s="493"/>
      <c r="J50" s="493"/>
      <c r="K50" s="493"/>
      <c r="L50" s="493"/>
      <c r="M50" s="494"/>
      <c r="N50" s="483"/>
    </row>
    <row r="51" spans="1:14" ht="21" customHeight="1">
      <c r="A51" s="479"/>
      <c r="B51" s="491" t="s">
        <v>698</v>
      </c>
      <c r="C51" s="492">
        <f>SUM('3c.m.'!F558)</f>
        <v>45000</v>
      </c>
      <c r="D51" s="492"/>
      <c r="E51" s="493"/>
      <c r="F51" s="493"/>
      <c r="G51" s="493"/>
      <c r="H51" s="493"/>
      <c r="I51" s="493"/>
      <c r="J51" s="493"/>
      <c r="K51" s="493"/>
      <c r="L51" s="493"/>
      <c r="M51" s="494"/>
      <c r="N51" s="483"/>
    </row>
    <row r="52" spans="1:14" ht="21" customHeight="1">
      <c r="A52" s="479"/>
      <c r="B52" s="491" t="s">
        <v>699</v>
      </c>
      <c r="C52" s="492">
        <f>SUM('3c.m.'!F590)</f>
        <v>6000</v>
      </c>
      <c r="D52" s="492"/>
      <c r="E52" s="493"/>
      <c r="F52" s="493"/>
      <c r="G52" s="493"/>
      <c r="H52" s="493"/>
      <c r="I52" s="493"/>
      <c r="J52" s="493"/>
      <c r="K52" s="493"/>
      <c r="L52" s="493"/>
      <c r="M52" s="494"/>
      <c r="N52" s="483"/>
    </row>
    <row r="53" spans="1:14" ht="21" customHeight="1">
      <c r="A53" s="479"/>
      <c r="B53" s="491" t="s">
        <v>645</v>
      </c>
      <c r="C53" s="492">
        <f>SUM('3c.m.'!F317)-137000</f>
        <v>60200</v>
      </c>
      <c r="D53" s="492"/>
      <c r="E53" s="493"/>
      <c r="F53" s="493"/>
      <c r="G53" s="493"/>
      <c r="H53" s="493"/>
      <c r="I53" s="493"/>
      <c r="J53" s="493"/>
      <c r="K53" s="493"/>
      <c r="L53" s="493"/>
      <c r="M53" s="494"/>
      <c r="N53" s="483"/>
    </row>
    <row r="54" spans="1:14" ht="21" customHeight="1">
      <c r="A54" s="479"/>
      <c r="B54" s="491" t="s">
        <v>464</v>
      </c>
      <c r="C54" s="492">
        <f>SUM('3d.m.'!F27)</f>
        <v>15000</v>
      </c>
      <c r="D54" s="492"/>
      <c r="E54" s="493"/>
      <c r="F54" s="493"/>
      <c r="G54" s="493"/>
      <c r="H54" s="493"/>
      <c r="I54" s="493"/>
      <c r="J54" s="493"/>
      <c r="K54" s="493"/>
      <c r="L54" s="493"/>
      <c r="M54" s="494"/>
      <c r="N54" s="483"/>
    </row>
    <row r="55" spans="1:14" ht="21" customHeight="1">
      <c r="A55" s="479" t="s">
        <v>579</v>
      </c>
      <c r="B55" s="490" t="s">
        <v>700</v>
      </c>
      <c r="C55" s="481">
        <f>SUM(C56:C66)</f>
        <v>1265482</v>
      </c>
      <c r="D55" s="481">
        <f>SUM(E55:N55)</f>
        <v>1265482</v>
      </c>
      <c r="E55" s="495">
        <v>694579</v>
      </c>
      <c r="F55" s="495">
        <v>420084</v>
      </c>
      <c r="G55" s="481">
        <v>127351</v>
      </c>
      <c r="H55" s="495"/>
      <c r="I55" s="493"/>
      <c r="J55" s="495"/>
      <c r="K55" s="493"/>
      <c r="L55" s="495">
        <v>23468</v>
      </c>
      <c r="M55" s="494"/>
      <c r="N55" s="483"/>
    </row>
    <row r="56" spans="1:14" ht="21" customHeight="1">
      <c r="A56" s="479"/>
      <c r="B56" s="491" t="s">
        <v>701</v>
      </c>
      <c r="C56" s="492">
        <f>SUM('2.mell'!F35+'2.mell'!F39)</f>
        <v>167258</v>
      </c>
      <c r="D56" s="481"/>
      <c r="E56" s="495"/>
      <c r="F56" s="493"/>
      <c r="G56" s="493"/>
      <c r="H56" s="493"/>
      <c r="I56" s="493"/>
      <c r="J56" s="493"/>
      <c r="K56" s="493"/>
      <c r="L56" s="493"/>
      <c r="M56" s="494"/>
      <c r="N56" s="483"/>
    </row>
    <row r="57" spans="1:14" ht="21" customHeight="1">
      <c r="A57" s="479"/>
      <c r="B57" s="491" t="s">
        <v>702</v>
      </c>
      <c r="C57" s="492">
        <f>SUM('2.mell'!F69+'2.mell'!F73)</f>
        <v>189653</v>
      </c>
      <c r="D57" s="481"/>
      <c r="E57" s="495"/>
      <c r="F57" s="493"/>
      <c r="G57" s="493"/>
      <c r="H57" s="493"/>
      <c r="I57" s="493"/>
      <c r="J57" s="493"/>
      <c r="K57" s="493"/>
      <c r="L57" s="493"/>
      <c r="M57" s="494"/>
      <c r="N57" s="483"/>
    </row>
    <row r="58" spans="1:14" ht="21" customHeight="1">
      <c r="A58" s="479"/>
      <c r="B58" s="491" t="s">
        <v>703</v>
      </c>
      <c r="C58" s="492">
        <f>SUM('2.mell'!F102+'2.mell'!F106)</f>
        <v>94987</v>
      </c>
      <c r="D58" s="481"/>
      <c r="E58" s="495"/>
      <c r="F58" s="493"/>
      <c r="G58" s="493"/>
      <c r="H58" s="493"/>
      <c r="I58" s="493"/>
      <c r="J58" s="493"/>
      <c r="K58" s="493"/>
      <c r="L58" s="493"/>
      <c r="M58" s="494"/>
      <c r="N58" s="483"/>
    </row>
    <row r="59" spans="1:14" ht="21" customHeight="1">
      <c r="A59" s="479"/>
      <c r="B59" s="491" t="s">
        <v>704</v>
      </c>
      <c r="C59" s="492">
        <f>SUM('2.mell'!F169+'2.mell'!F173)</f>
        <v>140835</v>
      </c>
      <c r="D59" s="481"/>
      <c r="E59" s="495"/>
      <c r="F59" s="493"/>
      <c r="G59" s="493"/>
      <c r="H59" s="493"/>
      <c r="I59" s="493"/>
      <c r="J59" s="493"/>
      <c r="K59" s="493"/>
      <c r="L59" s="493"/>
      <c r="M59" s="494"/>
      <c r="N59" s="483"/>
    </row>
    <row r="60" spans="1:14" ht="21" customHeight="1">
      <c r="A60" s="479"/>
      <c r="B60" s="491" t="s">
        <v>705</v>
      </c>
      <c r="C60" s="492">
        <f>SUM('2.mell'!F136+'2.mell'!F140)</f>
        <v>311781</v>
      </c>
      <c r="D60" s="481"/>
      <c r="E60" s="495"/>
      <c r="F60" s="493"/>
      <c r="G60" s="493"/>
      <c r="H60" s="493"/>
      <c r="I60" s="493"/>
      <c r="J60" s="493"/>
      <c r="K60" s="493"/>
      <c r="L60" s="493"/>
      <c r="M60" s="494"/>
      <c r="N60" s="483"/>
    </row>
    <row r="61" spans="1:14" ht="21" customHeight="1">
      <c r="A61" s="479"/>
      <c r="B61" s="491" t="s">
        <v>706</v>
      </c>
      <c r="C61" s="492">
        <f>SUM('2.mell'!F202+'2.mell'!F206)</f>
        <v>131312</v>
      </c>
      <c r="D61" s="481"/>
      <c r="E61" s="495"/>
      <c r="F61" s="493"/>
      <c r="G61" s="493"/>
      <c r="H61" s="493"/>
      <c r="I61" s="493"/>
      <c r="J61" s="493"/>
      <c r="K61" s="493"/>
      <c r="L61" s="493"/>
      <c r="M61" s="494"/>
      <c r="N61" s="483"/>
    </row>
    <row r="62" spans="1:14" ht="21" customHeight="1">
      <c r="A62" s="479"/>
      <c r="B62" s="491" t="s">
        <v>707</v>
      </c>
      <c r="C62" s="492">
        <f>SUM('2.mell'!F234+'2.mell'!F238)</f>
        <v>79827</v>
      </c>
      <c r="D62" s="481"/>
      <c r="E62" s="495"/>
      <c r="F62" s="493"/>
      <c r="G62" s="493"/>
      <c r="H62" s="493"/>
      <c r="I62" s="493"/>
      <c r="J62" s="493"/>
      <c r="K62" s="493"/>
      <c r="L62" s="493"/>
      <c r="M62" s="494"/>
      <c r="N62" s="483"/>
    </row>
    <row r="63" spans="1:14" ht="21" customHeight="1">
      <c r="A63" s="479"/>
      <c r="B63" s="491" t="s">
        <v>708</v>
      </c>
      <c r="C63" s="492">
        <f>SUM('2.mell'!F265+'2.mell'!F269)</f>
        <v>72671</v>
      </c>
      <c r="D63" s="481"/>
      <c r="E63" s="495"/>
      <c r="F63" s="493"/>
      <c r="G63" s="493"/>
      <c r="H63" s="493"/>
      <c r="I63" s="493"/>
      <c r="J63" s="493"/>
      <c r="K63" s="493"/>
      <c r="L63" s="493"/>
      <c r="M63" s="494"/>
      <c r="N63" s="483"/>
    </row>
    <row r="64" spans="1:14" ht="21" customHeight="1">
      <c r="A64" s="479"/>
      <c r="B64" s="491" t="s">
        <v>709</v>
      </c>
      <c r="C64" s="492">
        <f>SUM('2.mell'!F296+'2.mell'!F300)</f>
        <v>74327</v>
      </c>
      <c r="D64" s="481"/>
      <c r="E64" s="495"/>
      <c r="F64" s="493"/>
      <c r="G64" s="493"/>
      <c r="H64" s="493"/>
      <c r="I64" s="493"/>
      <c r="J64" s="493"/>
      <c r="K64" s="493"/>
      <c r="L64" s="493"/>
      <c r="M64" s="494"/>
      <c r="N64" s="483"/>
    </row>
    <row r="65" spans="1:14" ht="21" customHeight="1">
      <c r="A65" s="479"/>
      <c r="B65" s="491" t="s">
        <v>646</v>
      </c>
      <c r="C65" s="492">
        <f>SUM('4.mell.'!F81)</f>
        <v>2831</v>
      </c>
      <c r="D65" s="481"/>
      <c r="E65" s="495"/>
      <c r="F65" s="493"/>
      <c r="G65" s="493"/>
      <c r="H65" s="493"/>
      <c r="I65" s="493"/>
      <c r="J65" s="493"/>
      <c r="K65" s="493"/>
      <c r="L65" s="493"/>
      <c r="M65" s="494"/>
      <c r="N65" s="483"/>
    </row>
    <row r="66" spans="1:14" ht="21" customHeight="1">
      <c r="A66" s="479"/>
      <c r="B66" s="491" t="s">
        <v>870</v>
      </c>
      <c r="C66" s="492">
        <f>SUM('6.mell. '!D18)</f>
        <v>0</v>
      </c>
      <c r="D66" s="481"/>
      <c r="E66" s="495"/>
      <c r="F66" s="493"/>
      <c r="G66" s="493"/>
      <c r="H66" s="493"/>
      <c r="I66" s="493"/>
      <c r="J66" s="493"/>
      <c r="K66" s="493"/>
      <c r="L66" s="493"/>
      <c r="M66" s="494"/>
      <c r="N66" s="483"/>
    </row>
    <row r="67" spans="1:14" ht="21" customHeight="1">
      <c r="A67" s="479" t="s">
        <v>581</v>
      </c>
      <c r="B67" s="490" t="s">
        <v>710</v>
      </c>
      <c r="C67" s="481">
        <f>SUM(C68:C88)</f>
        <v>302397</v>
      </c>
      <c r="D67" s="481">
        <f>SUM(E67:N67)</f>
        <v>302397</v>
      </c>
      <c r="E67" s="495">
        <v>96141</v>
      </c>
      <c r="F67" s="495"/>
      <c r="G67" s="495">
        <v>205856</v>
      </c>
      <c r="H67" s="495"/>
      <c r="I67" s="493"/>
      <c r="J67" s="493"/>
      <c r="K67" s="493"/>
      <c r="L67" s="495">
        <v>400</v>
      </c>
      <c r="M67" s="494"/>
      <c r="N67" s="483"/>
    </row>
    <row r="68" spans="1:14" ht="21" customHeight="1">
      <c r="A68" s="499"/>
      <c r="B68" s="491" t="s">
        <v>711</v>
      </c>
      <c r="C68" s="492">
        <f>SUM('3c.m.'!F43)</f>
        <v>21500</v>
      </c>
      <c r="D68" s="492"/>
      <c r="E68" s="493"/>
      <c r="F68" s="493"/>
      <c r="G68" s="493"/>
      <c r="H68" s="493"/>
      <c r="I68" s="493"/>
      <c r="J68" s="493"/>
      <c r="K68" s="493"/>
      <c r="L68" s="493"/>
      <c r="M68" s="494"/>
      <c r="N68" s="483"/>
    </row>
    <row r="69" spans="1:14" ht="21" customHeight="1">
      <c r="A69" s="499"/>
      <c r="B69" s="491" t="s">
        <v>712</v>
      </c>
      <c r="C69" s="492">
        <f>SUM('3c.m.'!F325)</f>
        <v>50283</v>
      </c>
      <c r="D69" s="492"/>
      <c r="E69" s="493"/>
      <c r="F69" s="493"/>
      <c r="G69" s="493"/>
      <c r="H69" s="493"/>
      <c r="I69" s="493"/>
      <c r="J69" s="493"/>
      <c r="K69" s="493"/>
      <c r="L69" s="493"/>
      <c r="M69" s="494"/>
      <c r="N69" s="483"/>
    </row>
    <row r="70" spans="1:14" ht="21" customHeight="1">
      <c r="A70" s="499"/>
      <c r="B70" s="491" t="s">
        <v>713</v>
      </c>
      <c r="C70" s="492">
        <f>SUM('3c.m.'!F334)</f>
        <v>21012</v>
      </c>
      <c r="D70" s="492"/>
      <c r="E70" s="493"/>
      <c r="F70" s="493"/>
      <c r="G70" s="493"/>
      <c r="H70" s="493"/>
      <c r="I70" s="493"/>
      <c r="J70" s="493"/>
      <c r="K70" s="493"/>
      <c r="L70" s="493"/>
      <c r="M70" s="494"/>
      <c r="N70" s="483"/>
    </row>
    <row r="71" spans="1:14" ht="21" customHeight="1">
      <c r="A71" s="499"/>
      <c r="B71" s="491" t="s">
        <v>714</v>
      </c>
      <c r="C71" s="492">
        <f>SUM('3c.m.'!F370)</f>
        <v>87603</v>
      </c>
      <c r="D71" s="492"/>
      <c r="E71" s="493"/>
      <c r="F71" s="493"/>
      <c r="G71" s="493"/>
      <c r="H71" s="493"/>
      <c r="I71" s="493"/>
      <c r="J71" s="493"/>
      <c r="K71" s="493"/>
      <c r="L71" s="493"/>
      <c r="M71" s="494"/>
      <c r="N71" s="483"/>
    </row>
    <row r="72" spans="1:14" ht="21" customHeight="1">
      <c r="A72" s="499"/>
      <c r="B72" s="491" t="s">
        <v>715</v>
      </c>
      <c r="C72" s="492">
        <f>SUM('3c.m.'!F378)</f>
        <v>34113</v>
      </c>
      <c r="D72" s="492"/>
      <c r="E72" s="493"/>
      <c r="F72" s="493"/>
      <c r="G72" s="493"/>
      <c r="H72" s="493"/>
      <c r="I72" s="493"/>
      <c r="J72" s="493"/>
      <c r="K72" s="493"/>
      <c r="L72" s="493"/>
      <c r="M72" s="494"/>
      <c r="N72" s="483"/>
    </row>
    <row r="73" spans="1:14" ht="21" customHeight="1">
      <c r="A73" s="499"/>
      <c r="B73" s="491" t="s">
        <v>716</v>
      </c>
      <c r="C73" s="492">
        <f>SUM('3c.m.'!F394)</f>
        <v>15000</v>
      </c>
      <c r="D73" s="492"/>
      <c r="E73" s="493"/>
      <c r="F73" s="493"/>
      <c r="G73" s="493"/>
      <c r="H73" s="493"/>
      <c r="I73" s="493"/>
      <c r="J73" s="493"/>
      <c r="K73" s="493"/>
      <c r="L73" s="493"/>
      <c r="M73" s="494"/>
      <c r="N73" s="483"/>
    </row>
    <row r="74" spans="1:14" ht="21" customHeight="1">
      <c r="A74" s="499"/>
      <c r="B74" s="491" t="s">
        <v>861</v>
      </c>
      <c r="C74" s="492">
        <f>SUM('3c.m.'!F402)</f>
        <v>25000</v>
      </c>
      <c r="D74" s="492"/>
      <c r="E74" s="493"/>
      <c r="F74" s="493"/>
      <c r="G74" s="493"/>
      <c r="H74" s="493"/>
      <c r="I74" s="493"/>
      <c r="J74" s="493"/>
      <c r="K74" s="493"/>
      <c r="L74" s="493"/>
      <c r="M74" s="494"/>
      <c r="N74" s="483"/>
    </row>
    <row r="75" spans="1:14" ht="21" customHeight="1">
      <c r="A75" s="499"/>
      <c r="B75" s="491" t="s">
        <v>900</v>
      </c>
      <c r="C75" s="492">
        <f>SUM('3c.m.'!F418)</f>
        <v>195</v>
      </c>
      <c r="D75" s="492"/>
      <c r="E75" s="493"/>
      <c r="F75" s="493"/>
      <c r="G75" s="493"/>
      <c r="H75" s="493"/>
      <c r="I75" s="493"/>
      <c r="J75" s="493"/>
      <c r="K75" s="493"/>
      <c r="L75" s="493"/>
      <c r="M75" s="494"/>
      <c r="N75" s="483"/>
    </row>
    <row r="76" spans="1:14" ht="21" customHeight="1">
      <c r="A76" s="499"/>
      <c r="B76" s="491" t="s">
        <v>717</v>
      </c>
      <c r="C76" s="492">
        <f>SUM('3c.m.'!F427)</f>
        <v>14063</v>
      </c>
      <c r="D76" s="492"/>
      <c r="E76" s="493"/>
      <c r="F76" s="493"/>
      <c r="G76" s="493"/>
      <c r="H76" s="493"/>
      <c r="I76" s="493"/>
      <c r="J76" s="493"/>
      <c r="K76" s="493"/>
      <c r="L76" s="493"/>
      <c r="M76" s="494"/>
      <c r="N76" s="483"/>
    </row>
    <row r="77" spans="1:14" ht="21" customHeight="1">
      <c r="A77" s="499"/>
      <c r="B77" s="491" t="s">
        <v>74</v>
      </c>
      <c r="C77" s="492">
        <f>SUM('3c.m.'!F410)</f>
        <v>184</v>
      </c>
      <c r="D77" s="492"/>
      <c r="E77" s="493"/>
      <c r="F77" s="493"/>
      <c r="G77" s="493"/>
      <c r="H77" s="493"/>
      <c r="I77" s="493"/>
      <c r="J77" s="493"/>
      <c r="K77" s="493"/>
      <c r="L77" s="493"/>
      <c r="M77" s="494"/>
      <c r="N77" s="483"/>
    </row>
    <row r="78" spans="1:14" ht="21" customHeight="1">
      <c r="A78" s="499"/>
      <c r="B78" s="491" t="s">
        <v>718</v>
      </c>
      <c r="C78" s="492">
        <f>SUM('3c.m.'!F436)</f>
        <v>2649</v>
      </c>
      <c r="D78" s="492"/>
      <c r="E78" s="493"/>
      <c r="F78" s="493"/>
      <c r="G78" s="493"/>
      <c r="H78" s="493"/>
      <c r="I78" s="493"/>
      <c r="J78" s="493"/>
      <c r="K78" s="493"/>
      <c r="L78" s="493"/>
      <c r="M78" s="494"/>
      <c r="N78" s="483"/>
    </row>
    <row r="79" spans="1:14" ht="21" customHeight="1">
      <c r="A79" s="499"/>
      <c r="B79" s="491" t="s">
        <v>719</v>
      </c>
      <c r="C79" s="492">
        <f>SUM('3c.m.'!F452)</f>
        <v>8000</v>
      </c>
      <c r="D79" s="492"/>
      <c r="E79" s="493"/>
      <c r="F79" s="493"/>
      <c r="G79" s="493"/>
      <c r="H79" s="493"/>
      <c r="I79" s="493"/>
      <c r="J79" s="493"/>
      <c r="K79" s="493"/>
      <c r="L79" s="493"/>
      <c r="M79" s="494"/>
      <c r="N79" s="483"/>
    </row>
    <row r="80" spans="1:14" ht="21" customHeight="1">
      <c r="A80" s="499"/>
      <c r="B80" s="491" t="s">
        <v>720</v>
      </c>
      <c r="C80" s="492">
        <f>SUM('3c.m.'!F460)</f>
        <v>7000</v>
      </c>
      <c r="D80" s="492"/>
      <c r="E80" s="493"/>
      <c r="F80" s="493"/>
      <c r="G80" s="493"/>
      <c r="H80" s="493"/>
      <c r="I80" s="493"/>
      <c r="J80" s="493"/>
      <c r="K80" s="493"/>
      <c r="L80" s="493"/>
      <c r="M80" s="494"/>
      <c r="N80" s="483"/>
    </row>
    <row r="81" spans="1:14" ht="21" customHeight="1">
      <c r="A81" s="499"/>
      <c r="B81" s="491" t="s">
        <v>721</v>
      </c>
      <c r="C81" s="492">
        <f>SUM('3c.m.'!F468)</f>
        <v>2003</v>
      </c>
      <c r="D81" s="492"/>
      <c r="E81" s="493"/>
      <c r="F81" s="493"/>
      <c r="G81" s="493"/>
      <c r="H81" s="493"/>
      <c r="I81" s="493"/>
      <c r="J81" s="493"/>
      <c r="K81" s="493"/>
      <c r="L81" s="493"/>
      <c r="M81" s="494"/>
      <c r="N81" s="483"/>
    </row>
    <row r="82" spans="1:14" ht="21" customHeight="1">
      <c r="A82" s="499"/>
      <c r="B82" s="491" t="s">
        <v>722</v>
      </c>
      <c r="C82" s="492">
        <f>SUM('3c.m.'!F477)</f>
        <v>880</v>
      </c>
      <c r="D82" s="492"/>
      <c r="E82" s="493"/>
      <c r="F82" s="493"/>
      <c r="G82" s="493"/>
      <c r="H82" s="493"/>
      <c r="I82" s="493"/>
      <c r="J82" s="493"/>
      <c r="K82" s="493"/>
      <c r="L82" s="493"/>
      <c r="M82" s="494"/>
      <c r="N82" s="483"/>
    </row>
    <row r="83" spans="1:14" ht="21" customHeight="1">
      <c r="A83" s="499"/>
      <c r="B83" s="491" t="s">
        <v>723</v>
      </c>
      <c r="C83" s="492">
        <f>SUM('3c.m.'!F501)</f>
        <v>600</v>
      </c>
      <c r="D83" s="492"/>
      <c r="E83" s="493"/>
      <c r="F83" s="493"/>
      <c r="G83" s="493"/>
      <c r="H83" s="493"/>
      <c r="I83" s="493"/>
      <c r="J83" s="493"/>
      <c r="K83" s="493"/>
      <c r="L83" s="493"/>
      <c r="M83" s="494"/>
      <c r="N83" s="483"/>
    </row>
    <row r="84" spans="1:14" ht="21" customHeight="1">
      <c r="A84" s="499"/>
      <c r="B84" s="491" t="s">
        <v>724</v>
      </c>
      <c r="C84" s="492">
        <f>SUM('3c.m.'!F509)</f>
        <v>3733</v>
      </c>
      <c r="D84" s="492"/>
      <c r="E84" s="493"/>
      <c r="F84" s="493"/>
      <c r="G84" s="493"/>
      <c r="H84" s="493"/>
      <c r="I84" s="493"/>
      <c r="J84" s="493"/>
      <c r="K84" s="493"/>
      <c r="L84" s="493"/>
      <c r="M84" s="494"/>
      <c r="N84" s="483"/>
    </row>
    <row r="85" spans="1:14" ht="21" customHeight="1">
      <c r="A85" s="499"/>
      <c r="B85" s="491" t="s">
        <v>725</v>
      </c>
      <c r="C85" s="492">
        <f>SUM('3c.m.'!F517)</f>
        <v>2000</v>
      </c>
      <c r="D85" s="492"/>
      <c r="E85" s="493"/>
      <c r="F85" s="493"/>
      <c r="G85" s="493"/>
      <c r="H85" s="493"/>
      <c r="I85" s="493"/>
      <c r="J85" s="493"/>
      <c r="K85" s="493"/>
      <c r="L85" s="493"/>
      <c r="M85" s="494"/>
      <c r="N85" s="483"/>
    </row>
    <row r="86" spans="1:14" ht="21" customHeight="1">
      <c r="A86" s="499"/>
      <c r="B86" s="491" t="s">
        <v>726</v>
      </c>
      <c r="C86" s="492">
        <f>SUM('3c.m.'!F533)</f>
        <v>1000</v>
      </c>
      <c r="D86" s="492"/>
      <c r="E86" s="493"/>
      <c r="F86" s="493"/>
      <c r="G86" s="493"/>
      <c r="H86" s="493"/>
      <c r="I86" s="493"/>
      <c r="J86" s="493"/>
      <c r="K86" s="493"/>
      <c r="L86" s="493"/>
      <c r="M86" s="494"/>
      <c r="N86" s="483"/>
    </row>
    <row r="87" spans="1:14" ht="21" customHeight="1">
      <c r="A87" s="499"/>
      <c r="B87" s="491" t="s">
        <v>660</v>
      </c>
      <c r="C87" s="492">
        <f>SUM('3c.m.'!F598)</f>
        <v>173</v>
      </c>
      <c r="D87" s="492"/>
      <c r="E87" s="493"/>
      <c r="F87" s="493"/>
      <c r="G87" s="493"/>
      <c r="H87" s="493"/>
      <c r="I87" s="493"/>
      <c r="J87" s="493"/>
      <c r="K87" s="493"/>
      <c r="L87" s="493"/>
      <c r="M87" s="494"/>
      <c r="N87" s="483"/>
    </row>
    <row r="88" spans="1:14" ht="21" customHeight="1">
      <c r="A88" s="499"/>
      <c r="B88" s="491" t="s">
        <v>727</v>
      </c>
      <c r="C88" s="492">
        <f>SUM('5.mell. '!F33)</f>
        <v>5406</v>
      </c>
      <c r="D88" s="492"/>
      <c r="E88" s="493"/>
      <c r="F88" s="493"/>
      <c r="G88" s="493"/>
      <c r="H88" s="493"/>
      <c r="I88" s="493"/>
      <c r="J88" s="493"/>
      <c r="K88" s="493"/>
      <c r="L88" s="493"/>
      <c r="M88" s="494"/>
      <c r="N88" s="483"/>
    </row>
    <row r="89" spans="1:14" ht="21" customHeight="1">
      <c r="A89" s="479" t="s">
        <v>583</v>
      </c>
      <c r="B89" s="490" t="s">
        <v>728</v>
      </c>
      <c r="C89" s="481">
        <f>SUM(C90:C91)</f>
        <v>2027</v>
      </c>
      <c r="D89" s="481">
        <f>SUM(E89:N90)</f>
        <v>2027</v>
      </c>
      <c r="E89" s="493"/>
      <c r="F89" s="493"/>
      <c r="G89" s="495">
        <v>2027</v>
      </c>
      <c r="H89" s="493"/>
      <c r="I89" s="493"/>
      <c r="J89" s="493"/>
      <c r="K89" s="493"/>
      <c r="L89" s="493"/>
      <c r="M89" s="494"/>
      <c r="N89" s="483"/>
    </row>
    <row r="90" spans="1:14" ht="21" customHeight="1">
      <c r="A90" s="479"/>
      <c r="B90" s="491" t="s">
        <v>729</v>
      </c>
      <c r="C90" s="492">
        <f>SUM('3c.m.'!F485)</f>
        <v>1000</v>
      </c>
      <c r="D90" s="492"/>
      <c r="E90" s="493"/>
      <c r="F90" s="493"/>
      <c r="G90" s="493"/>
      <c r="H90" s="493"/>
      <c r="I90" s="493"/>
      <c r="J90" s="493"/>
      <c r="K90" s="493"/>
      <c r="L90" s="493"/>
      <c r="M90" s="494"/>
      <c r="N90" s="483"/>
    </row>
    <row r="91" spans="1:14" ht="21" customHeight="1">
      <c r="A91" s="479"/>
      <c r="B91" s="491" t="s">
        <v>730</v>
      </c>
      <c r="C91" s="492">
        <f>SUM('3c.m.'!F493)</f>
        <v>1027</v>
      </c>
      <c r="D91" s="492"/>
      <c r="E91" s="493"/>
      <c r="F91" s="493"/>
      <c r="G91" s="493"/>
      <c r="H91" s="493"/>
      <c r="I91" s="493"/>
      <c r="J91" s="493"/>
      <c r="K91" s="493"/>
      <c r="L91" s="493"/>
      <c r="M91" s="494"/>
      <c r="N91" s="483"/>
    </row>
    <row r="92" spans="1:14" ht="21" customHeight="1">
      <c r="A92" s="479" t="s">
        <v>585</v>
      </c>
      <c r="B92" s="490" t="s">
        <v>731</v>
      </c>
      <c r="C92" s="481">
        <f>SUM(C93:C104)</f>
        <v>175488</v>
      </c>
      <c r="D92" s="481">
        <f>SUM(E92:N93)</f>
        <v>175488</v>
      </c>
      <c r="E92" s="495">
        <v>136589</v>
      </c>
      <c r="F92" s="495">
        <v>33899</v>
      </c>
      <c r="G92" s="495"/>
      <c r="H92" s="493"/>
      <c r="I92" s="493"/>
      <c r="J92" s="493"/>
      <c r="K92" s="493"/>
      <c r="L92" s="495">
        <v>5000</v>
      </c>
      <c r="M92" s="494"/>
      <c r="N92" s="483"/>
    </row>
    <row r="93" spans="1:14" ht="21" customHeight="1">
      <c r="A93" s="499"/>
      <c r="B93" s="491" t="s">
        <v>732</v>
      </c>
      <c r="C93" s="492">
        <f>SUM('3d.m.'!F32)</f>
        <v>17050</v>
      </c>
      <c r="D93" s="492"/>
      <c r="E93" s="493"/>
      <c r="F93" s="493"/>
      <c r="G93" s="493"/>
      <c r="H93" s="493"/>
      <c r="I93" s="493"/>
      <c r="J93" s="493"/>
      <c r="K93" s="493"/>
      <c r="L93" s="493"/>
      <c r="M93" s="494"/>
      <c r="N93" s="483"/>
    </row>
    <row r="94" spans="1:14" ht="21" customHeight="1">
      <c r="A94" s="499"/>
      <c r="B94" s="491" t="s">
        <v>733</v>
      </c>
      <c r="C94" s="492">
        <f>SUM('3c.m.'!F705)</f>
        <v>2538</v>
      </c>
      <c r="D94" s="492"/>
      <c r="E94" s="493"/>
      <c r="F94" s="493"/>
      <c r="G94" s="493"/>
      <c r="H94" s="493"/>
      <c r="I94" s="493"/>
      <c r="J94" s="493"/>
      <c r="K94" s="493"/>
      <c r="L94" s="493"/>
      <c r="M94" s="494"/>
      <c r="N94" s="483"/>
    </row>
    <row r="95" spans="1:14" ht="21" customHeight="1">
      <c r="A95" s="499"/>
      <c r="B95" s="491" t="s">
        <v>734</v>
      </c>
      <c r="C95" s="492">
        <f>SUM('3c.m.'!F713)</f>
        <v>2500</v>
      </c>
      <c r="D95" s="492"/>
      <c r="E95" s="493"/>
      <c r="F95" s="493"/>
      <c r="G95" s="493"/>
      <c r="H95" s="493"/>
      <c r="I95" s="493"/>
      <c r="J95" s="493"/>
      <c r="K95" s="493"/>
      <c r="L95" s="493"/>
      <c r="M95" s="494"/>
      <c r="N95" s="483"/>
    </row>
    <row r="96" spans="1:14" ht="21" customHeight="1">
      <c r="A96" s="499"/>
      <c r="B96" s="491" t="s">
        <v>735</v>
      </c>
      <c r="C96" s="492">
        <f>SUM('3c.m.'!F721)</f>
        <v>500</v>
      </c>
      <c r="D96" s="492"/>
      <c r="E96" s="493"/>
      <c r="F96" s="493"/>
      <c r="G96" s="493"/>
      <c r="H96" s="493"/>
      <c r="I96" s="493"/>
      <c r="J96" s="493"/>
      <c r="K96" s="493"/>
      <c r="L96" s="493"/>
      <c r="M96" s="494"/>
      <c r="N96" s="483"/>
    </row>
    <row r="97" spans="1:14" ht="21" customHeight="1">
      <c r="A97" s="499"/>
      <c r="B97" s="491" t="s">
        <v>736</v>
      </c>
      <c r="C97" s="492">
        <f>SUM('3c.m.'!F729)</f>
        <v>10000</v>
      </c>
      <c r="D97" s="492"/>
      <c r="E97" s="493"/>
      <c r="F97" s="493"/>
      <c r="G97" s="493"/>
      <c r="H97" s="493"/>
      <c r="I97" s="493"/>
      <c r="J97" s="493"/>
      <c r="K97" s="493"/>
      <c r="L97" s="493"/>
      <c r="M97" s="494"/>
      <c r="N97" s="483"/>
    </row>
    <row r="98" spans="1:14" ht="21" customHeight="1">
      <c r="A98" s="499"/>
      <c r="B98" s="491" t="s">
        <v>737</v>
      </c>
      <c r="C98" s="492">
        <f>SUM('3c.m.'!F737)</f>
        <v>5000</v>
      </c>
      <c r="D98" s="492"/>
      <c r="E98" s="493"/>
      <c r="F98" s="493"/>
      <c r="G98" s="493"/>
      <c r="H98" s="493"/>
      <c r="I98" s="493"/>
      <c r="J98" s="493"/>
      <c r="K98" s="493"/>
      <c r="L98" s="493"/>
      <c r="M98" s="494"/>
      <c r="N98" s="483"/>
    </row>
    <row r="99" spans="1:14" ht="21" customHeight="1">
      <c r="A99" s="499"/>
      <c r="B99" s="491" t="s">
        <v>738</v>
      </c>
      <c r="C99" s="492">
        <f>SUM('3c.m.'!F746)</f>
        <v>3000</v>
      </c>
      <c r="D99" s="492"/>
      <c r="E99" s="493"/>
      <c r="F99" s="493"/>
      <c r="G99" s="493"/>
      <c r="H99" s="493"/>
      <c r="I99" s="493"/>
      <c r="J99" s="493"/>
      <c r="K99" s="493"/>
      <c r="L99" s="493"/>
      <c r="M99" s="494"/>
      <c r="N99" s="483"/>
    </row>
    <row r="100" spans="1:14" ht="21" customHeight="1">
      <c r="A100" s="499"/>
      <c r="B100" s="491" t="s">
        <v>739</v>
      </c>
      <c r="C100" s="492">
        <f>SUM('3c.m.'!F754)</f>
        <v>3000</v>
      </c>
      <c r="D100" s="492"/>
      <c r="E100" s="493"/>
      <c r="F100" s="493"/>
      <c r="G100" s="493"/>
      <c r="H100" s="493"/>
      <c r="I100" s="493"/>
      <c r="J100" s="493"/>
      <c r="K100" s="493"/>
      <c r="L100" s="493"/>
      <c r="M100" s="494"/>
      <c r="N100" s="483"/>
    </row>
    <row r="101" spans="1:14" ht="21" customHeight="1">
      <c r="A101" s="499"/>
      <c r="B101" s="491" t="s">
        <v>740</v>
      </c>
      <c r="C101" s="492">
        <f>SUM('3c.m.'!F762)</f>
        <v>1500</v>
      </c>
      <c r="D101" s="492"/>
      <c r="E101" s="493"/>
      <c r="F101" s="493"/>
      <c r="G101" s="493"/>
      <c r="H101" s="493"/>
      <c r="I101" s="493"/>
      <c r="J101" s="493"/>
      <c r="K101" s="493"/>
      <c r="L101" s="493"/>
      <c r="M101" s="494"/>
      <c r="N101" s="483"/>
    </row>
    <row r="102" spans="1:14" ht="21" customHeight="1">
      <c r="A102" s="499"/>
      <c r="B102" s="491" t="s">
        <v>741</v>
      </c>
      <c r="C102" s="492">
        <f>SUM('3d.m.'!F22)</f>
        <v>5000</v>
      </c>
      <c r="D102" s="492"/>
      <c r="E102" s="493"/>
      <c r="F102" s="493"/>
      <c r="G102" s="493"/>
      <c r="H102" s="493"/>
      <c r="I102" s="493"/>
      <c r="J102" s="493"/>
      <c r="K102" s="493"/>
      <c r="L102" s="493"/>
      <c r="M102" s="494"/>
      <c r="N102" s="483"/>
    </row>
    <row r="103" spans="1:14" ht="21" customHeight="1">
      <c r="A103" s="499"/>
      <c r="B103" s="491" t="s">
        <v>742</v>
      </c>
      <c r="C103" s="492">
        <f>SUM('3d.m.'!F23)</f>
        <v>11000</v>
      </c>
      <c r="D103" s="492"/>
      <c r="E103" s="493"/>
      <c r="F103" s="493"/>
      <c r="G103" s="493"/>
      <c r="H103" s="493"/>
      <c r="I103" s="493"/>
      <c r="J103" s="493"/>
      <c r="K103" s="493"/>
      <c r="L103" s="493"/>
      <c r="M103" s="494"/>
      <c r="N103" s="483"/>
    </row>
    <row r="104" spans="1:14" ht="21" customHeight="1">
      <c r="A104" s="499"/>
      <c r="B104" s="491" t="s">
        <v>743</v>
      </c>
      <c r="C104" s="492">
        <f>SUM('3d.m.'!F30)</f>
        <v>114400</v>
      </c>
      <c r="D104" s="492"/>
      <c r="E104" s="493"/>
      <c r="F104" s="493"/>
      <c r="G104" s="493"/>
      <c r="H104" s="493"/>
      <c r="I104" s="493"/>
      <c r="J104" s="493"/>
      <c r="K104" s="493"/>
      <c r="L104" s="493"/>
      <c r="M104" s="494"/>
      <c r="N104" s="483"/>
    </row>
    <row r="105" spans="1:14" ht="21" customHeight="1">
      <c r="A105" s="479" t="s">
        <v>587</v>
      </c>
      <c r="B105" s="490" t="s">
        <v>744</v>
      </c>
      <c r="C105" s="481">
        <f>SUM(C106:C122)</f>
        <v>2702104</v>
      </c>
      <c r="D105" s="481">
        <f>SUM(E105:N106)</f>
        <v>2661104</v>
      </c>
      <c r="E105" s="493"/>
      <c r="F105" s="495">
        <v>336302</v>
      </c>
      <c r="G105" s="495">
        <v>907253</v>
      </c>
      <c r="H105" s="495"/>
      <c r="I105" s="495">
        <v>67660</v>
      </c>
      <c r="J105" s="493"/>
      <c r="K105" s="493"/>
      <c r="L105" s="495">
        <v>469889</v>
      </c>
      <c r="M105" s="496">
        <v>880000</v>
      </c>
      <c r="N105" s="500"/>
    </row>
    <row r="106" spans="1:14" ht="21" customHeight="1">
      <c r="A106" s="499"/>
      <c r="B106" s="491" t="s">
        <v>745</v>
      </c>
      <c r="C106" s="492">
        <f>SUM('3c.m.'!F53)</f>
        <v>861675</v>
      </c>
      <c r="D106" s="492"/>
      <c r="E106" s="493"/>
      <c r="F106" s="493"/>
      <c r="G106" s="493"/>
      <c r="H106" s="493"/>
      <c r="I106" s="493"/>
      <c r="J106" s="493"/>
      <c r="K106" s="493"/>
      <c r="L106" s="493"/>
      <c r="M106" s="494"/>
      <c r="N106" s="483"/>
    </row>
    <row r="107" spans="1:14" ht="21" customHeight="1">
      <c r="A107" s="499"/>
      <c r="B107" s="491" t="s">
        <v>746</v>
      </c>
      <c r="C107" s="492">
        <f>SUM('3c.m.'!F61)</f>
        <v>19627</v>
      </c>
      <c r="D107" s="492"/>
      <c r="E107" s="493"/>
      <c r="F107" s="493"/>
      <c r="G107" s="493"/>
      <c r="H107" s="493"/>
      <c r="I107" s="493"/>
      <c r="J107" s="493"/>
      <c r="K107" s="493"/>
      <c r="L107" s="493"/>
      <c r="M107" s="494"/>
      <c r="N107" s="483"/>
    </row>
    <row r="108" spans="1:14" ht="21" customHeight="1">
      <c r="A108" s="499"/>
      <c r="B108" s="491" t="s">
        <v>747</v>
      </c>
      <c r="C108" s="492">
        <f>SUM('3c.m.'!F69)</f>
        <v>146328</v>
      </c>
      <c r="D108" s="492"/>
      <c r="E108" s="493"/>
      <c r="F108" s="493"/>
      <c r="G108" s="493"/>
      <c r="H108" s="493"/>
      <c r="I108" s="493"/>
      <c r="J108" s="493"/>
      <c r="K108" s="493"/>
      <c r="L108" s="493"/>
      <c r="M108" s="494"/>
      <c r="N108" s="483"/>
    </row>
    <row r="109" spans="1:14" ht="21" customHeight="1">
      <c r="A109" s="499"/>
      <c r="B109" s="488" t="s">
        <v>748</v>
      </c>
      <c r="C109" s="492">
        <f>SUM('3c.m.'!F78)</f>
        <v>5000</v>
      </c>
      <c r="D109" s="492"/>
      <c r="E109" s="493"/>
      <c r="F109" s="493"/>
      <c r="G109" s="493"/>
      <c r="H109" s="493"/>
      <c r="I109" s="493"/>
      <c r="J109" s="493"/>
      <c r="K109" s="493"/>
      <c r="L109" s="493"/>
      <c r="M109" s="494"/>
      <c r="N109" s="483"/>
    </row>
    <row r="110" spans="1:14" ht="21" customHeight="1">
      <c r="A110" s="499"/>
      <c r="B110" s="488" t="s">
        <v>749</v>
      </c>
      <c r="C110" s="492">
        <f>SUM('3c.m.'!F86)</f>
        <v>25000</v>
      </c>
      <c r="D110" s="492"/>
      <c r="E110" s="493"/>
      <c r="F110" s="493"/>
      <c r="G110" s="493"/>
      <c r="H110" s="493"/>
      <c r="I110" s="493"/>
      <c r="J110" s="493"/>
      <c r="K110" s="493"/>
      <c r="L110" s="493"/>
      <c r="M110" s="494"/>
      <c r="N110" s="483"/>
    </row>
    <row r="111" spans="1:14" ht="21" customHeight="1">
      <c r="A111" s="499"/>
      <c r="B111" s="488" t="s">
        <v>750</v>
      </c>
      <c r="C111" s="492">
        <f>SUM('3c.m.'!F94)</f>
        <v>11239</v>
      </c>
      <c r="D111" s="492"/>
      <c r="E111" s="493"/>
      <c r="F111" s="493"/>
      <c r="G111" s="493"/>
      <c r="H111" s="493"/>
      <c r="I111" s="493"/>
      <c r="J111" s="493"/>
      <c r="K111" s="493"/>
      <c r="L111" s="493"/>
      <c r="M111" s="494"/>
      <c r="N111" s="483"/>
    </row>
    <row r="112" spans="1:14" ht="21" customHeight="1">
      <c r="A112" s="499"/>
      <c r="B112" s="488" t="s">
        <v>751</v>
      </c>
      <c r="C112" s="492">
        <f>SUM('3c.m.'!F102)</f>
        <v>31922</v>
      </c>
      <c r="D112" s="492"/>
      <c r="E112" s="493"/>
      <c r="F112" s="493"/>
      <c r="G112" s="493"/>
      <c r="H112" s="493"/>
      <c r="I112" s="493"/>
      <c r="J112" s="493"/>
      <c r="K112" s="493"/>
      <c r="L112" s="493"/>
      <c r="M112" s="494"/>
      <c r="N112" s="483"/>
    </row>
    <row r="113" spans="1:14" ht="21" customHeight="1">
      <c r="A113" s="499"/>
      <c r="B113" s="488" t="s">
        <v>752</v>
      </c>
      <c r="C113" s="492">
        <f>SUM('3c.m.'!F110)</f>
        <v>4000</v>
      </c>
      <c r="D113" s="492"/>
      <c r="E113" s="493"/>
      <c r="F113" s="493"/>
      <c r="G113" s="493"/>
      <c r="H113" s="493"/>
      <c r="I113" s="493"/>
      <c r="J113" s="493"/>
      <c r="K113" s="493"/>
      <c r="L113" s="493"/>
      <c r="M113" s="494"/>
      <c r="N113" s="483"/>
    </row>
    <row r="114" spans="1:14" ht="21" customHeight="1">
      <c r="A114" s="499"/>
      <c r="B114" s="488" t="s">
        <v>753</v>
      </c>
      <c r="C114" s="492">
        <f>SUM('3c.m.'!F275)</f>
        <v>637000</v>
      </c>
      <c r="D114" s="492"/>
      <c r="E114" s="493"/>
      <c r="F114" s="493"/>
      <c r="G114" s="493"/>
      <c r="H114" s="493"/>
      <c r="I114" s="493"/>
      <c r="J114" s="493"/>
      <c r="K114" s="493"/>
      <c r="L114" s="493"/>
      <c r="M114" s="494"/>
      <c r="N114" s="483"/>
    </row>
    <row r="115" spans="1:14" ht="21" customHeight="1">
      <c r="A115" s="499"/>
      <c r="B115" s="491" t="s">
        <v>754</v>
      </c>
      <c r="C115" s="492">
        <f>SUM('4.mell.'!F31)</f>
        <v>205205</v>
      </c>
      <c r="D115" s="492"/>
      <c r="E115" s="493"/>
      <c r="F115" s="493"/>
      <c r="G115" s="493"/>
      <c r="H115" s="493"/>
      <c r="I115" s="493"/>
      <c r="J115" s="493"/>
      <c r="K115" s="493"/>
      <c r="L115" s="493"/>
      <c r="M115" s="494"/>
      <c r="N115" s="483"/>
    </row>
    <row r="116" spans="1:14" ht="21" customHeight="1">
      <c r="A116" s="499"/>
      <c r="B116" s="491" t="s">
        <v>755</v>
      </c>
      <c r="C116" s="492">
        <f>SUM('4.mell.'!F41)</f>
        <v>69378</v>
      </c>
      <c r="D116" s="492"/>
      <c r="E116" s="493"/>
      <c r="F116" s="493"/>
      <c r="G116" s="493"/>
      <c r="H116" s="493"/>
      <c r="I116" s="493"/>
      <c r="J116" s="493"/>
      <c r="K116" s="493"/>
      <c r="L116" s="493"/>
      <c r="M116" s="494"/>
      <c r="N116" s="483"/>
    </row>
    <row r="117" spans="1:14" ht="21" customHeight="1">
      <c r="A117" s="499"/>
      <c r="B117" s="491" t="s">
        <v>756</v>
      </c>
      <c r="C117" s="492">
        <f>SUM('4.mell.'!F45)</f>
        <v>229219</v>
      </c>
      <c r="D117" s="492"/>
      <c r="E117" s="493"/>
      <c r="F117" s="493"/>
      <c r="G117" s="493"/>
      <c r="H117" s="493"/>
      <c r="I117" s="493"/>
      <c r="J117" s="493"/>
      <c r="K117" s="493"/>
      <c r="L117" s="493"/>
      <c r="M117" s="494"/>
      <c r="N117" s="483"/>
    </row>
    <row r="118" spans="1:14" ht="21" customHeight="1">
      <c r="A118" s="499"/>
      <c r="B118" s="491" t="s">
        <v>866</v>
      </c>
      <c r="C118" s="492">
        <f>SUM('4.mell.'!F51)</f>
        <v>100969</v>
      </c>
      <c r="D118" s="492"/>
      <c r="E118" s="493"/>
      <c r="F118" s="493"/>
      <c r="G118" s="493"/>
      <c r="H118" s="493"/>
      <c r="I118" s="493"/>
      <c r="J118" s="493"/>
      <c r="K118" s="493"/>
      <c r="L118" s="493"/>
      <c r="M118" s="494"/>
      <c r="N118" s="483"/>
    </row>
    <row r="119" spans="1:14" ht="21" customHeight="1">
      <c r="A119" s="499"/>
      <c r="B119" s="491" t="s">
        <v>757</v>
      </c>
      <c r="C119" s="492">
        <f>SUM('4.mell.'!F80)</f>
        <v>240000</v>
      </c>
      <c r="D119" s="492"/>
      <c r="E119" s="493"/>
      <c r="F119" s="493"/>
      <c r="G119" s="493"/>
      <c r="H119" s="493"/>
      <c r="I119" s="493"/>
      <c r="J119" s="493"/>
      <c r="K119" s="493"/>
      <c r="L119" s="493"/>
      <c r="M119" s="494"/>
      <c r="N119" s="483"/>
    </row>
    <row r="120" spans="1:14" ht="21" customHeight="1">
      <c r="A120" s="499"/>
      <c r="B120" s="491" t="s">
        <v>938</v>
      </c>
      <c r="C120" s="492">
        <f>SUM('4.mell.'!F84)</f>
        <v>30000</v>
      </c>
      <c r="D120" s="492"/>
      <c r="E120" s="493"/>
      <c r="F120" s="493"/>
      <c r="G120" s="493"/>
      <c r="H120" s="493"/>
      <c r="I120" s="493"/>
      <c r="J120" s="493"/>
      <c r="K120" s="493"/>
      <c r="L120" s="493"/>
      <c r="M120" s="494"/>
      <c r="N120" s="483"/>
    </row>
    <row r="121" spans="1:14" ht="21" customHeight="1">
      <c r="A121" s="499"/>
      <c r="B121" s="491" t="s">
        <v>758</v>
      </c>
      <c r="C121" s="492">
        <f>SUM('4.mell.'!F87)</f>
        <v>70542</v>
      </c>
      <c r="D121" s="492"/>
      <c r="E121" s="493"/>
      <c r="F121" s="493"/>
      <c r="G121" s="493"/>
      <c r="H121" s="493"/>
      <c r="I121" s="493"/>
      <c r="J121" s="493"/>
      <c r="K121" s="493"/>
      <c r="L121" s="493"/>
      <c r="M121" s="494"/>
      <c r="N121" s="483"/>
    </row>
    <row r="122" spans="1:14" ht="21" customHeight="1">
      <c r="A122" s="499"/>
      <c r="B122" s="491" t="s">
        <v>868</v>
      </c>
      <c r="C122" s="492">
        <f>SUM('5.mell. '!F16)</f>
        <v>15000</v>
      </c>
      <c r="D122" s="492"/>
      <c r="E122" s="493"/>
      <c r="F122" s="493"/>
      <c r="G122" s="493"/>
      <c r="H122" s="493"/>
      <c r="I122" s="493"/>
      <c r="J122" s="493"/>
      <c r="K122" s="493"/>
      <c r="L122" s="493"/>
      <c r="M122" s="494"/>
      <c r="N122" s="483"/>
    </row>
    <row r="123" spans="1:14" ht="21" customHeight="1">
      <c r="A123" s="479" t="s">
        <v>589</v>
      </c>
      <c r="B123" s="490" t="s">
        <v>759</v>
      </c>
      <c r="C123" s="492"/>
      <c r="D123" s="481">
        <f>SUM(E123:M123)</f>
        <v>0</v>
      </c>
      <c r="E123" s="493"/>
      <c r="F123" s="493"/>
      <c r="G123" s="493"/>
      <c r="H123" s="493"/>
      <c r="I123" s="493"/>
      <c r="J123" s="493"/>
      <c r="K123" s="493"/>
      <c r="L123" s="493"/>
      <c r="M123" s="494"/>
      <c r="N123" s="483"/>
    </row>
    <row r="124" spans="1:14" ht="21" customHeight="1">
      <c r="A124" s="479" t="s">
        <v>591</v>
      </c>
      <c r="B124" s="490" t="s">
        <v>760</v>
      </c>
      <c r="C124" s="492"/>
      <c r="D124" s="481">
        <f>SUM(E124:M124)</f>
        <v>0</v>
      </c>
      <c r="E124" s="493"/>
      <c r="F124" s="493"/>
      <c r="G124" s="493"/>
      <c r="H124" s="493"/>
      <c r="I124" s="493"/>
      <c r="J124" s="493"/>
      <c r="K124" s="493"/>
      <c r="L124" s="493"/>
      <c r="M124" s="494"/>
      <c r="N124" s="483"/>
    </row>
    <row r="125" spans="1:14" ht="21" customHeight="1">
      <c r="A125" s="479" t="s">
        <v>593</v>
      </c>
      <c r="B125" s="490" t="s">
        <v>763</v>
      </c>
      <c r="C125" s="481">
        <f>SUM(C126:C137)</f>
        <v>100749</v>
      </c>
      <c r="D125" s="481">
        <f>SUM(E125:M125)</f>
        <v>100749</v>
      </c>
      <c r="E125" s="493"/>
      <c r="F125" s="495">
        <v>86070</v>
      </c>
      <c r="G125" s="493"/>
      <c r="H125" s="495"/>
      <c r="I125" s="493"/>
      <c r="J125" s="493"/>
      <c r="K125" s="493"/>
      <c r="L125" s="495">
        <v>14679</v>
      </c>
      <c r="M125" s="494"/>
      <c r="N125" s="483"/>
    </row>
    <row r="126" spans="1:14" ht="21" customHeight="1">
      <c r="A126" s="479"/>
      <c r="B126" s="491" t="s">
        <v>307</v>
      </c>
      <c r="C126" s="492">
        <f>SUM('3c.m.'!F127)</f>
        <v>14409</v>
      </c>
      <c r="D126" s="481"/>
      <c r="E126" s="493"/>
      <c r="F126" s="493"/>
      <c r="G126" s="493"/>
      <c r="H126" s="495"/>
      <c r="I126" s="493"/>
      <c r="J126" s="493"/>
      <c r="K126" s="493"/>
      <c r="L126" s="495"/>
      <c r="M126" s="494"/>
      <c r="N126" s="483"/>
    </row>
    <row r="127" spans="1:14" ht="21" customHeight="1">
      <c r="A127" s="479"/>
      <c r="B127" s="491" t="s">
        <v>308</v>
      </c>
      <c r="C127" s="492">
        <f>SUM('3c.m.'!F135)</f>
        <v>11450</v>
      </c>
      <c r="D127" s="481"/>
      <c r="E127" s="493"/>
      <c r="F127" s="493"/>
      <c r="G127" s="493"/>
      <c r="H127" s="495"/>
      <c r="I127" s="493"/>
      <c r="J127" s="493"/>
      <c r="K127" s="493"/>
      <c r="L127" s="495"/>
      <c r="M127" s="494"/>
      <c r="N127" s="483"/>
    </row>
    <row r="128" spans="1:14" ht="21" customHeight="1">
      <c r="A128" s="479"/>
      <c r="B128" s="491" t="s">
        <v>444</v>
      </c>
      <c r="C128" s="492">
        <f>SUM('3c.m.'!F159)</f>
        <v>3000</v>
      </c>
      <c r="D128" s="481"/>
      <c r="E128" s="493"/>
      <c r="F128" s="493"/>
      <c r="G128" s="493"/>
      <c r="H128" s="495"/>
      <c r="I128" s="493"/>
      <c r="J128" s="493"/>
      <c r="K128" s="493"/>
      <c r="L128" s="495"/>
      <c r="M128" s="494"/>
      <c r="N128" s="483"/>
    </row>
    <row r="129" spans="1:14" ht="21" customHeight="1">
      <c r="A129" s="479"/>
      <c r="B129" s="491" t="s">
        <v>764</v>
      </c>
      <c r="C129" s="492">
        <f>SUM('3c.m.'!F151)</f>
        <v>5341</v>
      </c>
      <c r="D129" s="492"/>
      <c r="E129" s="493"/>
      <c r="F129" s="493"/>
      <c r="G129" s="493"/>
      <c r="H129" s="493"/>
      <c r="I129" s="493"/>
      <c r="J129" s="493"/>
      <c r="K129" s="493"/>
      <c r="L129" s="493"/>
      <c r="M129" s="494"/>
      <c r="N129" s="483"/>
    </row>
    <row r="130" spans="1:14" ht="21" customHeight="1">
      <c r="A130" s="479"/>
      <c r="B130" s="491" t="s">
        <v>765</v>
      </c>
      <c r="C130" s="492">
        <f>SUM('3c.m.'!F582)</f>
        <v>7909</v>
      </c>
      <c r="D130" s="492"/>
      <c r="E130" s="493"/>
      <c r="F130" s="493"/>
      <c r="G130" s="493"/>
      <c r="H130" s="493"/>
      <c r="I130" s="493"/>
      <c r="J130" s="493"/>
      <c r="K130" s="493"/>
      <c r="L130" s="493"/>
      <c r="M130" s="494"/>
      <c r="N130" s="483"/>
    </row>
    <row r="131" spans="1:14" ht="21" customHeight="1">
      <c r="A131" s="479"/>
      <c r="B131" s="491" t="s">
        <v>766</v>
      </c>
      <c r="C131" s="492">
        <f>SUM('3c.m.'!F608)</f>
        <v>5000</v>
      </c>
      <c r="D131" s="492"/>
      <c r="E131" s="493"/>
      <c r="F131" s="493"/>
      <c r="G131" s="493"/>
      <c r="H131" s="493"/>
      <c r="I131" s="493"/>
      <c r="J131" s="493"/>
      <c r="K131" s="493"/>
      <c r="L131" s="493"/>
      <c r="M131" s="494"/>
      <c r="N131" s="483"/>
    </row>
    <row r="132" spans="1:14" ht="21" customHeight="1">
      <c r="A132" s="479"/>
      <c r="B132" s="491" t="s">
        <v>767</v>
      </c>
      <c r="C132" s="492">
        <f>SUM('3c.m.'!F616)</f>
        <v>5431</v>
      </c>
      <c r="D132" s="492"/>
      <c r="E132" s="493"/>
      <c r="F132" s="493"/>
      <c r="G132" s="493"/>
      <c r="H132" s="493"/>
      <c r="I132" s="493"/>
      <c r="J132" s="493"/>
      <c r="K132" s="493"/>
      <c r="L132" s="493"/>
      <c r="M132" s="494"/>
      <c r="N132" s="483"/>
    </row>
    <row r="133" spans="1:14" ht="21" customHeight="1">
      <c r="A133" s="479"/>
      <c r="B133" s="491" t="s">
        <v>768</v>
      </c>
      <c r="C133" s="492">
        <f>SUM('3c.m.'!F624)</f>
        <v>12709</v>
      </c>
      <c r="D133" s="492"/>
      <c r="E133" s="493"/>
      <c r="F133" s="493"/>
      <c r="G133" s="493"/>
      <c r="H133" s="493"/>
      <c r="I133" s="493"/>
      <c r="J133" s="493"/>
      <c r="K133" s="493"/>
      <c r="L133" s="493"/>
      <c r="M133" s="494"/>
      <c r="N133" s="483"/>
    </row>
    <row r="134" spans="1:14" ht="21" customHeight="1">
      <c r="A134" s="479"/>
      <c r="B134" s="491" t="s">
        <v>863</v>
      </c>
      <c r="C134" s="492">
        <f>SUM('3c.m.'!F632)</f>
        <v>3000</v>
      </c>
      <c r="D134" s="492"/>
      <c r="E134" s="493"/>
      <c r="F134" s="493"/>
      <c r="G134" s="493"/>
      <c r="H134" s="493"/>
      <c r="I134" s="493"/>
      <c r="J134" s="493"/>
      <c r="K134" s="493"/>
      <c r="L134" s="493"/>
      <c r="M134" s="494"/>
      <c r="N134" s="483"/>
    </row>
    <row r="135" spans="1:14" ht="21" customHeight="1">
      <c r="A135" s="479"/>
      <c r="B135" s="491" t="s">
        <v>769</v>
      </c>
      <c r="C135" s="492">
        <f>SUM('3c.m.'!F640)</f>
        <v>3000</v>
      </c>
      <c r="D135" s="492"/>
      <c r="E135" s="493"/>
      <c r="F135" s="493"/>
      <c r="G135" s="493"/>
      <c r="H135" s="493"/>
      <c r="I135" s="493"/>
      <c r="J135" s="493"/>
      <c r="K135" s="493"/>
      <c r="L135" s="493"/>
      <c r="M135" s="494"/>
      <c r="N135" s="483"/>
    </row>
    <row r="136" spans="1:14" ht="21" customHeight="1">
      <c r="A136" s="479"/>
      <c r="B136" s="491" t="s">
        <v>316</v>
      </c>
      <c r="C136" s="492">
        <f>SUM('5.mell. '!F32)</f>
        <v>4500</v>
      </c>
      <c r="D136" s="492"/>
      <c r="E136" s="493"/>
      <c r="F136" s="493"/>
      <c r="G136" s="493"/>
      <c r="H136" s="493"/>
      <c r="I136" s="493"/>
      <c r="J136" s="493"/>
      <c r="K136" s="493"/>
      <c r="L136" s="493"/>
      <c r="M136" s="494"/>
      <c r="N136" s="483"/>
    </row>
    <row r="137" spans="1:14" ht="21" customHeight="1">
      <c r="A137" s="479"/>
      <c r="B137" s="491" t="s">
        <v>770</v>
      </c>
      <c r="C137" s="492">
        <f>SUM('3c.m.'!F648)</f>
        <v>25000</v>
      </c>
      <c r="D137" s="492"/>
      <c r="E137" s="493"/>
      <c r="F137" s="493"/>
      <c r="G137" s="493"/>
      <c r="H137" s="493"/>
      <c r="I137" s="493"/>
      <c r="J137" s="493"/>
      <c r="K137" s="493"/>
      <c r="L137" s="493"/>
      <c r="M137" s="494"/>
      <c r="N137" s="483"/>
    </row>
    <row r="138" spans="1:14" ht="21" customHeight="1">
      <c r="A138" s="479" t="s">
        <v>595</v>
      </c>
      <c r="B138" s="490" t="s">
        <v>771</v>
      </c>
      <c r="C138" s="481">
        <f>SUM(C139:C142)</f>
        <v>37686</v>
      </c>
      <c r="D138" s="481">
        <f>SUM(E138:M138)</f>
        <v>37686</v>
      </c>
      <c r="E138" s="493"/>
      <c r="F138" s="495">
        <v>33207</v>
      </c>
      <c r="G138" s="495"/>
      <c r="H138" s="493"/>
      <c r="I138" s="493"/>
      <c r="J138" s="493"/>
      <c r="K138" s="493"/>
      <c r="L138" s="495">
        <v>4479</v>
      </c>
      <c r="M138" s="494"/>
      <c r="N138" s="483"/>
    </row>
    <row r="139" spans="1:14" ht="21" customHeight="1">
      <c r="A139" s="479"/>
      <c r="B139" s="491" t="s">
        <v>860</v>
      </c>
      <c r="C139" s="492">
        <f>SUM('3c.m.'!F201)</f>
        <v>7500</v>
      </c>
      <c r="D139" s="492"/>
      <c r="E139" s="493"/>
      <c r="F139" s="493"/>
      <c r="G139" s="493"/>
      <c r="H139" s="493"/>
      <c r="I139" s="493"/>
      <c r="J139" s="493"/>
      <c r="K139" s="493"/>
      <c r="L139" s="493"/>
      <c r="M139" s="494"/>
      <c r="N139" s="483"/>
    </row>
    <row r="140" spans="1:14" ht="21" customHeight="1">
      <c r="A140" s="479"/>
      <c r="B140" s="491" t="s">
        <v>772</v>
      </c>
      <c r="C140" s="492">
        <f>SUM('3c.m.'!F250)</f>
        <v>3000</v>
      </c>
      <c r="D140" s="492"/>
      <c r="E140" s="493"/>
      <c r="F140" s="493"/>
      <c r="G140" s="493"/>
      <c r="H140" s="493"/>
      <c r="I140" s="493"/>
      <c r="J140" s="493"/>
      <c r="K140" s="493"/>
      <c r="L140" s="493"/>
      <c r="M140" s="494"/>
      <c r="N140" s="483"/>
    </row>
    <row r="141" spans="1:14" ht="21" customHeight="1">
      <c r="A141" s="479"/>
      <c r="B141" s="491" t="s">
        <v>773</v>
      </c>
      <c r="C141" s="492">
        <f>SUM('3c.m.'!F778)</f>
        <v>2707</v>
      </c>
      <c r="D141" s="492"/>
      <c r="E141" s="493"/>
      <c r="F141" s="493"/>
      <c r="G141" s="493"/>
      <c r="H141" s="493"/>
      <c r="I141" s="493"/>
      <c r="J141" s="493"/>
      <c r="K141" s="493"/>
      <c r="L141" s="493"/>
      <c r="M141" s="494"/>
      <c r="N141" s="483"/>
    </row>
    <row r="142" spans="1:14" ht="21" customHeight="1">
      <c r="A142" s="479"/>
      <c r="B142" s="491" t="s">
        <v>774</v>
      </c>
      <c r="C142" s="492">
        <f>SUM('5.mell. '!F21)</f>
        <v>24479</v>
      </c>
      <c r="D142" s="492"/>
      <c r="E142" s="493"/>
      <c r="F142" s="493"/>
      <c r="G142" s="493"/>
      <c r="H142" s="493"/>
      <c r="I142" s="493"/>
      <c r="J142" s="493"/>
      <c r="K142" s="493"/>
      <c r="L142" s="493"/>
      <c r="M142" s="494"/>
      <c r="N142" s="483"/>
    </row>
    <row r="143" spans="1:14" ht="21" customHeight="1">
      <c r="A143" s="479" t="s">
        <v>597</v>
      </c>
      <c r="B143" s="490" t="s">
        <v>775</v>
      </c>
      <c r="C143" s="481">
        <f>SUM(C144:C156)</f>
        <v>37166</v>
      </c>
      <c r="D143" s="481">
        <f>SUM(E143:M143)</f>
        <v>37166</v>
      </c>
      <c r="E143" s="493"/>
      <c r="F143" s="495">
        <v>33690</v>
      </c>
      <c r="G143" s="495"/>
      <c r="H143" s="493"/>
      <c r="I143" s="493"/>
      <c r="J143" s="493"/>
      <c r="K143" s="493"/>
      <c r="L143" s="493">
        <v>3476</v>
      </c>
      <c r="M143" s="494"/>
      <c r="N143" s="483"/>
    </row>
    <row r="144" spans="1:14" ht="21" customHeight="1">
      <c r="A144" s="479"/>
      <c r="B144" s="491" t="s">
        <v>776</v>
      </c>
      <c r="C144" s="492">
        <f>SUM('3c.m.'!F184)</f>
        <v>16460</v>
      </c>
      <c r="D144" s="492"/>
      <c r="E144" s="493"/>
      <c r="F144" s="493"/>
      <c r="G144" s="493"/>
      <c r="H144" s="493"/>
      <c r="I144" s="493"/>
      <c r="J144" s="493"/>
      <c r="K144" s="493"/>
      <c r="L144" s="493"/>
      <c r="M144" s="494"/>
      <c r="N144" s="483"/>
    </row>
    <row r="145" spans="1:14" ht="21" customHeight="1">
      <c r="A145" s="479"/>
      <c r="B145" s="491" t="s">
        <v>777</v>
      </c>
      <c r="C145" s="492">
        <f>SUM('3c.m.'!F770)</f>
        <v>1516</v>
      </c>
      <c r="D145" s="492"/>
      <c r="E145" s="493"/>
      <c r="F145" s="493"/>
      <c r="G145" s="493"/>
      <c r="H145" s="493"/>
      <c r="I145" s="493"/>
      <c r="J145" s="493"/>
      <c r="K145" s="493"/>
      <c r="L145" s="493"/>
      <c r="M145" s="494"/>
      <c r="N145" s="483"/>
    </row>
    <row r="146" spans="1:14" ht="21" customHeight="1">
      <c r="A146" s="479"/>
      <c r="B146" s="491" t="s">
        <v>778</v>
      </c>
      <c r="C146" s="492">
        <f>SUM('3d.m.'!F36)</f>
        <v>0</v>
      </c>
      <c r="D146" s="492"/>
      <c r="E146" s="493"/>
      <c r="F146" s="493"/>
      <c r="G146" s="493"/>
      <c r="H146" s="493"/>
      <c r="I146" s="493"/>
      <c r="J146" s="493"/>
      <c r="K146" s="493"/>
      <c r="L146" s="493"/>
      <c r="M146" s="494"/>
      <c r="N146" s="483"/>
    </row>
    <row r="147" spans="1:14" ht="21" customHeight="1">
      <c r="A147" s="479"/>
      <c r="B147" s="491" t="s">
        <v>779</v>
      </c>
      <c r="C147" s="492">
        <f>SUM('3d.m.'!F37)</f>
        <v>1392</v>
      </c>
      <c r="D147" s="492"/>
      <c r="E147" s="493"/>
      <c r="F147" s="493"/>
      <c r="G147" s="493"/>
      <c r="H147" s="493"/>
      <c r="I147" s="493"/>
      <c r="J147" s="493"/>
      <c r="K147" s="493"/>
      <c r="L147" s="493"/>
      <c r="M147" s="494"/>
      <c r="N147" s="483"/>
    </row>
    <row r="148" spans="1:14" ht="21" customHeight="1">
      <c r="A148" s="479"/>
      <c r="B148" s="491" t="s">
        <v>780</v>
      </c>
      <c r="C148" s="492">
        <f>SUM('3d.m.'!F38)</f>
        <v>7012</v>
      </c>
      <c r="D148" s="492"/>
      <c r="E148" s="493"/>
      <c r="F148" s="493"/>
      <c r="G148" s="493"/>
      <c r="H148" s="493"/>
      <c r="I148" s="493"/>
      <c r="J148" s="493"/>
      <c r="K148" s="493"/>
      <c r="L148" s="493"/>
      <c r="M148" s="494"/>
      <c r="N148" s="483"/>
    </row>
    <row r="149" spans="1:14" ht="21" customHeight="1">
      <c r="A149" s="479"/>
      <c r="B149" s="491" t="s">
        <v>790</v>
      </c>
      <c r="C149" s="492">
        <f>SUM('3d.m.'!F39)</f>
        <v>1972</v>
      </c>
      <c r="D149" s="492"/>
      <c r="E149" s="493"/>
      <c r="F149" s="493"/>
      <c r="G149" s="493"/>
      <c r="H149" s="493"/>
      <c r="I149" s="493"/>
      <c r="J149" s="493"/>
      <c r="K149" s="493"/>
      <c r="L149" s="493"/>
      <c r="M149" s="494"/>
      <c r="N149" s="483"/>
    </row>
    <row r="150" spans="1:14" ht="21" customHeight="1">
      <c r="A150" s="479"/>
      <c r="B150" s="491" t="s">
        <v>791</v>
      </c>
      <c r="C150" s="492">
        <f>SUM('3d.m.'!F40)</f>
        <v>1622</v>
      </c>
      <c r="D150" s="492"/>
      <c r="E150" s="493"/>
      <c r="F150" s="493"/>
      <c r="G150" s="493"/>
      <c r="H150" s="493"/>
      <c r="I150" s="493"/>
      <c r="J150" s="493"/>
      <c r="K150" s="493"/>
      <c r="L150" s="493"/>
      <c r="M150" s="494"/>
      <c r="N150" s="483"/>
    </row>
    <row r="151" spans="1:14" ht="21" customHeight="1">
      <c r="A151" s="479"/>
      <c r="B151" s="491" t="s">
        <v>792</v>
      </c>
      <c r="C151" s="492">
        <f>SUM('3d.m.'!F41)</f>
        <v>1192</v>
      </c>
      <c r="D151" s="492"/>
      <c r="E151" s="493"/>
      <c r="F151" s="493"/>
      <c r="G151" s="493"/>
      <c r="H151" s="493"/>
      <c r="I151" s="493"/>
      <c r="J151" s="493"/>
      <c r="K151" s="493"/>
      <c r="L151" s="493"/>
      <c r="M151" s="494"/>
      <c r="N151" s="483"/>
    </row>
    <row r="152" spans="1:14" ht="21" customHeight="1">
      <c r="A152" s="479"/>
      <c r="B152" s="491" t="s">
        <v>793</v>
      </c>
      <c r="C152" s="492">
        <f>SUM('3d.m.'!F42)</f>
        <v>1192</v>
      </c>
      <c r="D152" s="492"/>
      <c r="E152" s="493"/>
      <c r="F152" s="493"/>
      <c r="G152" s="493"/>
      <c r="H152" s="493"/>
      <c r="I152" s="493"/>
      <c r="J152" s="493"/>
      <c r="K152" s="493"/>
      <c r="L152" s="493"/>
      <c r="M152" s="494"/>
      <c r="N152" s="483"/>
    </row>
    <row r="153" spans="1:14" ht="21" customHeight="1">
      <c r="A153" s="479"/>
      <c r="B153" s="491" t="s">
        <v>794</v>
      </c>
      <c r="C153" s="492">
        <f>SUM('3d.m.'!F43)</f>
        <v>972</v>
      </c>
      <c r="D153" s="492"/>
      <c r="E153" s="493"/>
      <c r="F153" s="493"/>
      <c r="G153" s="493"/>
      <c r="H153" s="493"/>
      <c r="I153" s="493"/>
      <c r="J153" s="493"/>
      <c r="K153" s="493"/>
      <c r="L153" s="493"/>
      <c r="M153" s="494"/>
      <c r="N153" s="483"/>
    </row>
    <row r="154" spans="1:14" ht="21" customHeight="1">
      <c r="A154" s="479"/>
      <c r="B154" s="491" t="s">
        <v>795</v>
      </c>
      <c r="C154" s="492">
        <f>SUM('3d.m.'!F44)</f>
        <v>1152</v>
      </c>
      <c r="D154" s="492"/>
      <c r="E154" s="493"/>
      <c r="F154" s="493"/>
      <c r="G154" s="493"/>
      <c r="H154" s="493"/>
      <c r="I154" s="493"/>
      <c r="J154" s="493"/>
      <c r="K154" s="493"/>
      <c r="L154" s="493"/>
      <c r="M154" s="494"/>
      <c r="N154" s="483"/>
    </row>
    <row r="155" spans="1:14" ht="21" customHeight="1">
      <c r="A155" s="479"/>
      <c r="B155" s="491" t="s">
        <v>796</v>
      </c>
      <c r="C155" s="492">
        <f>SUM('3d.m.'!F45)</f>
        <v>1252</v>
      </c>
      <c r="D155" s="492"/>
      <c r="E155" s="493"/>
      <c r="F155" s="493"/>
      <c r="G155" s="493"/>
      <c r="H155" s="493"/>
      <c r="I155" s="493"/>
      <c r="J155" s="493"/>
      <c r="K155" s="493"/>
      <c r="L155" s="493"/>
      <c r="M155" s="494"/>
      <c r="N155" s="483"/>
    </row>
    <row r="156" spans="1:14" ht="21" customHeight="1">
      <c r="A156" s="479"/>
      <c r="B156" s="491" t="s">
        <v>797</v>
      </c>
      <c r="C156" s="492">
        <f>SUM('3d.m.'!F46)</f>
        <v>1432</v>
      </c>
      <c r="D156" s="492"/>
      <c r="E156" s="493"/>
      <c r="F156" s="493"/>
      <c r="G156" s="493"/>
      <c r="H156" s="493"/>
      <c r="I156" s="493"/>
      <c r="J156" s="493"/>
      <c r="K156" s="493"/>
      <c r="L156" s="493"/>
      <c r="M156" s="494"/>
      <c r="N156" s="483"/>
    </row>
    <row r="157" spans="1:14" ht="21" customHeight="1">
      <c r="A157" s="501"/>
      <c r="B157" s="490"/>
      <c r="C157" s="492"/>
      <c r="D157" s="492"/>
      <c r="E157" s="493"/>
      <c r="F157" s="493"/>
      <c r="G157" s="493"/>
      <c r="H157" s="493"/>
      <c r="I157" s="493"/>
      <c r="J157" s="493"/>
      <c r="K157" s="493"/>
      <c r="L157" s="493"/>
      <c r="M157" s="494"/>
      <c r="N157" s="483"/>
    </row>
    <row r="158" spans="1:14" ht="21" customHeight="1">
      <c r="A158" s="501"/>
      <c r="B158" s="490" t="s">
        <v>798</v>
      </c>
      <c r="C158" s="481">
        <f>SUM('3c.m.'!F168)</f>
        <v>54987</v>
      </c>
      <c r="D158" s="481">
        <f>SUM(E158:N158)</f>
        <v>54987</v>
      </c>
      <c r="E158" s="493"/>
      <c r="F158" s="495">
        <v>54987</v>
      </c>
      <c r="G158" s="493"/>
      <c r="H158" s="493"/>
      <c r="I158" s="493"/>
      <c r="J158" s="493"/>
      <c r="K158" s="493"/>
      <c r="L158" s="493"/>
      <c r="M158" s="494"/>
      <c r="N158" s="483"/>
    </row>
    <row r="159" spans="1:14" ht="21" customHeight="1">
      <c r="A159" s="501"/>
      <c r="B159" s="490"/>
      <c r="C159" s="481"/>
      <c r="D159" s="492"/>
      <c r="E159" s="493"/>
      <c r="F159" s="493"/>
      <c r="G159" s="493"/>
      <c r="H159" s="493"/>
      <c r="I159" s="493"/>
      <c r="J159" s="493"/>
      <c r="K159" s="493"/>
      <c r="L159" s="493"/>
      <c r="M159" s="494"/>
      <c r="N159" s="483"/>
    </row>
    <row r="160" spans="1:14" ht="21" customHeight="1">
      <c r="A160" s="501"/>
      <c r="B160" s="490" t="s">
        <v>799</v>
      </c>
      <c r="C160" s="481">
        <f>SUM('3c.m.'!F176)</f>
        <v>87519</v>
      </c>
      <c r="D160" s="481">
        <f aca="true" t="shared" si="0" ref="D160:D177">SUM(E160:N160)</f>
        <v>87519</v>
      </c>
      <c r="E160" s="493"/>
      <c r="F160" s="495">
        <v>82500</v>
      </c>
      <c r="G160" s="495"/>
      <c r="H160" s="493"/>
      <c r="I160" s="493"/>
      <c r="J160" s="493"/>
      <c r="K160" s="493"/>
      <c r="L160" s="495">
        <v>5019</v>
      </c>
      <c r="M160" s="494"/>
      <c r="N160" s="483"/>
    </row>
    <row r="161" spans="1:14" ht="21" customHeight="1">
      <c r="A161" s="501"/>
      <c r="B161" s="490" t="s">
        <v>800</v>
      </c>
      <c r="C161" s="481">
        <f>SUM('3a.m.'!F30+'3a.m.'!F50)-156220</f>
        <v>1662940</v>
      </c>
      <c r="D161" s="481">
        <f t="shared" si="0"/>
        <v>1662940</v>
      </c>
      <c r="E161" s="493"/>
      <c r="F161" s="495">
        <v>1559111</v>
      </c>
      <c r="G161" s="495">
        <v>5126</v>
      </c>
      <c r="H161" s="493"/>
      <c r="I161" s="493"/>
      <c r="J161" s="493"/>
      <c r="K161" s="493"/>
      <c r="L161" s="495">
        <v>98703</v>
      </c>
      <c r="M161" s="494"/>
      <c r="N161" s="502"/>
    </row>
    <row r="162" spans="1:14" ht="21" customHeight="1">
      <c r="A162" s="501"/>
      <c r="B162" s="490" t="s">
        <v>871</v>
      </c>
      <c r="C162" s="481">
        <f>SUM('3a.m.'!F40)</f>
        <v>130156</v>
      </c>
      <c r="D162" s="481">
        <f t="shared" si="0"/>
        <v>130156</v>
      </c>
      <c r="E162" s="493">
        <v>7516</v>
      </c>
      <c r="F162" s="495">
        <v>106000</v>
      </c>
      <c r="G162" s="495"/>
      <c r="H162" s="495">
        <v>16640</v>
      </c>
      <c r="I162" s="493"/>
      <c r="J162" s="493"/>
      <c r="K162" s="493"/>
      <c r="L162" s="495"/>
      <c r="M162" s="494"/>
      <c r="N162" s="502"/>
    </row>
    <row r="163" spans="1:14" ht="21" customHeight="1">
      <c r="A163" s="501"/>
      <c r="B163" s="490" t="s">
        <v>309</v>
      </c>
      <c r="C163" s="481">
        <f>SUM('3c.m.'!F234)</f>
        <v>21120</v>
      </c>
      <c r="D163" s="481">
        <f t="shared" si="0"/>
        <v>21120</v>
      </c>
      <c r="E163" s="493"/>
      <c r="F163" s="495">
        <v>20650</v>
      </c>
      <c r="G163" s="495"/>
      <c r="H163" s="493"/>
      <c r="I163" s="493"/>
      <c r="J163" s="493"/>
      <c r="K163" s="493"/>
      <c r="L163" s="495">
        <v>470</v>
      </c>
      <c r="M163" s="494"/>
      <c r="N163" s="502"/>
    </row>
    <row r="164" spans="1:14" ht="21" customHeight="1">
      <c r="A164" s="501"/>
      <c r="B164" s="490" t="s">
        <v>317</v>
      </c>
      <c r="C164" s="481">
        <f>SUM('3c.m.'!F300)</f>
        <v>20000</v>
      </c>
      <c r="D164" s="481">
        <f t="shared" si="0"/>
        <v>20000</v>
      </c>
      <c r="E164" s="493"/>
      <c r="F164" s="495">
        <v>20000</v>
      </c>
      <c r="G164" s="495"/>
      <c r="H164" s="493"/>
      <c r="I164" s="493"/>
      <c r="J164" s="493"/>
      <c r="K164" s="493"/>
      <c r="L164" s="495"/>
      <c r="M164" s="494"/>
      <c r="N164" s="502"/>
    </row>
    <row r="165" spans="1:14" ht="21" customHeight="1">
      <c r="A165" s="501"/>
      <c r="B165" s="490" t="s">
        <v>647</v>
      </c>
      <c r="C165" s="481">
        <f>SUM('3c.m.'!F697)</f>
        <v>15581</v>
      </c>
      <c r="D165" s="481">
        <f t="shared" si="0"/>
        <v>15581</v>
      </c>
      <c r="E165" s="493"/>
      <c r="F165" s="495">
        <v>14000</v>
      </c>
      <c r="G165" s="495"/>
      <c r="H165" s="493"/>
      <c r="I165" s="493"/>
      <c r="J165" s="493"/>
      <c r="K165" s="493"/>
      <c r="L165" s="495">
        <v>1581</v>
      </c>
      <c r="M165" s="494"/>
      <c r="N165" s="502"/>
    </row>
    <row r="166" spans="1:14" ht="21" customHeight="1">
      <c r="A166" s="501"/>
      <c r="B166" s="490" t="s">
        <v>311</v>
      </c>
      <c r="C166" s="481">
        <f>SUM('3d.m.'!F15)</f>
        <v>300300</v>
      </c>
      <c r="D166" s="481">
        <f t="shared" si="0"/>
        <v>300300</v>
      </c>
      <c r="E166" s="493"/>
      <c r="F166" s="495">
        <v>300300</v>
      </c>
      <c r="G166" s="495"/>
      <c r="H166" s="493"/>
      <c r="I166" s="493"/>
      <c r="J166" s="493"/>
      <c r="K166" s="493"/>
      <c r="L166" s="495"/>
      <c r="M166" s="494"/>
      <c r="N166" s="502"/>
    </row>
    <row r="167" spans="1:14" ht="21" customHeight="1">
      <c r="A167" s="501"/>
      <c r="B167" s="490" t="s">
        <v>306</v>
      </c>
      <c r="C167" s="481">
        <f>SUM('1c.mell '!F77)</f>
        <v>50608</v>
      </c>
      <c r="D167" s="481">
        <f t="shared" si="0"/>
        <v>50608</v>
      </c>
      <c r="E167" s="493"/>
      <c r="F167" s="495">
        <v>50000</v>
      </c>
      <c r="G167" s="495"/>
      <c r="H167" s="493"/>
      <c r="I167" s="493">
        <v>608</v>
      </c>
      <c r="J167" s="493"/>
      <c r="K167" s="493"/>
      <c r="L167" s="495"/>
      <c r="M167" s="494"/>
      <c r="N167" s="502"/>
    </row>
    <row r="168" spans="1:14" ht="21" customHeight="1">
      <c r="A168" s="501"/>
      <c r="B168" s="490" t="s">
        <v>801</v>
      </c>
      <c r="C168" s="481">
        <f>SUM('1c.mell '!F81)</f>
        <v>180000</v>
      </c>
      <c r="D168" s="481">
        <f t="shared" si="0"/>
        <v>180000</v>
      </c>
      <c r="E168" s="493"/>
      <c r="F168" s="495">
        <v>180000</v>
      </c>
      <c r="G168" s="495"/>
      <c r="H168" s="493"/>
      <c r="I168" s="493"/>
      <c r="J168" s="493"/>
      <c r="K168" s="493"/>
      <c r="L168" s="493"/>
      <c r="M168" s="494"/>
      <c r="N168" s="502"/>
    </row>
    <row r="169" spans="1:14" ht="21" customHeight="1">
      <c r="A169" s="501"/>
      <c r="B169" s="490" t="s">
        <v>648</v>
      </c>
      <c r="C169" s="481">
        <f>SUM('1c.mell '!F85)</f>
        <v>73646</v>
      </c>
      <c r="D169" s="481">
        <f t="shared" si="0"/>
        <v>73646</v>
      </c>
      <c r="E169" s="493"/>
      <c r="F169" s="495">
        <v>9638</v>
      </c>
      <c r="G169" s="495"/>
      <c r="H169" s="493"/>
      <c r="I169" s="493"/>
      <c r="J169" s="493"/>
      <c r="K169" s="493"/>
      <c r="L169" s="493">
        <v>64008</v>
      </c>
      <c r="M169" s="494"/>
      <c r="N169" s="502"/>
    </row>
    <row r="170" spans="1:14" ht="21" customHeight="1">
      <c r="A170" s="501"/>
      <c r="B170" s="490" t="s">
        <v>649</v>
      </c>
      <c r="C170" s="481">
        <f>SUM('1c.mell '!F89)</f>
        <v>124867</v>
      </c>
      <c r="D170" s="481">
        <f t="shared" si="0"/>
        <v>124867</v>
      </c>
      <c r="E170" s="493"/>
      <c r="F170" s="495"/>
      <c r="G170" s="495"/>
      <c r="H170" s="493"/>
      <c r="I170" s="493"/>
      <c r="J170" s="493"/>
      <c r="K170" s="493"/>
      <c r="L170" s="493">
        <v>124867</v>
      </c>
      <c r="M170" s="494"/>
      <c r="N170" s="502"/>
    </row>
    <row r="171" spans="1:14" ht="21" customHeight="1">
      <c r="A171" s="501"/>
      <c r="B171" s="490" t="s">
        <v>802</v>
      </c>
      <c r="C171" s="481">
        <f>SUM('1c.mell '!F120)</f>
        <v>319247</v>
      </c>
      <c r="D171" s="481">
        <f t="shared" si="0"/>
        <v>319247</v>
      </c>
      <c r="E171" s="493"/>
      <c r="F171" s="495">
        <v>14063</v>
      </c>
      <c r="G171" s="495"/>
      <c r="H171" s="493"/>
      <c r="I171" s="495">
        <v>305184</v>
      </c>
      <c r="J171" s="493"/>
      <c r="K171" s="493"/>
      <c r="L171" s="495"/>
      <c r="M171" s="494"/>
      <c r="N171" s="502"/>
    </row>
    <row r="172" spans="1:14" ht="21" customHeight="1">
      <c r="A172" s="501"/>
      <c r="B172" s="490" t="s">
        <v>803</v>
      </c>
      <c r="C172" s="481">
        <f>SUM('1c.mell '!F121)</f>
        <v>80625</v>
      </c>
      <c r="D172" s="481">
        <f t="shared" si="0"/>
        <v>80625</v>
      </c>
      <c r="E172" s="493"/>
      <c r="F172" s="495">
        <v>56371</v>
      </c>
      <c r="G172" s="495">
        <v>24254</v>
      </c>
      <c r="H172" s="493"/>
      <c r="I172" s="493"/>
      <c r="J172" s="493"/>
      <c r="K172" s="493"/>
      <c r="L172" s="495"/>
      <c r="M172" s="494"/>
      <c r="N172" s="502"/>
    </row>
    <row r="173" spans="1:14" ht="21" customHeight="1">
      <c r="A173" s="501"/>
      <c r="B173" s="490" t="s">
        <v>659</v>
      </c>
      <c r="C173" s="481">
        <f>SUM('6.mell. '!F20)</f>
        <v>7726</v>
      </c>
      <c r="D173" s="481">
        <f t="shared" si="0"/>
        <v>7726</v>
      </c>
      <c r="E173" s="493"/>
      <c r="F173" s="495"/>
      <c r="G173" s="495"/>
      <c r="H173" s="493"/>
      <c r="I173" s="493"/>
      <c r="J173" s="493"/>
      <c r="K173" s="495">
        <v>1103</v>
      </c>
      <c r="L173" s="495">
        <v>6623</v>
      </c>
      <c r="M173" s="494"/>
      <c r="N173" s="502"/>
    </row>
    <row r="174" spans="1:14" ht="21" customHeight="1">
      <c r="A174" s="501"/>
      <c r="B174" s="490" t="s">
        <v>804</v>
      </c>
      <c r="C174" s="481">
        <f>SUM('2.mell'!F359+'2.mell'!F363)</f>
        <v>1409567</v>
      </c>
      <c r="D174" s="481">
        <f t="shared" si="0"/>
        <v>1409567</v>
      </c>
      <c r="E174" s="495">
        <v>1819</v>
      </c>
      <c r="F174" s="495">
        <v>1167464</v>
      </c>
      <c r="G174" s="495">
        <v>220588</v>
      </c>
      <c r="H174" s="493"/>
      <c r="I174" s="493"/>
      <c r="J174" s="493"/>
      <c r="K174" s="493"/>
      <c r="L174" s="495">
        <v>19696</v>
      </c>
      <c r="M174" s="494"/>
      <c r="N174" s="483"/>
    </row>
    <row r="175" spans="1:14" ht="21" customHeight="1">
      <c r="A175" s="479"/>
      <c r="B175" s="490" t="s">
        <v>805</v>
      </c>
      <c r="C175" s="481">
        <f>SUM('2.mell'!F422+'2.mell'!F426)</f>
        <v>444884</v>
      </c>
      <c r="D175" s="481">
        <f t="shared" si="0"/>
        <v>444884</v>
      </c>
      <c r="E175" s="495">
        <v>104161</v>
      </c>
      <c r="F175" s="495">
        <v>296195</v>
      </c>
      <c r="G175" s="495">
        <v>36784</v>
      </c>
      <c r="H175" s="495"/>
      <c r="I175" s="493"/>
      <c r="J175" s="493"/>
      <c r="K175" s="493"/>
      <c r="L175" s="495">
        <v>7744</v>
      </c>
      <c r="M175" s="494"/>
      <c r="N175" s="483"/>
    </row>
    <row r="176" spans="1:14" ht="21" customHeight="1">
      <c r="A176" s="479"/>
      <c r="B176" s="490" t="s">
        <v>806</v>
      </c>
      <c r="C176" s="481">
        <f>SUM('2.mell'!F453+'2.mell'!F457)</f>
        <v>608853</v>
      </c>
      <c r="D176" s="481">
        <f t="shared" si="0"/>
        <v>608853</v>
      </c>
      <c r="E176" s="495">
        <v>393628</v>
      </c>
      <c r="F176" s="495">
        <v>106544</v>
      </c>
      <c r="G176" s="495">
        <v>55656</v>
      </c>
      <c r="H176" s="495">
        <v>30578</v>
      </c>
      <c r="I176" s="493"/>
      <c r="J176" s="493"/>
      <c r="K176" s="493"/>
      <c r="L176" s="495">
        <v>22447</v>
      </c>
      <c r="M176" s="494"/>
      <c r="N176" s="483"/>
    </row>
    <row r="177" spans="1:14" ht="21" customHeight="1">
      <c r="A177" s="479"/>
      <c r="B177" s="490" t="s">
        <v>807</v>
      </c>
      <c r="C177" s="481">
        <f>SUM('2.mell'!F515+'2.mell'!F519)-125521</f>
        <v>346523</v>
      </c>
      <c r="D177" s="481">
        <f t="shared" si="0"/>
        <v>346523</v>
      </c>
      <c r="E177" s="495">
        <v>22704</v>
      </c>
      <c r="F177" s="495">
        <v>210851</v>
      </c>
      <c r="G177" s="495">
        <v>89629</v>
      </c>
      <c r="H177" s="493"/>
      <c r="I177" s="493"/>
      <c r="J177" s="493"/>
      <c r="K177" s="493"/>
      <c r="L177" s="495">
        <v>23339</v>
      </c>
      <c r="M177" s="494"/>
      <c r="N177" s="483"/>
    </row>
    <row r="178" spans="1:14" ht="21" customHeight="1">
      <c r="A178" s="479"/>
      <c r="B178" s="490"/>
      <c r="C178" s="492"/>
      <c r="D178" s="492"/>
      <c r="E178" s="493"/>
      <c r="F178" s="493"/>
      <c r="G178" s="493"/>
      <c r="H178" s="493"/>
      <c r="I178" s="493"/>
      <c r="J178" s="493"/>
      <c r="K178" s="493"/>
      <c r="L178" s="493"/>
      <c r="M178" s="494"/>
      <c r="N178" s="483"/>
    </row>
    <row r="179" spans="1:14" ht="21" customHeight="1">
      <c r="A179" s="479"/>
      <c r="B179" s="490"/>
      <c r="C179" s="492"/>
      <c r="D179" s="492"/>
      <c r="E179" s="493"/>
      <c r="F179" s="493"/>
      <c r="G179" s="493"/>
      <c r="H179" s="493"/>
      <c r="I179" s="493"/>
      <c r="J179" s="493"/>
      <c r="K179" s="493"/>
      <c r="L179" s="493"/>
      <c r="M179" s="494"/>
      <c r="N179" s="483"/>
    </row>
    <row r="180" spans="1:14" ht="21" customHeight="1">
      <c r="A180" s="479"/>
      <c r="B180" s="503" t="s">
        <v>808</v>
      </c>
      <c r="C180" s="495">
        <f>SUM(C177+C176+C175+C174+C173+C172+C171+C170+C169+C168+C167+C166+C165+C164+C163+C162+C161+C160+C158+C143+C138+C125+C105+C92+C89+C67+C55+C48+C30+C28+C26+C24+C10)</f>
        <v>17546013</v>
      </c>
      <c r="D180" s="495">
        <f>SUM(D177+D176+D175+D174+D173+D172+D171+D170+D169+D168+D167+D166+D165+D164+D163+D162+D161+D160+D158+D143+D138+D125+D105+D92+D89+D67+D55+D48+D30+D28+D26+D24+D10)</f>
        <v>17505013</v>
      </c>
      <c r="E180" s="495">
        <f>SUM(E177+E176+E175+E174+E172+E171+E168+E160+E158+E143+E138+E125+E105+E92+E89+E67+E55+E48+E30+E28+E26+E24+E10+E161+E162+E167+E163+E165+E166+E164)</f>
        <v>1457137</v>
      </c>
      <c r="F180" s="495">
        <f>SUM(F177+F176+F175+F174+F172+F171+F168+F160+F158+F143+F138+F125+F105+F92+F89+F67+F55+F48+F30+F28+F26+F24+F10+F161+F162+F167+F163+F165+F166+F164)</f>
        <v>6166876</v>
      </c>
      <c r="G180" s="495">
        <f>SUM(G177+G176+G175+G174+G172+G171+G168+G160+G158+G143+G138+G125+G105+G92+G89+G67+G55+G48+G30+G28+G26+G24+G10+G161+G162+G167+G163+G165+G166+G164)</f>
        <v>2919850</v>
      </c>
      <c r="H180" s="495">
        <f>SUM(H177+H176+H175+H174+H172+H171+H168+H160+H158+H143+H138+H125+H105+H92+H89+H67+H55+H48+H30+H28+H26+H24+H10+H161+H162+H167+H163+H165+H166+H164)</f>
        <v>47218</v>
      </c>
      <c r="I180" s="495">
        <f>SUM(I177+I176+I175+I174+I172+I171+I168+I160+I158+I143+I138+I125+I105+I92+I89+I67+I55+I48+I30+I28+I26+I24+I10+I161+I162+I167+I163+I165+I166)</f>
        <v>4391247</v>
      </c>
      <c r="J180" s="495">
        <f>SUM(J177+J176+J175+J174+J172+J171+J168+J160+J158+J143+J138+J125+J105+J92+J89+J67+J55+J48+J30+J28+J26+J24+J10+J161+J162+J167+J163+J165+J166)</f>
        <v>0</v>
      </c>
      <c r="K180" s="495">
        <f>SUM(K177+K176+K175+K174+K172+K171+K168+K160+K158+K143+K138+K125+K105+K92+K89+K67+K55+K48+K30+K28+K26+K24+K10+K161+K162+K167+K163+K165+K166+K173)</f>
        <v>1103</v>
      </c>
      <c r="L180" s="495">
        <f>SUM(L177+L176+L175+L174+L172+L171+L168+L160+L158+L143+L138+L125+L105+L92+L89+L67+L55+L48+L30+L28+L26+L24+L10+L161+L162)</f>
        <v>1014395</v>
      </c>
      <c r="M180" s="495">
        <f>SUM(M177+M176+M175+M174+M172+M171+M168+M160+M158+M143+M138+M125+M105+M92+M89+M67+M55+M48+M30+M28+M26+M24+M10+M161+M162)</f>
        <v>880000</v>
      </c>
      <c r="N180" s="495">
        <f>SUM(N177+N176+N175+N174+N172+N171+N168+N160+N158+N143+N138+N125+N105+N92+N89+N67+N55+N48+N30+N28+N26+N24+N10+N161+N162)</f>
        <v>420000</v>
      </c>
    </row>
    <row r="181" spans="1:14" ht="21" customHeight="1">
      <c r="A181" s="479"/>
      <c r="B181" s="490"/>
      <c r="C181" s="492"/>
      <c r="D181" s="492"/>
      <c r="E181" s="493"/>
      <c r="F181" s="493"/>
      <c r="G181" s="493"/>
      <c r="H181" s="493"/>
      <c r="I181" s="493"/>
      <c r="J181" s="493"/>
      <c r="K181" s="493"/>
      <c r="L181" s="493"/>
      <c r="M181" s="494"/>
      <c r="N181" s="483"/>
    </row>
  </sheetData>
  <sheetProtection/>
  <mergeCells count="13">
    <mergeCell ref="B8:B9"/>
    <mergeCell ref="D8:D9"/>
    <mergeCell ref="C8:C9"/>
    <mergeCell ref="N8:N9"/>
    <mergeCell ref="L8:L9"/>
    <mergeCell ref="M8:M9"/>
    <mergeCell ref="A3:N3"/>
    <mergeCell ref="B4:M4"/>
    <mergeCell ref="B5:M5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53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C1">
      <pane ySplit="6" topLeftCell="BM36" activePane="bottomLeft" state="frozen"/>
      <selection pane="topLeft" activeCell="A1" sqref="A1"/>
      <selection pane="bottomLeft" activeCell="E44" sqref="E44"/>
    </sheetView>
  </sheetViews>
  <sheetFormatPr defaultColWidth="9.125" defaultRowHeight="12.75"/>
  <cols>
    <col min="1" max="1" width="9.125" style="470" customWidth="1"/>
    <col min="2" max="2" width="48.375" style="470" customWidth="1"/>
    <col min="3" max="3" width="13.75390625" style="470" customWidth="1"/>
    <col min="4" max="5" width="11.25390625" style="470" customWidth="1"/>
    <col min="6" max="6" width="11.875" style="470" customWidth="1"/>
    <col min="7" max="7" width="12.25390625" style="470" customWidth="1"/>
    <col min="8" max="8" width="11.375" style="470" customWidth="1"/>
    <col min="9" max="9" width="10.625" style="470" bestFit="1" customWidth="1"/>
    <col min="10" max="10" width="11.25390625" style="470" customWidth="1"/>
    <col min="11" max="11" width="11.625" style="470" customWidth="1"/>
    <col min="12" max="12" width="10.75390625" style="470" customWidth="1"/>
    <col min="13" max="16384" width="9.125" style="470" customWidth="1"/>
  </cols>
  <sheetData>
    <row r="1" spans="1:13" ht="12.75">
      <c r="A1" s="1229" t="s">
        <v>809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</row>
    <row r="2" spans="2:12" ht="18.75">
      <c r="B2" s="1231" t="s">
        <v>810</v>
      </c>
      <c r="C2" s="1231"/>
      <c r="D2" s="1231"/>
      <c r="E2" s="1231"/>
      <c r="F2" s="1231"/>
      <c r="G2" s="1231"/>
      <c r="H2" s="1231"/>
      <c r="I2" s="1231"/>
      <c r="J2" s="1231"/>
      <c r="K2" s="1231"/>
      <c r="L2" s="1231"/>
    </row>
    <row r="3" spans="2:12" ht="18.75">
      <c r="B3" s="1232" t="s">
        <v>858</v>
      </c>
      <c r="C3" s="1232"/>
      <c r="D3" s="1232"/>
      <c r="E3" s="1232"/>
      <c r="F3" s="1232"/>
      <c r="G3" s="1232"/>
      <c r="H3" s="1232"/>
      <c r="I3" s="1232"/>
      <c r="J3" s="1232"/>
      <c r="K3" s="1232"/>
      <c r="L3" s="1232"/>
    </row>
    <row r="4" spans="3:13" ht="9.75" customHeight="1">
      <c r="C4" s="504"/>
      <c r="F4" s="505"/>
      <c r="G4" s="505"/>
      <c r="H4" s="505"/>
      <c r="I4" s="505"/>
      <c r="J4" s="505"/>
      <c r="K4" s="505"/>
      <c r="L4" s="505"/>
      <c r="M4" s="473" t="s">
        <v>498</v>
      </c>
    </row>
    <row r="5" spans="1:13" ht="27" customHeight="1">
      <c r="A5" s="506"/>
      <c r="B5" s="1230" t="s">
        <v>811</v>
      </c>
      <c r="C5" s="1215" t="s">
        <v>781</v>
      </c>
      <c r="D5" s="1230" t="s">
        <v>812</v>
      </c>
      <c r="E5" s="1215" t="s">
        <v>817</v>
      </c>
      <c r="F5" s="1215" t="s">
        <v>873</v>
      </c>
      <c r="G5" s="1230" t="s">
        <v>635</v>
      </c>
      <c r="H5" s="1230"/>
      <c r="I5" s="1230" t="s">
        <v>663</v>
      </c>
      <c r="J5" s="1230"/>
      <c r="K5" s="1230" t="s">
        <v>813</v>
      </c>
      <c r="L5" s="1215" t="s">
        <v>818</v>
      </c>
      <c r="M5" s="1230" t="s">
        <v>814</v>
      </c>
    </row>
    <row r="6" spans="1:13" ht="41.25" customHeight="1">
      <c r="A6" s="507"/>
      <c r="B6" s="1230"/>
      <c r="C6" s="1233"/>
      <c r="D6" s="1230"/>
      <c r="E6" s="1233"/>
      <c r="F6" s="1052"/>
      <c r="G6" s="478" t="s">
        <v>875</v>
      </c>
      <c r="H6" s="478" t="s">
        <v>815</v>
      </c>
      <c r="I6" s="478" t="s">
        <v>816</v>
      </c>
      <c r="J6" s="478" t="s">
        <v>815</v>
      </c>
      <c r="K6" s="1230"/>
      <c r="L6" s="1228"/>
      <c r="M6" s="1230"/>
    </row>
    <row r="7" spans="1:13" ht="18" customHeight="1">
      <c r="A7" s="513">
        <v>1803</v>
      </c>
      <c r="B7" s="514" t="s">
        <v>819</v>
      </c>
      <c r="C7" s="515">
        <f>SUM('1c.mell '!F79)</f>
        <v>7000</v>
      </c>
      <c r="D7" s="511">
        <f aca="true" t="shared" si="0" ref="D7:D43">SUM(E7:M7)</f>
        <v>7000</v>
      </c>
      <c r="E7" s="511"/>
      <c r="F7" s="516">
        <v>2000</v>
      </c>
      <c r="G7" s="517"/>
      <c r="H7" s="517"/>
      <c r="I7" s="517"/>
      <c r="J7" s="517"/>
      <c r="K7" s="517"/>
      <c r="L7" s="517"/>
      <c r="M7" s="518">
        <v>5000</v>
      </c>
    </row>
    <row r="8" spans="1:13" ht="18" customHeight="1">
      <c r="A8" s="513">
        <v>2985</v>
      </c>
      <c r="B8" s="514" t="s">
        <v>305</v>
      </c>
      <c r="C8" s="515">
        <v>125521</v>
      </c>
      <c r="D8" s="511">
        <f t="shared" si="0"/>
        <v>125521</v>
      </c>
      <c r="E8" s="511">
        <v>125521</v>
      </c>
      <c r="F8" s="516"/>
      <c r="G8" s="517"/>
      <c r="H8" s="517"/>
      <c r="I8" s="517"/>
      <c r="J8" s="517"/>
      <c r="K8" s="517"/>
      <c r="L8" s="517"/>
      <c r="M8" s="519"/>
    </row>
    <row r="9" spans="1:13" ht="18" customHeight="1">
      <c r="A9" s="509">
        <v>3011</v>
      </c>
      <c r="B9" s="510" t="s">
        <v>88</v>
      </c>
      <c r="C9" s="511">
        <f>SUM('3a.m.'!F19)</f>
        <v>10880</v>
      </c>
      <c r="D9" s="511">
        <f t="shared" si="0"/>
        <v>10880</v>
      </c>
      <c r="E9" s="511">
        <v>1494</v>
      </c>
      <c r="F9" s="520">
        <v>8506</v>
      </c>
      <c r="G9" s="478"/>
      <c r="H9" s="478"/>
      <c r="I9" s="478"/>
      <c r="J9" s="478"/>
      <c r="K9" s="577">
        <v>880</v>
      </c>
      <c r="L9" s="478"/>
      <c r="M9" s="512"/>
    </row>
    <row r="10" spans="1:13" ht="18" customHeight="1">
      <c r="A10" s="521">
        <v>3030</v>
      </c>
      <c r="B10" s="522" t="s">
        <v>820</v>
      </c>
      <c r="C10" s="523">
        <v>32000</v>
      </c>
      <c r="D10" s="511">
        <f t="shared" si="0"/>
        <v>32000</v>
      </c>
      <c r="E10" s="511">
        <v>32000</v>
      </c>
      <c r="F10" s="511"/>
      <c r="G10" s="524"/>
      <c r="H10" s="524"/>
      <c r="I10" s="524"/>
      <c r="J10" s="524"/>
      <c r="K10" s="524"/>
      <c r="L10" s="524"/>
      <c r="M10" s="519"/>
    </row>
    <row r="11" spans="1:13" ht="18" customHeight="1">
      <c r="A11" s="521">
        <v>3141</v>
      </c>
      <c r="B11" s="522" t="s">
        <v>821</v>
      </c>
      <c r="C11" s="523">
        <f>SUM('3c.m.'!F119)</f>
        <v>18835</v>
      </c>
      <c r="D11" s="511">
        <f t="shared" si="0"/>
        <v>18835</v>
      </c>
      <c r="E11" s="511">
        <v>18000</v>
      </c>
      <c r="F11" s="525"/>
      <c r="G11" s="526"/>
      <c r="H11" s="526"/>
      <c r="I11" s="526"/>
      <c r="J11" s="526"/>
      <c r="K11" s="526">
        <v>835</v>
      </c>
      <c r="L11" s="526"/>
      <c r="M11" s="519"/>
    </row>
    <row r="12" spans="1:13" ht="18" customHeight="1">
      <c r="A12" s="513">
        <v>3144</v>
      </c>
      <c r="B12" s="527" t="s">
        <v>822</v>
      </c>
      <c r="C12" s="523">
        <f>SUM('3c.m.'!F143)</f>
        <v>3500</v>
      </c>
      <c r="D12" s="511">
        <f t="shared" si="0"/>
        <v>3500</v>
      </c>
      <c r="E12" s="511">
        <v>3500</v>
      </c>
      <c r="F12" s="525"/>
      <c r="G12" s="526"/>
      <c r="H12" s="526"/>
      <c r="I12" s="526"/>
      <c r="J12" s="526"/>
      <c r="K12" s="526"/>
      <c r="L12" s="526"/>
      <c r="M12" s="519"/>
    </row>
    <row r="13" spans="1:13" ht="18" customHeight="1">
      <c r="A13" s="521">
        <v>3207</v>
      </c>
      <c r="B13" s="522" t="s">
        <v>823</v>
      </c>
      <c r="C13" s="523">
        <f>SUM('3c.m.'!F226)</f>
        <v>25000</v>
      </c>
      <c r="D13" s="511">
        <f t="shared" si="0"/>
        <v>25000</v>
      </c>
      <c r="E13" s="511">
        <v>25000</v>
      </c>
      <c r="F13" s="525"/>
      <c r="G13" s="526"/>
      <c r="H13" s="526"/>
      <c r="I13" s="526"/>
      <c r="J13" s="526"/>
      <c r="K13" s="526"/>
      <c r="L13" s="526"/>
      <c r="M13" s="519"/>
    </row>
    <row r="14" spans="1:13" ht="18" customHeight="1">
      <c r="A14" s="521">
        <v>3209</v>
      </c>
      <c r="B14" s="522" t="s">
        <v>824</v>
      </c>
      <c r="C14" s="523">
        <f>SUM('3c.m.'!F242)</f>
        <v>15431</v>
      </c>
      <c r="D14" s="511">
        <f t="shared" si="0"/>
        <v>15431</v>
      </c>
      <c r="E14" s="511">
        <v>11000</v>
      </c>
      <c r="F14" s="525"/>
      <c r="G14" s="526"/>
      <c r="H14" s="526"/>
      <c r="I14" s="526"/>
      <c r="J14" s="526"/>
      <c r="K14" s="526">
        <v>4431</v>
      </c>
      <c r="L14" s="526"/>
      <c r="M14" s="519"/>
    </row>
    <row r="15" spans="1:13" ht="18" customHeight="1">
      <c r="A15" s="521">
        <v>3305</v>
      </c>
      <c r="B15" s="522" t="s">
        <v>219</v>
      </c>
      <c r="C15" s="523">
        <f>SUM('3c.m.'!F343)</f>
        <v>6000</v>
      </c>
      <c r="D15" s="511">
        <f t="shared" si="0"/>
        <v>6000</v>
      </c>
      <c r="E15" s="511">
        <v>6000</v>
      </c>
      <c r="F15" s="525"/>
      <c r="G15" s="526"/>
      <c r="H15" s="526"/>
      <c r="I15" s="526"/>
      <c r="J15" s="526"/>
      <c r="K15" s="526"/>
      <c r="L15" s="526"/>
      <c r="M15" s="519"/>
    </row>
    <row r="16" spans="1:13" ht="18" customHeight="1">
      <c r="A16" s="521">
        <v>3306</v>
      </c>
      <c r="B16" s="522" t="s">
        <v>220</v>
      </c>
      <c r="C16" s="523">
        <f>SUM('3c.m.'!F352)</f>
        <v>12023</v>
      </c>
      <c r="D16" s="511">
        <f t="shared" si="0"/>
        <v>12023</v>
      </c>
      <c r="E16" s="511">
        <v>12023</v>
      </c>
      <c r="F16" s="525"/>
      <c r="G16" s="526"/>
      <c r="H16" s="526"/>
      <c r="I16" s="526"/>
      <c r="J16" s="526"/>
      <c r="K16" s="526"/>
      <c r="L16" s="526"/>
      <c r="M16" s="519"/>
    </row>
    <row r="17" spans="1:13" ht="18" customHeight="1">
      <c r="A17" s="521">
        <v>3307</v>
      </c>
      <c r="B17" s="522" t="s">
        <v>224</v>
      </c>
      <c r="C17" s="523">
        <f>SUM('3c.m.'!F361)</f>
        <v>20000</v>
      </c>
      <c r="D17" s="511">
        <f t="shared" si="0"/>
        <v>20000</v>
      </c>
      <c r="E17" s="511">
        <v>20000</v>
      </c>
      <c r="F17" s="525"/>
      <c r="G17" s="526"/>
      <c r="H17" s="526"/>
      <c r="I17" s="526"/>
      <c r="J17" s="526"/>
      <c r="K17" s="526"/>
      <c r="L17" s="526"/>
      <c r="M17" s="519"/>
    </row>
    <row r="18" spans="1:13" ht="18" customHeight="1">
      <c r="A18" s="521">
        <v>3310</v>
      </c>
      <c r="B18" s="522" t="s">
        <v>417</v>
      </c>
      <c r="C18" s="523">
        <f>SUM('3c.m.'!F386)</f>
        <v>6000</v>
      </c>
      <c r="D18" s="511">
        <f t="shared" si="0"/>
        <v>6000</v>
      </c>
      <c r="E18" s="511">
        <v>6000</v>
      </c>
      <c r="F18" s="525"/>
      <c r="G18" s="526"/>
      <c r="H18" s="526"/>
      <c r="I18" s="526"/>
      <c r="J18" s="526"/>
      <c r="K18" s="526"/>
      <c r="L18" s="526"/>
      <c r="M18" s="519"/>
    </row>
    <row r="19" spans="1:13" ht="18" customHeight="1">
      <c r="A19" s="521">
        <v>3322</v>
      </c>
      <c r="B19" s="522" t="s">
        <v>134</v>
      </c>
      <c r="C19" s="523">
        <f>SUM('3c.m.'!F444)</f>
        <v>9500</v>
      </c>
      <c r="D19" s="511">
        <f t="shared" si="0"/>
        <v>9500</v>
      </c>
      <c r="E19" s="511">
        <v>9500</v>
      </c>
      <c r="F19" s="525"/>
      <c r="G19" s="526"/>
      <c r="H19" s="526"/>
      <c r="I19" s="526"/>
      <c r="J19" s="526"/>
      <c r="K19" s="526"/>
      <c r="L19" s="526"/>
      <c r="M19" s="519"/>
    </row>
    <row r="20" spans="1:13" ht="18" customHeight="1">
      <c r="A20" s="521">
        <v>3351</v>
      </c>
      <c r="B20" s="522" t="s">
        <v>862</v>
      </c>
      <c r="C20" s="523">
        <f>SUM('3c.m.'!F541)</f>
        <v>7980</v>
      </c>
      <c r="D20" s="511">
        <f t="shared" si="0"/>
        <v>7980</v>
      </c>
      <c r="E20" s="511">
        <v>7980</v>
      </c>
      <c r="F20" s="525"/>
      <c r="G20" s="526"/>
      <c r="H20" s="526"/>
      <c r="I20" s="526"/>
      <c r="J20" s="526"/>
      <c r="K20" s="526"/>
      <c r="L20" s="526"/>
      <c r="M20" s="519"/>
    </row>
    <row r="21" spans="1:13" ht="18" customHeight="1">
      <c r="A21" s="521">
        <v>3352</v>
      </c>
      <c r="B21" s="522" t="s">
        <v>40</v>
      </c>
      <c r="C21" s="523">
        <f>SUM('3c.m.'!F550)</f>
        <v>7376</v>
      </c>
      <c r="D21" s="511">
        <f t="shared" si="0"/>
        <v>7376</v>
      </c>
      <c r="E21" s="511">
        <v>6500</v>
      </c>
      <c r="F21" s="525"/>
      <c r="G21" s="526"/>
      <c r="H21" s="526"/>
      <c r="I21" s="526"/>
      <c r="J21" s="526"/>
      <c r="K21" s="526">
        <v>876</v>
      </c>
      <c r="L21" s="526"/>
      <c r="M21" s="519"/>
    </row>
    <row r="22" spans="1:13" ht="18" customHeight="1">
      <c r="A22" s="521">
        <v>3355</v>
      </c>
      <c r="B22" s="522" t="s">
        <v>825</v>
      </c>
      <c r="C22" s="523">
        <f>SUM('3c.m.'!F566)</f>
        <v>10162</v>
      </c>
      <c r="D22" s="511">
        <f t="shared" si="0"/>
        <v>10162</v>
      </c>
      <c r="E22" s="511">
        <v>8000</v>
      </c>
      <c r="F22" s="525"/>
      <c r="G22" s="526">
        <v>250</v>
      </c>
      <c r="H22" s="526"/>
      <c r="I22" s="526"/>
      <c r="J22" s="526"/>
      <c r="K22" s="526">
        <v>1912</v>
      </c>
      <c r="L22" s="526"/>
      <c r="M22" s="519"/>
    </row>
    <row r="23" spans="1:13" ht="18" customHeight="1">
      <c r="A23" s="521">
        <v>3356</v>
      </c>
      <c r="B23" s="522" t="s">
        <v>449</v>
      </c>
      <c r="C23" s="523">
        <f>SUM('3c.m.'!F574)</f>
        <v>21004</v>
      </c>
      <c r="D23" s="511">
        <f t="shared" si="0"/>
        <v>21004</v>
      </c>
      <c r="E23" s="511">
        <v>20000</v>
      </c>
      <c r="F23" s="525"/>
      <c r="G23" s="526"/>
      <c r="H23" s="526"/>
      <c r="I23" s="526"/>
      <c r="J23" s="526"/>
      <c r="K23" s="526">
        <v>1004</v>
      </c>
      <c r="L23" s="526"/>
      <c r="M23" s="519"/>
    </row>
    <row r="24" spans="1:13" ht="18" customHeight="1">
      <c r="A24" s="521">
        <v>3422</v>
      </c>
      <c r="B24" s="522" t="s">
        <v>139</v>
      </c>
      <c r="C24" s="523">
        <f>SUM('3c.m.'!F657)</f>
        <v>34120</v>
      </c>
      <c r="D24" s="511">
        <f t="shared" si="0"/>
        <v>34120</v>
      </c>
      <c r="E24" s="511">
        <v>28500</v>
      </c>
      <c r="F24" s="525"/>
      <c r="G24" s="526"/>
      <c r="H24" s="526"/>
      <c r="I24" s="526"/>
      <c r="J24" s="526"/>
      <c r="K24" s="526">
        <v>5620</v>
      </c>
      <c r="L24" s="526"/>
      <c r="M24" s="519"/>
    </row>
    <row r="25" spans="1:13" ht="18" customHeight="1">
      <c r="A25" s="521">
        <v>3423</v>
      </c>
      <c r="B25" s="522" t="s">
        <v>138</v>
      </c>
      <c r="C25" s="523">
        <f>SUM('3c.m.'!F665)</f>
        <v>10160</v>
      </c>
      <c r="D25" s="511">
        <f t="shared" si="0"/>
        <v>10160</v>
      </c>
      <c r="E25" s="511">
        <v>9406</v>
      </c>
      <c r="F25" s="525"/>
      <c r="G25" s="526"/>
      <c r="H25" s="526"/>
      <c r="I25" s="526"/>
      <c r="J25" s="526"/>
      <c r="K25" s="526">
        <v>754</v>
      </c>
      <c r="L25" s="526"/>
      <c r="M25" s="519"/>
    </row>
    <row r="26" spans="1:13" ht="18" customHeight="1">
      <c r="A26" s="521">
        <v>3424</v>
      </c>
      <c r="B26" s="528" t="s">
        <v>376</v>
      </c>
      <c r="C26" s="515">
        <f>SUM('3c.m.'!F673)</f>
        <v>9384</v>
      </c>
      <c r="D26" s="511">
        <f t="shared" si="0"/>
        <v>9384</v>
      </c>
      <c r="E26" s="511">
        <v>6770</v>
      </c>
      <c r="F26" s="525"/>
      <c r="G26" s="526"/>
      <c r="H26" s="526"/>
      <c r="I26" s="526"/>
      <c r="J26" s="526"/>
      <c r="K26" s="526">
        <v>2614</v>
      </c>
      <c r="L26" s="526"/>
      <c r="M26" s="519"/>
    </row>
    <row r="27" spans="1:13" ht="18" customHeight="1">
      <c r="A27" s="521">
        <v>3425</v>
      </c>
      <c r="B27" s="528" t="s">
        <v>949</v>
      </c>
      <c r="C27" s="515">
        <f>SUM('3c.m.'!F681)</f>
        <v>8642</v>
      </c>
      <c r="D27" s="511">
        <f t="shared" si="0"/>
        <v>8642</v>
      </c>
      <c r="E27" s="511">
        <v>4500</v>
      </c>
      <c r="F27" s="516"/>
      <c r="G27" s="517"/>
      <c r="H27" s="517"/>
      <c r="I27" s="517"/>
      <c r="J27" s="517"/>
      <c r="K27" s="517">
        <v>4142</v>
      </c>
      <c r="L27" s="517"/>
      <c r="M27" s="519"/>
    </row>
    <row r="28" spans="1:13" ht="18" customHeight="1">
      <c r="A28" s="521">
        <v>3426</v>
      </c>
      <c r="B28" s="522" t="s">
        <v>487</v>
      </c>
      <c r="C28" s="523">
        <f>SUM('3c.m.'!F689)</f>
        <v>71426</v>
      </c>
      <c r="D28" s="511">
        <f t="shared" si="0"/>
        <v>71426</v>
      </c>
      <c r="E28" s="511">
        <v>66000</v>
      </c>
      <c r="F28" s="516"/>
      <c r="G28" s="517"/>
      <c r="H28" s="517"/>
      <c r="I28" s="517"/>
      <c r="J28" s="517"/>
      <c r="K28" s="517">
        <v>5426</v>
      </c>
      <c r="L28" s="517"/>
      <c r="M28" s="519"/>
    </row>
    <row r="29" spans="1:13" ht="18" customHeight="1">
      <c r="A29" s="521">
        <v>3921</v>
      </c>
      <c r="B29" s="528" t="s">
        <v>826</v>
      </c>
      <c r="C29" s="515">
        <f>SUM('3d.m.'!F12)</f>
        <v>6000</v>
      </c>
      <c r="D29" s="511">
        <f t="shared" si="0"/>
        <v>6000</v>
      </c>
      <c r="E29" s="511">
        <v>6000</v>
      </c>
      <c r="F29" s="516"/>
      <c r="G29" s="517"/>
      <c r="H29" s="517"/>
      <c r="I29" s="517"/>
      <c r="J29" s="517"/>
      <c r="K29" s="517"/>
      <c r="L29" s="517"/>
      <c r="M29" s="519"/>
    </row>
    <row r="30" spans="1:13" ht="18" customHeight="1">
      <c r="A30" s="521">
        <v>3922</v>
      </c>
      <c r="B30" s="528" t="s">
        <v>827</v>
      </c>
      <c r="C30" s="515">
        <f>SUM('3d.m.'!F13)</f>
        <v>5000</v>
      </c>
      <c r="D30" s="511">
        <f t="shared" si="0"/>
        <v>5000</v>
      </c>
      <c r="E30" s="511">
        <v>5000</v>
      </c>
      <c r="F30" s="516"/>
      <c r="G30" s="517"/>
      <c r="H30" s="517"/>
      <c r="I30" s="517"/>
      <c r="J30" s="517"/>
      <c r="K30" s="517"/>
      <c r="L30" s="517"/>
      <c r="M30" s="519"/>
    </row>
    <row r="31" spans="1:13" ht="18" customHeight="1">
      <c r="A31" s="521">
        <v>3927</v>
      </c>
      <c r="B31" s="528" t="s">
        <v>828</v>
      </c>
      <c r="C31" s="515">
        <f>SUM('3d.m.'!F16)</f>
        <v>10000</v>
      </c>
      <c r="D31" s="511">
        <f t="shared" si="0"/>
        <v>10000</v>
      </c>
      <c r="E31" s="511">
        <v>10000</v>
      </c>
      <c r="F31" s="516"/>
      <c r="G31" s="517"/>
      <c r="H31" s="517"/>
      <c r="I31" s="517"/>
      <c r="J31" s="517"/>
      <c r="K31" s="517"/>
      <c r="L31" s="517"/>
      <c r="M31" s="519"/>
    </row>
    <row r="32" spans="1:13" ht="18" customHeight="1">
      <c r="A32" s="521">
        <v>3941</v>
      </c>
      <c r="B32" s="528" t="s">
        <v>829</v>
      </c>
      <c r="C32" s="515">
        <f>SUM('3d.m.'!F26)</f>
        <v>268800</v>
      </c>
      <c r="D32" s="511">
        <f t="shared" si="0"/>
        <v>268800</v>
      </c>
      <c r="E32" s="511">
        <v>268800</v>
      </c>
      <c r="F32" s="516"/>
      <c r="G32" s="517"/>
      <c r="H32" s="517"/>
      <c r="I32" s="517"/>
      <c r="J32" s="517"/>
      <c r="K32" s="517"/>
      <c r="L32" s="517"/>
      <c r="M32" s="519"/>
    </row>
    <row r="33" spans="1:13" ht="18" customHeight="1">
      <c r="A33" s="521">
        <v>3942</v>
      </c>
      <c r="B33" s="528" t="s">
        <v>830</v>
      </c>
      <c r="C33" s="515">
        <v>137000</v>
      </c>
      <c r="D33" s="511">
        <f t="shared" si="0"/>
        <v>137000</v>
      </c>
      <c r="E33" s="511">
        <v>60000</v>
      </c>
      <c r="F33" s="516"/>
      <c r="G33" s="517">
        <v>77000</v>
      </c>
      <c r="H33" s="517"/>
      <c r="I33" s="517"/>
      <c r="J33" s="517"/>
      <c r="K33" s="517"/>
      <c r="L33" s="517"/>
      <c r="M33" s="519"/>
    </row>
    <row r="34" spans="1:13" ht="18" customHeight="1">
      <c r="A34" s="516">
        <v>3929</v>
      </c>
      <c r="B34" s="514" t="s">
        <v>363</v>
      </c>
      <c r="C34" s="515">
        <f>SUM('3d.m.'!F19)</f>
        <v>18000</v>
      </c>
      <c r="D34" s="511">
        <f t="shared" si="0"/>
        <v>18000</v>
      </c>
      <c r="E34" s="511">
        <v>10000</v>
      </c>
      <c r="F34" s="516"/>
      <c r="G34" s="517"/>
      <c r="H34" s="517"/>
      <c r="I34" s="517"/>
      <c r="J34" s="517"/>
      <c r="K34" s="517">
        <v>8000</v>
      </c>
      <c r="L34" s="517"/>
      <c r="M34" s="519"/>
    </row>
    <row r="35" spans="1:13" ht="18" customHeight="1">
      <c r="A35" s="516">
        <v>3962</v>
      </c>
      <c r="B35" s="514" t="s">
        <v>73</v>
      </c>
      <c r="C35" s="515">
        <f>SUM('3d.m.'!F31)</f>
        <v>50000</v>
      </c>
      <c r="D35" s="511">
        <f t="shared" si="0"/>
        <v>50000</v>
      </c>
      <c r="E35" s="511">
        <v>50000</v>
      </c>
      <c r="F35" s="516"/>
      <c r="G35" s="517"/>
      <c r="H35" s="517"/>
      <c r="I35" s="517"/>
      <c r="J35" s="517"/>
      <c r="K35" s="517"/>
      <c r="L35" s="517"/>
      <c r="M35" s="519"/>
    </row>
    <row r="36" spans="1:13" ht="18" customHeight="1">
      <c r="A36" s="516">
        <v>4132</v>
      </c>
      <c r="B36" s="514" t="s">
        <v>318</v>
      </c>
      <c r="C36" s="515">
        <f>SUM('4.mell.'!F44)</f>
        <v>38309</v>
      </c>
      <c r="D36" s="511">
        <f t="shared" si="0"/>
        <v>38309</v>
      </c>
      <c r="E36" s="511">
        <v>30000</v>
      </c>
      <c r="F36" s="516"/>
      <c r="G36" s="517"/>
      <c r="H36" s="517"/>
      <c r="I36" s="517"/>
      <c r="J36" s="517"/>
      <c r="K36" s="517">
        <v>8309</v>
      </c>
      <c r="L36" s="517"/>
      <c r="M36" s="519"/>
    </row>
    <row r="37" spans="1:13" ht="18" customHeight="1">
      <c r="A37" s="516">
        <v>4140</v>
      </c>
      <c r="B37" s="514" t="s">
        <v>476</v>
      </c>
      <c r="C37" s="515">
        <f>SUM('4.mell.'!F55)</f>
        <v>16526</v>
      </c>
      <c r="D37" s="511">
        <f t="shared" si="0"/>
        <v>16526</v>
      </c>
      <c r="E37" s="511"/>
      <c r="F37" s="516"/>
      <c r="G37" s="517"/>
      <c r="H37" s="517">
        <v>16526</v>
      </c>
      <c r="I37" s="517"/>
      <c r="J37" s="517"/>
      <c r="K37" s="517"/>
      <c r="L37" s="517"/>
      <c r="M37" s="519"/>
    </row>
    <row r="38" spans="1:13" ht="18" customHeight="1">
      <c r="A38" s="516">
        <v>3928</v>
      </c>
      <c r="B38" s="514" t="s">
        <v>151</v>
      </c>
      <c r="C38" s="515">
        <f>SUM('3d.m.'!F17)</f>
        <v>264552</v>
      </c>
      <c r="D38" s="511">
        <f t="shared" si="0"/>
        <v>264552</v>
      </c>
      <c r="E38" s="511">
        <v>120000</v>
      </c>
      <c r="F38" s="516"/>
      <c r="G38" s="517"/>
      <c r="H38" s="517"/>
      <c r="I38" s="517"/>
      <c r="J38" s="517"/>
      <c r="K38" s="517">
        <v>84552</v>
      </c>
      <c r="L38" s="517"/>
      <c r="M38" s="518">
        <v>60000</v>
      </c>
    </row>
    <row r="39" spans="1:13" ht="18" customHeight="1">
      <c r="A39" s="516">
        <v>5032</v>
      </c>
      <c r="B39" s="986" t="s">
        <v>657</v>
      </c>
      <c r="C39" s="515">
        <f>SUM('5.mell. '!F20)</f>
        <v>2000</v>
      </c>
      <c r="D39" s="511">
        <f t="shared" si="0"/>
        <v>2000</v>
      </c>
      <c r="E39" s="511"/>
      <c r="F39" s="516"/>
      <c r="G39" s="517">
        <v>2000</v>
      </c>
      <c r="H39" s="517"/>
      <c r="I39" s="517"/>
      <c r="J39" s="517"/>
      <c r="K39" s="517"/>
      <c r="L39" s="517"/>
      <c r="M39" s="518"/>
    </row>
    <row r="40" spans="1:13" ht="18" customHeight="1">
      <c r="A40" s="516">
        <v>5036</v>
      </c>
      <c r="B40" s="514" t="s">
        <v>218</v>
      </c>
      <c r="C40" s="515">
        <f>SUM('5.mell. '!F26)</f>
        <v>830</v>
      </c>
      <c r="D40" s="511">
        <f t="shared" si="0"/>
        <v>830</v>
      </c>
      <c r="E40" s="511">
        <v>830</v>
      </c>
      <c r="F40" s="516"/>
      <c r="G40" s="517"/>
      <c r="H40" s="517"/>
      <c r="I40" s="517"/>
      <c r="J40" s="517"/>
      <c r="K40" s="517"/>
      <c r="L40" s="517"/>
      <c r="M40" s="518"/>
    </row>
    <row r="41" spans="1:13" ht="18" customHeight="1">
      <c r="A41" s="516">
        <v>5037</v>
      </c>
      <c r="B41" s="573" t="s">
        <v>54</v>
      </c>
      <c r="C41" s="515">
        <f>SUM('5.mell. '!F27)</f>
        <v>14775</v>
      </c>
      <c r="D41" s="511">
        <f t="shared" si="0"/>
        <v>14775</v>
      </c>
      <c r="E41" s="511"/>
      <c r="F41" s="516"/>
      <c r="G41" s="517"/>
      <c r="H41" s="517">
        <v>11820</v>
      </c>
      <c r="I41" s="517"/>
      <c r="J41" s="517">
        <v>2955</v>
      </c>
      <c r="K41" s="517"/>
      <c r="L41" s="517"/>
      <c r="M41" s="518"/>
    </row>
    <row r="42" spans="1:13" ht="18" customHeight="1">
      <c r="A42" s="516">
        <v>5046</v>
      </c>
      <c r="B42" s="514" t="s">
        <v>426</v>
      </c>
      <c r="C42" s="515">
        <f>SUM('5.mell. '!F37)</f>
        <v>19050</v>
      </c>
      <c r="D42" s="511">
        <f t="shared" si="0"/>
        <v>19050</v>
      </c>
      <c r="E42" s="511">
        <v>19050</v>
      </c>
      <c r="F42" s="516"/>
      <c r="G42" s="517"/>
      <c r="H42" s="517"/>
      <c r="I42" s="517"/>
      <c r="J42" s="517"/>
      <c r="K42" s="517"/>
      <c r="L42" s="517"/>
      <c r="M42" s="519"/>
    </row>
    <row r="43" spans="1:13" ht="18" customHeight="1">
      <c r="A43" s="516">
        <v>6121</v>
      </c>
      <c r="B43" s="514" t="s">
        <v>869</v>
      </c>
      <c r="C43" s="515">
        <f>SUM('6.mell. '!F15)</f>
        <v>0</v>
      </c>
      <c r="D43" s="511">
        <f t="shared" si="0"/>
        <v>0</v>
      </c>
      <c r="E43" s="511"/>
      <c r="F43" s="516"/>
      <c r="G43" s="517"/>
      <c r="H43" s="517"/>
      <c r="I43" s="517"/>
      <c r="J43" s="517"/>
      <c r="K43" s="517"/>
      <c r="L43" s="517"/>
      <c r="M43" s="529"/>
    </row>
    <row r="44" spans="1:13" ht="21" customHeight="1">
      <c r="A44" s="483"/>
      <c r="B44" s="530" t="s">
        <v>149</v>
      </c>
      <c r="C44" s="500">
        <f>SUM(C7:C43)</f>
        <v>1322786</v>
      </c>
      <c r="D44" s="500">
        <f>SUM(D7:D43)</f>
        <v>1322786</v>
      </c>
      <c r="E44" s="500">
        <f>SUM(E7:E43)</f>
        <v>1007374</v>
      </c>
      <c r="F44" s="500">
        <f>SUM(F7:F43)</f>
        <v>10506</v>
      </c>
      <c r="G44" s="500">
        <f aca="true" t="shared" si="1" ref="G44:L44">SUM(G13:G43)</f>
        <v>79250</v>
      </c>
      <c r="H44" s="500">
        <f t="shared" si="1"/>
        <v>28346</v>
      </c>
      <c r="I44" s="500">
        <f t="shared" si="1"/>
        <v>0</v>
      </c>
      <c r="J44" s="500">
        <f t="shared" si="1"/>
        <v>2955</v>
      </c>
      <c r="K44" s="500">
        <f t="shared" si="1"/>
        <v>127640</v>
      </c>
      <c r="L44" s="500">
        <f t="shared" si="1"/>
        <v>0</v>
      </c>
      <c r="M44" s="500">
        <f>SUM(M7:M43)</f>
        <v>65000</v>
      </c>
    </row>
  </sheetData>
  <sheetProtection/>
  <mergeCells count="13">
    <mergeCell ref="K5:K6"/>
    <mergeCell ref="E5:E6"/>
    <mergeCell ref="F5:F6"/>
    <mergeCell ref="L5:L6"/>
    <mergeCell ref="A1:M1"/>
    <mergeCell ref="M5:M6"/>
    <mergeCell ref="B2:L2"/>
    <mergeCell ref="B3:L3"/>
    <mergeCell ref="B5:B6"/>
    <mergeCell ref="D5:D6"/>
    <mergeCell ref="C5:C6"/>
    <mergeCell ref="G5:H5"/>
    <mergeCell ref="I5:J5"/>
  </mergeCells>
  <printOptions/>
  <pageMargins left="1.1811023622047245" right="0.7874015748031497" top="0.1968503937007874" bottom="0.1968503937007874" header="0.5118110236220472" footer="0"/>
  <pageSetup firstPageNumber="58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235" t="s">
        <v>831</v>
      </c>
      <c r="C3" s="1235"/>
      <c r="D3" s="1235"/>
      <c r="E3" s="1235"/>
      <c r="F3" s="1235"/>
      <c r="G3" s="1235"/>
    </row>
    <row r="4" spans="2:6" ht="18.75">
      <c r="B4" s="1234" t="s">
        <v>832</v>
      </c>
      <c r="C4" s="1234"/>
      <c r="D4" s="1234"/>
      <c r="E4" s="1234"/>
      <c r="F4" s="1234"/>
    </row>
    <row r="5" spans="2:6" ht="18.75">
      <c r="B5" s="1234" t="s">
        <v>858</v>
      </c>
      <c r="C5" s="1234"/>
      <c r="D5" s="1234"/>
      <c r="E5" s="1234"/>
      <c r="F5" s="1234"/>
    </row>
    <row r="6" spans="2:6" ht="18.75">
      <c r="B6" s="531"/>
      <c r="C6" s="531"/>
      <c r="D6" s="531"/>
      <c r="E6" s="531"/>
      <c r="F6" s="531"/>
    </row>
    <row r="7" ht="12.75">
      <c r="G7" s="532" t="s">
        <v>498</v>
      </c>
    </row>
    <row r="8" spans="2:7" ht="132.75" customHeight="1">
      <c r="B8" s="533" t="s">
        <v>833</v>
      </c>
      <c r="C8" s="478" t="s">
        <v>781</v>
      </c>
      <c r="D8" s="1230" t="s">
        <v>812</v>
      </c>
      <c r="E8" s="533" t="s">
        <v>834</v>
      </c>
      <c r="F8" s="533" t="s">
        <v>835</v>
      </c>
      <c r="G8" s="478" t="s">
        <v>836</v>
      </c>
    </row>
    <row r="9" spans="2:7" ht="14.25">
      <c r="B9" s="533" t="s">
        <v>355</v>
      </c>
      <c r="C9" s="508"/>
      <c r="D9" s="1230"/>
      <c r="E9" s="533"/>
      <c r="F9" s="533"/>
      <c r="G9" s="478"/>
    </row>
    <row r="10" spans="2:7" ht="23.25" customHeight="1">
      <c r="B10" s="534" t="s">
        <v>837</v>
      </c>
      <c r="C10" s="535">
        <v>156220</v>
      </c>
      <c r="D10" s="535">
        <f>SUM(E10:G10)</f>
        <v>156220</v>
      </c>
      <c r="E10" s="534"/>
      <c r="F10" s="534"/>
      <c r="G10" s="520">
        <v>156220</v>
      </c>
    </row>
    <row r="11" spans="2:7" ht="18" customHeight="1">
      <c r="B11" s="534"/>
      <c r="C11" s="534"/>
      <c r="D11" s="534"/>
      <c r="E11" s="534"/>
      <c r="F11" s="534"/>
      <c r="G11" s="534"/>
    </row>
    <row r="12" spans="2:7" ht="23.25" customHeight="1">
      <c r="B12" s="536" t="s">
        <v>149</v>
      </c>
      <c r="C12" s="537">
        <f>SUM(C10:C11)</f>
        <v>156220</v>
      </c>
      <c r="D12" s="537">
        <f>SUM(D10:D11)</f>
        <v>156220</v>
      </c>
      <c r="E12" s="536"/>
      <c r="F12" s="536"/>
      <c r="G12" s="537">
        <f>SUM(G10:G11)</f>
        <v>156220</v>
      </c>
    </row>
  </sheetData>
  <sheetProtection/>
  <mergeCells count="4">
    <mergeCell ref="B4:F4"/>
    <mergeCell ref="B5:F5"/>
    <mergeCell ref="B3:G3"/>
    <mergeCell ref="D8:D9"/>
  </mergeCells>
  <printOptions/>
  <pageMargins left="0.3937007874015748" right="0.3937007874015748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B13">
      <selection activeCell="O32" sqref="O32:O33"/>
    </sheetView>
  </sheetViews>
  <sheetFormatPr defaultColWidth="9.125" defaultRowHeight="12.75"/>
  <cols>
    <col min="1" max="1" width="9.125" style="538" customWidth="1"/>
    <col min="2" max="2" width="22.125" style="538" customWidth="1"/>
    <col min="3" max="3" width="9.75390625" style="538" customWidth="1"/>
    <col min="4" max="4" width="10.00390625" style="538" customWidth="1"/>
    <col min="5" max="8" width="8.75390625" style="538" customWidth="1"/>
    <col min="9" max="9" width="9.875" style="538" customWidth="1"/>
    <col min="10" max="11" width="10.00390625" style="538" customWidth="1"/>
    <col min="12" max="12" width="10.25390625" style="538" customWidth="1"/>
    <col min="13" max="13" width="10.75390625" style="538" customWidth="1"/>
    <col min="14" max="14" width="9.75390625" style="538" customWidth="1"/>
    <col min="15" max="15" width="10.25390625" style="538" customWidth="1"/>
    <col min="16" max="16384" width="9.125" style="538" customWidth="1"/>
  </cols>
  <sheetData>
    <row r="1" spans="1:15" ht="12.75">
      <c r="A1" s="1257" t="s">
        <v>838</v>
      </c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  <c r="O1" s="1258"/>
    </row>
    <row r="2" spans="1:15" ht="12.75">
      <c r="A2" s="1257" t="s">
        <v>879</v>
      </c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</row>
    <row r="3" spans="1:15" ht="13.5" thickBot="1">
      <c r="A3" s="539"/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40" t="s">
        <v>191</v>
      </c>
    </row>
    <row r="4" spans="1:15" ht="15" customHeight="1" thickBot="1">
      <c r="A4" s="1259" t="s">
        <v>163</v>
      </c>
      <c r="B4" s="1260"/>
      <c r="C4" s="541" t="s">
        <v>839</v>
      </c>
      <c r="D4" s="541" t="s">
        <v>840</v>
      </c>
      <c r="E4" s="541" t="s">
        <v>841</v>
      </c>
      <c r="F4" s="541" t="s">
        <v>842</v>
      </c>
      <c r="G4" s="541" t="s">
        <v>843</v>
      </c>
      <c r="H4" s="541" t="s">
        <v>844</v>
      </c>
      <c r="I4" s="541" t="s">
        <v>845</v>
      </c>
      <c r="J4" s="541" t="s">
        <v>846</v>
      </c>
      <c r="K4" s="541" t="s">
        <v>847</v>
      </c>
      <c r="L4" s="541" t="s">
        <v>848</v>
      </c>
      <c r="M4" s="541" t="s">
        <v>849</v>
      </c>
      <c r="N4" s="541" t="s">
        <v>850</v>
      </c>
      <c r="O4" s="541" t="s">
        <v>187</v>
      </c>
    </row>
    <row r="5" spans="1:15" ht="15" customHeight="1" thickBot="1">
      <c r="A5" s="542" t="s">
        <v>186</v>
      </c>
      <c r="B5" s="543"/>
      <c r="C5" s="544"/>
      <c r="D5" s="544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6"/>
    </row>
    <row r="6" spans="1:15" ht="15" customHeight="1">
      <c r="A6" s="1261" t="s">
        <v>887</v>
      </c>
      <c r="B6" s="1262"/>
      <c r="C6" s="1249">
        <v>122986</v>
      </c>
      <c r="D6" s="1249">
        <v>247485</v>
      </c>
      <c r="E6" s="1249">
        <v>122986</v>
      </c>
      <c r="F6" s="1249">
        <v>122986</v>
      </c>
      <c r="G6" s="1249">
        <v>152642</v>
      </c>
      <c r="H6" s="1249">
        <v>122986</v>
      </c>
      <c r="I6" s="1249">
        <v>182977</v>
      </c>
      <c r="J6" s="1249">
        <v>122986</v>
      </c>
      <c r="K6" s="1249">
        <v>122986</v>
      </c>
      <c r="L6" s="1249">
        <v>184594</v>
      </c>
      <c r="M6" s="1249">
        <v>160066</v>
      </c>
      <c r="N6" s="1249">
        <v>122986</v>
      </c>
      <c r="O6" s="1263">
        <f>SUM(C6:N7)</f>
        <v>1788666</v>
      </c>
    </row>
    <row r="7" spans="1:15" ht="13.5" customHeight="1">
      <c r="A7" s="1255"/>
      <c r="B7" s="1256"/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5"/>
    </row>
    <row r="8" spans="1:15" ht="12" customHeight="1">
      <c r="A8" s="1253" t="s">
        <v>851</v>
      </c>
      <c r="B8" s="1254"/>
      <c r="C8" s="1236">
        <v>204000</v>
      </c>
      <c r="D8" s="1236">
        <v>330869</v>
      </c>
      <c r="E8" s="1236">
        <v>1263136</v>
      </c>
      <c r="F8" s="1236">
        <v>1216285</v>
      </c>
      <c r="G8" s="1236">
        <v>490088</v>
      </c>
      <c r="H8" s="1236">
        <v>209284</v>
      </c>
      <c r="I8" s="1236">
        <v>245000</v>
      </c>
      <c r="J8" s="1236">
        <v>205915</v>
      </c>
      <c r="K8" s="1236">
        <v>1160824</v>
      </c>
      <c r="L8" s="1236">
        <v>1266865</v>
      </c>
      <c r="M8" s="1236">
        <v>330647</v>
      </c>
      <c r="N8" s="1236">
        <v>373299</v>
      </c>
      <c r="O8" s="1243">
        <f>SUM(C8:N8)</f>
        <v>7296212</v>
      </c>
    </row>
    <row r="9" spans="1:15" ht="15.75" customHeight="1">
      <c r="A9" s="1255"/>
      <c r="B9" s="1256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5"/>
    </row>
    <row r="10" spans="1:15" ht="17.25" customHeight="1">
      <c r="A10" s="1253" t="s">
        <v>222</v>
      </c>
      <c r="B10" s="1239"/>
      <c r="C10" s="1236">
        <v>210000</v>
      </c>
      <c r="D10" s="1236">
        <v>370000</v>
      </c>
      <c r="E10" s="1236">
        <v>350000</v>
      </c>
      <c r="F10" s="1236">
        <v>260000</v>
      </c>
      <c r="G10" s="1236">
        <v>313195</v>
      </c>
      <c r="H10" s="1236">
        <v>240000</v>
      </c>
      <c r="I10" s="1236">
        <v>250000</v>
      </c>
      <c r="J10" s="1236">
        <v>120000</v>
      </c>
      <c r="K10" s="1236">
        <v>198138</v>
      </c>
      <c r="L10" s="1236">
        <v>109000</v>
      </c>
      <c r="M10" s="1236">
        <v>126985</v>
      </c>
      <c r="N10" s="1236">
        <v>100000</v>
      </c>
      <c r="O10" s="1243">
        <f>SUM(C10:N10)</f>
        <v>2647318</v>
      </c>
    </row>
    <row r="11" spans="1:15" ht="22.5" customHeight="1">
      <c r="A11" s="1240"/>
      <c r="B11" s="1241"/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8"/>
      <c r="O11" s="1245"/>
    </row>
    <row r="12" spans="1:15" ht="20.25" customHeight="1">
      <c r="A12" s="1253" t="s">
        <v>888</v>
      </c>
      <c r="B12" s="1239"/>
      <c r="C12" s="1236"/>
      <c r="D12" s="1236"/>
      <c r="E12" s="1236">
        <v>90000</v>
      </c>
      <c r="F12" s="1236">
        <v>405000</v>
      </c>
      <c r="G12" s="1236">
        <v>622318</v>
      </c>
      <c r="H12" s="1236">
        <v>96820</v>
      </c>
      <c r="I12" s="1236"/>
      <c r="J12" s="1236">
        <v>215455</v>
      </c>
      <c r="K12" s="1236">
        <v>950000</v>
      </c>
      <c r="L12" s="1236">
        <v>120000</v>
      </c>
      <c r="M12" s="1236">
        <v>8493</v>
      </c>
      <c r="N12" s="1236">
        <v>1800000</v>
      </c>
      <c r="O12" s="1243">
        <f>SUM(C12:N12)</f>
        <v>4308086</v>
      </c>
    </row>
    <row r="13" spans="1:15" ht="15" customHeight="1">
      <c r="A13" s="1240"/>
      <c r="B13" s="1241"/>
      <c r="C13" s="1248"/>
      <c r="D13" s="1248"/>
      <c r="E13" s="1248"/>
      <c r="F13" s="1248"/>
      <c r="G13" s="1248"/>
      <c r="H13" s="1248"/>
      <c r="I13" s="1248"/>
      <c r="J13" s="1248"/>
      <c r="K13" s="1248"/>
      <c r="L13" s="1248"/>
      <c r="M13" s="1248"/>
      <c r="N13" s="1248"/>
      <c r="O13" s="1245"/>
    </row>
    <row r="14" spans="1:15" ht="14.25" customHeight="1">
      <c r="A14" s="1238" t="s">
        <v>852</v>
      </c>
      <c r="B14" s="1239"/>
      <c r="C14" s="1236">
        <v>27500</v>
      </c>
      <c r="D14" s="1236">
        <v>27500</v>
      </c>
      <c r="E14" s="1236">
        <v>29000</v>
      </c>
      <c r="F14" s="1236">
        <v>27500</v>
      </c>
      <c r="G14" s="1236">
        <v>27500</v>
      </c>
      <c r="H14" s="1236">
        <v>27500</v>
      </c>
      <c r="I14" s="1236">
        <v>27500</v>
      </c>
      <c r="J14" s="1236">
        <v>27500</v>
      </c>
      <c r="K14" s="1236">
        <v>177500</v>
      </c>
      <c r="L14" s="1236">
        <v>277500</v>
      </c>
      <c r="M14" s="1236">
        <v>27500</v>
      </c>
      <c r="N14" s="1236">
        <v>27500</v>
      </c>
      <c r="O14" s="1243">
        <f>SUM(C14:N14)</f>
        <v>731500</v>
      </c>
    </row>
    <row r="15" spans="1:15" ht="14.25" customHeight="1">
      <c r="A15" s="1240"/>
      <c r="B15" s="1241"/>
      <c r="C15" s="1248"/>
      <c r="D15" s="1248"/>
      <c r="E15" s="1248"/>
      <c r="F15" s="1248"/>
      <c r="G15" s="1248"/>
      <c r="H15" s="1248"/>
      <c r="I15" s="1248"/>
      <c r="J15" s="1248"/>
      <c r="K15" s="1248"/>
      <c r="L15" s="1248"/>
      <c r="M15" s="1248"/>
      <c r="N15" s="1248"/>
      <c r="O15" s="1245"/>
    </row>
    <row r="16" spans="1:15" ht="12" customHeight="1">
      <c r="A16" s="1238" t="s">
        <v>889</v>
      </c>
      <c r="B16" s="1239"/>
      <c r="C16" s="1236">
        <v>5416</v>
      </c>
      <c r="D16" s="1236">
        <v>5416</v>
      </c>
      <c r="E16" s="1236">
        <v>8371</v>
      </c>
      <c r="F16" s="1236">
        <v>5416</v>
      </c>
      <c r="G16" s="1236">
        <v>5416</v>
      </c>
      <c r="H16" s="1236">
        <v>5416</v>
      </c>
      <c r="I16" s="1236">
        <v>6519</v>
      </c>
      <c r="J16" s="1236">
        <v>5416</v>
      </c>
      <c r="K16" s="1236">
        <v>5416</v>
      </c>
      <c r="L16" s="1236">
        <v>5416</v>
      </c>
      <c r="M16" s="1236">
        <v>5416</v>
      </c>
      <c r="N16" s="1236">
        <v>5424</v>
      </c>
      <c r="O16" s="1243">
        <f>SUM(C16:N16)</f>
        <v>69058</v>
      </c>
    </row>
    <row r="17" spans="1:15" ht="17.25" customHeight="1">
      <c r="A17" s="1240"/>
      <c r="B17" s="1241"/>
      <c r="C17" s="1248"/>
      <c r="D17" s="1248"/>
      <c r="E17" s="1248"/>
      <c r="F17" s="1248"/>
      <c r="G17" s="1248"/>
      <c r="H17" s="1248"/>
      <c r="I17" s="1248"/>
      <c r="J17" s="1248"/>
      <c r="K17" s="1248"/>
      <c r="L17" s="1248"/>
      <c r="M17" s="1248"/>
      <c r="N17" s="1248"/>
      <c r="O17" s="1245"/>
    </row>
    <row r="18" spans="1:15" ht="14.25" customHeight="1">
      <c r="A18" s="1238" t="s">
        <v>223</v>
      </c>
      <c r="B18" s="1239"/>
      <c r="C18" s="1236"/>
      <c r="D18" s="1236"/>
      <c r="E18" s="1236">
        <v>140000</v>
      </c>
      <c r="F18" s="1236">
        <v>420000</v>
      </c>
      <c r="G18" s="1236">
        <v>475225</v>
      </c>
      <c r="H18" s="1236">
        <v>349892</v>
      </c>
      <c r="I18" s="1236">
        <v>475225</v>
      </c>
      <c r="J18" s="1236">
        <v>456903</v>
      </c>
      <c r="K18" s="1236"/>
      <c r="L18" s="1236"/>
      <c r="M18" s="1236"/>
      <c r="N18" s="1236"/>
      <c r="O18" s="1243">
        <f>SUM(C18:N18)</f>
        <v>2317245</v>
      </c>
    </row>
    <row r="19" spans="1:15" ht="14.25" customHeight="1">
      <c r="A19" s="1240"/>
      <c r="B19" s="1241"/>
      <c r="C19" s="1248"/>
      <c r="D19" s="1248"/>
      <c r="E19" s="1248"/>
      <c r="F19" s="1248"/>
      <c r="G19" s="1248"/>
      <c r="H19" s="1248"/>
      <c r="I19" s="1248"/>
      <c r="J19" s="1248"/>
      <c r="K19" s="1248"/>
      <c r="L19" s="1248"/>
      <c r="M19" s="1248"/>
      <c r="N19" s="1248"/>
      <c r="O19" s="1245"/>
    </row>
    <row r="20" spans="1:15" ht="18" customHeight="1" thickBot="1">
      <c r="A20" s="547" t="s">
        <v>890</v>
      </c>
      <c r="B20" s="548"/>
      <c r="C20" s="549">
        <f aca="true" t="shared" si="0" ref="C20:O20">SUM(C6:C19)</f>
        <v>569902</v>
      </c>
      <c r="D20" s="549">
        <f t="shared" si="0"/>
        <v>981270</v>
      </c>
      <c r="E20" s="549">
        <f t="shared" si="0"/>
        <v>2003493</v>
      </c>
      <c r="F20" s="549">
        <f t="shared" si="0"/>
        <v>2457187</v>
      </c>
      <c r="G20" s="549">
        <f t="shared" si="0"/>
        <v>2086384</v>
      </c>
      <c r="H20" s="549">
        <f t="shared" si="0"/>
        <v>1051898</v>
      </c>
      <c r="I20" s="549">
        <f t="shared" si="0"/>
        <v>1187221</v>
      </c>
      <c r="J20" s="549">
        <f t="shared" si="0"/>
        <v>1154175</v>
      </c>
      <c r="K20" s="549">
        <f t="shared" si="0"/>
        <v>2614864</v>
      </c>
      <c r="L20" s="549">
        <f t="shared" si="0"/>
        <v>1963375</v>
      </c>
      <c r="M20" s="549">
        <f t="shared" si="0"/>
        <v>659107</v>
      </c>
      <c r="N20" s="549">
        <f t="shared" si="0"/>
        <v>2429209</v>
      </c>
      <c r="O20" s="550">
        <f t="shared" si="0"/>
        <v>19158085</v>
      </c>
    </row>
    <row r="21" spans="1:15" ht="15" customHeight="1" thickBot="1">
      <c r="A21" s="551" t="s">
        <v>380</v>
      </c>
      <c r="B21" s="544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3"/>
    </row>
    <row r="22" spans="1:15" ht="12" customHeight="1">
      <c r="A22" s="1251" t="s">
        <v>891</v>
      </c>
      <c r="B22" s="1252"/>
      <c r="C22" s="1249">
        <v>320065</v>
      </c>
      <c r="D22" s="1249">
        <v>246135</v>
      </c>
      <c r="E22" s="1249">
        <v>246135</v>
      </c>
      <c r="F22" s="1249">
        <v>246135</v>
      </c>
      <c r="G22" s="1249">
        <v>268983</v>
      </c>
      <c r="H22" s="1249">
        <v>271932</v>
      </c>
      <c r="I22" s="1249">
        <v>246135</v>
      </c>
      <c r="J22" s="1249">
        <v>246135</v>
      </c>
      <c r="K22" s="1249">
        <v>307958</v>
      </c>
      <c r="L22" s="1249">
        <v>246135</v>
      </c>
      <c r="M22" s="1249">
        <v>282114</v>
      </c>
      <c r="N22" s="1249">
        <v>246129</v>
      </c>
      <c r="O22" s="1243">
        <f>SUM(C22:N22)</f>
        <v>3173991</v>
      </c>
    </row>
    <row r="23" spans="1:15" ht="12.75" customHeight="1">
      <c r="A23" s="1240"/>
      <c r="B23" s="1241"/>
      <c r="C23" s="1250"/>
      <c r="D23" s="1250"/>
      <c r="E23" s="1250"/>
      <c r="F23" s="1250"/>
      <c r="G23" s="1250"/>
      <c r="H23" s="1250"/>
      <c r="I23" s="1250"/>
      <c r="J23" s="1250"/>
      <c r="K23" s="1250"/>
      <c r="L23" s="1250"/>
      <c r="M23" s="1250"/>
      <c r="N23" s="1250"/>
      <c r="O23" s="1245"/>
    </row>
    <row r="24" spans="1:15" ht="15" customHeight="1">
      <c r="A24" s="1238" t="s">
        <v>892</v>
      </c>
      <c r="B24" s="1239"/>
      <c r="C24" s="1236">
        <v>103639</v>
      </c>
      <c r="D24" s="1236">
        <v>69067</v>
      </c>
      <c r="E24" s="1236">
        <v>69067</v>
      </c>
      <c r="F24" s="1236">
        <v>69067</v>
      </c>
      <c r="G24" s="1236">
        <v>75312</v>
      </c>
      <c r="H24" s="1236">
        <v>76033</v>
      </c>
      <c r="I24" s="1236">
        <v>69067</v>
      </c>
      <c r="J24" s="1236">
        <v>69067</v>
      </c>
      <c r="K24" s="1236">
        <v>82096</v>
      </c>
      <c r="L24" s="1236">
        <v>69067</v>
      </c>
      <c r="M24" s="1236">
        <v>78928</v>
      </c>
      <c r="N24" s="1236">
        <v>69069</v>
      </c>
      <c r="O24" s="1243">
        <f>SUM(C24:N24)</f>
        <v>899479</v>
      </c>
    </row>
    <row r="25" spans="1:15" ht="14.25" customHeight="1">
      <c r="A25" s="1240"/>
      <c r="B25" s="1241"/>
      <c r="C25" s="1237"/>
      <c r="D25" s="1237"/>
      <c r="E25" s="1237"/>
      <c r="F25" s="1237"/>
      <c r="G25" s="1237"/>
      <c r="H25" s="1237"/>
      <c r="I25" s="1237"/>
      <c r="J25" s="1237"/>
      <c r="K25" s="1237"/>
      <c r="L25" s="1237"/>
      <c r="M25" s="1237"/>
      <c r="N25" s="1237"/>
      <c r="O25" s="1245"/>
    </row>
    <row r="26" spans="1:15" ht="12" customHeight="1">
      <c r="A26" s="1238" t="s">
        <v>893</v>
      </c>
      <c r="B26" s="1239"/>
      <c r="C26" s="1236">
        <v>460000</v>
      </c>
      <c r="D26" s="1236">
        <v>714804</v>
      </c>
      <c r="E26" s="1236">
        <v>714803</v>
      </c>
      <c r="F26" s="1236">
        <v>460000</v>
      </c>
      <c r="G26" s="1236">
        <v>547011</v>
      </c>
      <c r="H26" s="1236">
        <v>392319</v>
      </c>
      <c r="I26" s="1236">
        <v>380000</v>
      </c>
      <c r="J26" s="1236">
        <v>380000</v>
      </c>
      <c r="K26" s="1236">
        <v>439601</v>
      </c>
      <c r="L26" s="1236">
        <v>380000</v>
      </c>
      <c r="M26" s="1236">
        <v>532389</v>
      </c>
      <c r="N26" s="1236">
        <v>477753</v>
      </c>
      <c r="O26" s="1243">
        <f>SUM(C26:N26)</f>
        <v>5878680</v>
      </c>
    </row>
    <row r="27" spans="1:15" ht="15" customHeight="1">
      <c r="A27" s="1240"/>
      <c r="B27" s="1241"/>
      <c r="C27" s="1237"/>
      <c r="D27" s="1237"/>
      <c r="E27" s="1237"/>
      <c r="F27" s="1237"/>
      <c r="G27" s="1237"/>
      <c r="H27" s="1237"/>
      <c r="I27" s="1237"/>
      <c r="J27" s="1237"/>
      <c r="K27" s="1237"/>
      <c r="L27" s="1237"/>
      <c r="M27" s="1237"/>
      <c r="N27" s="1237"/>
      <c r="O27" s="1245"/>
    </row>
    <row r="28" spans="1:15" ht="12" customHeight="1">
      <c r="A28" s="1238" t="s">
        <v>894</v>
      </c>
      <c r="B28" s="1239"/>
      <c r="C28" s="1236">
        <v>39131</v>
      </c>
      <c r="D28" s="1236">
        <v>39131</v>
      </c>
      <c r="E28" s="1236">
        <v>39130</v>
      </c>
      <c r="F28" s="1236">
        <v>17268</v>
      </c>
      <c r="G28" s="1236">
        <v>15267</v>
      </c>
      <c r="H28" s="1236">
        <v>15267</v>
      </c>
      <c r="I28" s="1236">
        <v>15267</v>
      </c>
      <c r="J28" s="1236">
        <v>70148</v>
      </c>
      <c r="K28" s="1236">
        <v>15267</v>
      </c>
      <c r="L28" s="1236">
        <v>15267</v>
      </c>
      <c r="M28" s="1236">
        <v>63194</v>
      </c>
      <c r="N28" s="1236">
        <v>15267</v>
      </c>
      <c r="O28" s="1243">
        <f>SUM(C28:N28)</f>
        <v>359604</v>
      </c>
    </row>
    <row r="29" spans="1:15" ht="15.75" customHeight="1">
      <c r="A29" s="1240"/>
      <c r="B29" s="1241"/>
      <c r="C29" s="1237"/>
      <c r="D29" s="1237"/>
      <c r="E29" s="1237"/>
      <c r="F29" s="1237"/>
      <c r="G29" s="1237"/>
      <c r="H29" s="1237"/>
      <c r="I29" s="1237"/>
      <c r="J29" s="1237"/>
      <c r="K29" s="1237"/>
      <c r="L29" s="1237"/>
      <c r="M29" s="1237"/>
      <c r="N29" s="1237"/>
      <c r="O29" s="1245"/>
    </row>
    <row r="30" spans="1:15" ht="12" customHeight="1">
      <c r="A30" s="1238" t="s">
        <v>895</v>
      </c>
      <c r="B30" s="1239"/>
      <c r="C30" s="1236">
        <v>90632</v>
      </c>
      <c r="D30" s="1236">
        <v>90632</v>
      </c>
      <c r="E30" s="1236">
        <v>499790</v>
      </c>
      <c r="F30" s="1236">
        <v>110952</v>
      </c>
      <c r="G30" s="1236">
        <v>79677</v>
      </c>
      <c r="H30" s="1236">
        <v>45550</v>
      </c>
      <c r="I30" s="1236">
        <v>90632</v>
      </c>
      <c r="J30" s="1236"/>
      <c r="K30" s="1236">
        <v>90632</v>
      </c>
      <c r="L30" s="1236"/>
      <c r="M30" s="1236">
        <v>17928</v>
      </c>
      <c r="N30" s="1236">
        <v>82966</v>
      </c>
      <c r="O30" s="1243">
        <v>1158391</v>
      </c>
    </row>
    <row r="31" spans="1:15" ht="12" customHeight="1">
      <c r="A31" s="1240"/>
      <c r="B31" s="1241"/>
      <c r="C31" s="1248"/>
      <c r="D31" s="1248"/>
      <c r="E31" s="1248"/>
      <c r="F31" s="1248"/>
      <c r="G31" s="1248"/>
      <c r="H31" s="1248"/>
      <c r="I31" s="1248"/>
      <c r="J31" s="1248"/>
      <c r="K31" s="1248"/>
      <c r="L31" s="1248"/>
      <c r="M31" s="1248"/>
      <c r="N31" s="1248"/>
      <c r="O31" s="1245"/>
    </row>
    <row r="32" spans="1:15" ht="12" customHeight="1">
      <c r="A32" s="1238" t="s">
        <v>854</v>
      </c>
      <c r="B32" s="1239"/>
      <c r="C32" s="1236"/>
      <c r="D32" s="1236"/>
      <c r="E32" s="1236">
        <v>123398</v>
      </c>
      <c r="F32" s="1236">
        <v>153776</v>
      </c>
      <c r="G32" s="1236"/>
      <c r="H32" s="1236">
        <v>146590</v>
      </c>
      <c r="I32" s="1236"/>
      <c r="J32" s="1236"/>
      <c r="K32" s="1236">
        <v>200000</v>
      </c>
      <c r="L32" s="1236">
        <v>135637</v>
      </c>
      <c r="M32" s="1236">
        <v>124524</v>
      </c>
      <c r="N32" s="1236">
        <v>201168</v>
      </c>
      <c r="O32" s="1243">
        <f>SUM(C32:N32)</f>
        <v>1085093</v>
      </c>
    </row>
    <row r="33" spans="1:15" ht="14.25" customHeight="1">
      <c r="A33" s="1240"/>
      <c r="B33" s="1241"/>
      <c r="C33" s="1237"/>
      <c r="D33" s="1237"/>
      <c r="E33" s="1237"/>
      <c r="F33" s="1237"/>
      <c r="G33" s="1237"/>
      <c r="H33" s="1237"/>
      <c r="I33" s="1237"/>
      <c r="J33" s="1237"/>
      <c r="K33" s="1237"/>
      <c r="L33" s="1237"/>
      <c r="M33" s="1237"/>
      <c r="N33" s="1237"/>
      <c r="O33" s="1245"/>
    </row>
    <row r="34" spans="1:15" ht="15" customHeight="1">
      <c r="A34" s="1238" t="s">
        <v>853</v>
      </c>
      <c r="B34" s="1239"/>
      <c r="C34" s="1236"/>
      <c r="D34" s="1236">
        <v>420650</v>
      </c>
      <c r="E34" s="1236">
        <v>300000</v>
      </c>
      <c r="F34" s="1236">
        <v>321000</v>
      </c>
      <c r="G34" s="1236">
        <v>200000</v>
      </c>
      <c r="H34" s="1236">
        <v>530826</v>
      </c>
      <c r="I34" s="1236">
        <v>400000</v>
      </c>
      <c r="J34" s="1236">
        <v>500000</v>
      </c>
      <c r="K34" s="1236">
        <v>585701</v>
      </c>
      <c r="L34" s="1236">
        <v>757150</v>
      </c>
      <c r="M34" s="1236">
        <v>147015</v>
      </c>
      <c r="N34" s="1236">
        <v>806500</v>
      </c>
      <c r="O34" s="1243">
        <f>SUM(C34:N34)</f>
        <v>4968842</v>
      </c>
    </row>
    <row r="35" spans="1:15" ht="15" customHeight="1">
      <c r="A35" s="1240"/>
      <c r="B35" s="1241"/>
      <c r="C35" s="1237"/>
      <c r="D35" s="1237"/>
      <c r="E35" s="1237"/>
      <c r="F35" s="1237"/>
      <c r="G35" s="1237"/>
      <c r="H35" s="1237"/>
      <c r="I35" s="1237"/>
      <c r="J35" s="1237"/>
      <c r="K35" s="1237"/>
      <c r="L35" s="1237"/>
      <c r="M35" s="1237"/>
      <c r="N35" s="1237"/>
      <c r="O35" s="1245"/>
    </row>
    <row r="36" spans="1:15" ht="15" customHeight="1">
      <c r="A36" s="1238" t="s">
        <v>855</v>
      </c>
      <c r="B36" s="1239"/>
      <c r="C36" s="1236">
        <v>61583</v>
      </c>
      <c r="D36" s="1236">
        <v>61583</v>
      </c>
      <c r="E36" s="1236">
        <v>61583</v>
      </c>
      <c r="F36" s="1236">
        <v>61583</v>
      </c>
      <c r="G36" s="1236">
        <v>61583</v>
      </c>
      <c r="H36" s="1236">
        <v>62413</v>
      </c>
      <c r="I36" s="1236">
        <v>61583</v>
      </c>
      <c r="J36" s="1236">
        <v>61583</v>
      </c>
      <c r="K36" s="1236">
        <v>539959</v>
      </c>
      <c r="L36" s="1236">
        <v>61583</v>
      </c>
      <c r="M36" s="1236">
        <v>77509</v>
      </c>
      <c r="N36" s="1236">
        <v>61588</v>
      </c>
      <c r="O36" s="1243">
        <f>SUM(C36:N36)</f>
        <v>1234133</v>
      </c>
    </row>
    <row r="37" spans="1:15" ht="15" customHeight="1">
      <c r="A37" s="1240"/>
      <c r="B37" s="1241"/>
      <c r="C37" s="1237"/>
      <c r="D37" s="1237"/>
      <c r="E37" s="1237"/>
      <c r="F37" s="1237"/>
      <c r="G37" s="1237"/>
      <c r="H37" s="1237"/>
      <c r="I37" s="1237"/>
      <c r="J37" s="1237"/>
      <c r="K37" s="1237"/>
      <c r="L37" s="1237"/>
      <c r="M37" s="1237"/>
      <c r="N37" s="1237"/>
      <c r="O37" s="1245"/>
    </row>
    <row r="38" spans="1:15" ht="14.25" customHeight="1">
      <c r="A38" s="1238" t="s">
        <v>856</v>
      </c>
      <c r="B38" s="1239"/>
      <c r="C38" s="1236">
        <v>14063</v>
      </c>
      <c r="D38" s="1236"/>
      <c r="E38" s="1236">
        <v>14092</v>
      </c>
      <c r="F38" s="1236">
        <v>305184</v>
      </c>
      <c r="G38" s="1236"/>
      <c r="H38" s="1236">
        <v>14093</v>
      </c>
      <c r="I38" s="1236"/>
      <c r="J38" s="1236"/>
      <c r="K38" s="1236">
        <v>14093</v>
      </c>
      <c r="L38" s="1236">
        <v>24254</v>
      </c>
      <c r="M38" s="1236"/>
      <c r="N38" s="1236">
        <v>14093</v>
      </c>
      <c r="O38" s="1243">
        <f>SUM(C38:N38)</f>
        <v>399872</v>
      </c>
    </row>
    <row r="39" spans="1:15" ht="12" customHeight="1" thickBot="1">
      <c r="A39" s="1246"/>
      <c r="B39" s="1247"/>
      <c r="C39" s="1242"/>
      <c r="D39" s="1242"/>
      <c r="E39" s="1242"/>
      <c r="F39" s="1242"/>
      <c r="G39" s="1242"/>
      <c r="H39" s="1242"/>
      <c r="I39" s="1242"/>
      <c r="J39" s="1242"/>
      <c r="K39" s="1242"/>
      <c r="L39" s="1242"/>
      <c r="M39" s="1242"/>
      <c r="N39" s="1242"/>
      <c r="O39" s="1244"/>
    </row>
    <row r="40" spans="1:15" ht="18" customHeight="1" thickBot="1">
      <c r="A40" s="554" t="s">
        <v>857</v>
      </c>
      <c r="B40" s="555"/>
      <c r="C40" s="549">
        <f aca="true" t="shared" si="1" ref="C40:O40">SUM(C22:C39)</f>
        <v>1089113</v>
      </c>
      <c r="D40" s="549">
        <f t="shared" si="1"/>
        <v>1642002</v>
      </c>
      <c r="E40" s="549">
        <f t="shared" si="1"/>
        <v>2067998</v>
      </c>
      <c r="F40" s="549">
        <f t="shared" si="1"/>
        <v>1744965</v>
      </c>
      <c r="G40" s="549">
        <f t="shared" si="1"/>
        <v>1247833</v>
      </c>
      <c r="H40" s="549">
        <f t="shared" si="1"/>
        <v>1555023</v>
      </c>
      <c r="I40" s="549">
        <f t="shared" si="1"/>
        <v>1262684</v>
      </c>
      <c r="J40" s="549">
        <f t="shared" si="1"/>
        <v>1326933</v>
      </c>
      <c r="K40" s="549">
        <f t="shared" si="1"/>
        <v>2275307</v>
      </c>
      <c r="L40" s="549">
        <f t="shared" si="1"/>
        <v>1689093</v>
      </c>
      <c r="M40" s="549">
        <f t="shared" si="1"/>
        <v>1323601</v>
      </c>
      <c r="N40" s="549">
        <f t="shared" si="1"/>
        <v>1974533</v>
      </c>
      <c r="O40" s="550">
        <f t="shared" si="1"/>
        <v>19158085</v>
      </c>
    </row>
    <row r="41" spans="1:15" ht="12.75">
      <c r="A41" s="556"/>
      <c r="B41" s="556"/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</row>
  </sheetData>
  <sheetProtection/>
  <mergeCells count="227">
    <mergeCell ref="I12:I13"/>
    <mergeCell ref="N12:N13"/>
    <mergeCell ref="O12:O13"/>
    <mergeCell ref="J12:J13"/>
    <mergeCell ref="K12:K13"/>
    <mergeCell ref="L12:L13"/>
    <mergeCell ref="M12:M13"/>
    <mergeCell ref="D6:D7"/>
    <mergeCell ref="E6:E7"/>
    <mergeCell ref="A12:B13"/>
    <mergeCell ref="C12:C13"/>
    <mergeCell ref="D12:D13"/>
    <mergeCell ref="E12:E13"/>
    <mergeCell ref="A10:B11"/>
    <mergeCell ref="C8:C9"/>
    <mergeCell ref="D8:D9"/>
    <mergeCell ref="E8:E9"/>
    <mergeCell ref="I8:I9"/>
    <mergeCell ref="H6:H7"/>
    <mergeCell ref="L6:L7"/>
    <mergeCell ref="I6:I7"/>
    <mergeCell ref="J6:J7"/>
    <mergeCell ref="K6:K7"/>
    <mergeCell ref="A1:O1"/>
    <mergeCell ref="A2:O2"/>
    <mergeCell ref="A4:B4"/>
    <mergeCell ref="A6:B7"/>
    <mergeCell ref="F6:F7"/>
    <mergeCell ref="G6:G7"/>
    <mergeCell ref="O6:O7"/>
    <mergeCell ref="M6:M7"/>
    <mergeCell ref="N6:N7"/>
    <mergeCell ref="C6:C7"/>
    <mergeCell ref="A8:B9"/>
    <mergeCell ref="N8:N9"/>
    <mergeCell ref="O8:O9"/>
    <mergeCell ref="J8:J9"/>
    <mergeCell ref="K8:K9"/>
    <mergeCell ref="L8:L9"/>
    <mergeCell ref="M8:M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I10:I11"/>
    <mergeCell ref="J10:J11"/>
    <mergeCell ref="A14:B15"/>
    <mergeCell ref="C14:C15"/>
    <mergeCell ref="D14:D15"/>
    <mergeCell ref="E14:E15"/>
    <mergeCell ref="O10:O11"/>
    <mergeCell ref="N10:N11"/>
    <mergeCell ref="K10:K11"/>
    <mergeCell ref="L10:L11"/>
    <mergeCell ref="M10:M11"/>
    <mergeCell ref="F12:F13"/>
    <mergeCell ref="F14:F15"/>
    <mergeCell ref="G14:G15"/>
    <mergeCell ref="H14:H15"/>
    <mergeCell ref="G12:G13"/>
    <mergeCell ref="H12:H13"/>
    <mergeCell ref="O14:O15"/>
    <mergeCell ref="K14:K15"/>
    <mergeCell ref="I14:I15"/>
    <mergeCell ref="J14:J15"/>
    <mergeCell ref="L14:L15"/>
    <mergeCell ref="M14:M15"/>
    <mergeCell ref="N14:N15"/>
    <mergeCell ref="F16:F17"/>
    <mergeCell ref="G16:G17"/>
    <mergeCell ref="H16:H17"/>
    <mergeCell ref="I16:I17"/>
    <mergeCell ref="A16:B17"/>
    <mergeCell ref="C16:C17"/>
    <mergeCell ref="D16:D17"/>
    <mergeCell ref="E16:E17"/>
    <mergeCell ref="A22:B23"/>
    <mergeCell ref="A24:B25"/>
    <mergeCell ref="A26:B27"/>
    <mergeCell ref="A28:B29"/>
    <mergeCell ref="N16:N17"/>
    <mergeCell ref="O16:O17"/>
    <mergeCell ref="J16:J17"/>
    <mergeCell ref="K16:K17"/>
    <mergeCell ref="L16:L17"/>
    <mergeCell ref="M16:M17"/>
    <mergeCell ref="A32:B33"/>
    <mergeCell ref="I22:I23"/>
    <mergeCell ref="A30:B31"/>
    <mergeCell ref="E22:E23"/>
    <mergeCell ref="F22:F23"/>
    <mergeCell ref="G22:G23"/>
    <mergeCell ref="H22:H23"/>
    <mergeCell ref="C28:C29"/>
    <mergeCell ref="D28:D29"/>
    <mergeCell ref="C32:C33"/>
    <mergeCell ref="F24:F25"/>
    <mergeCell ref="G24:G25"/>
    <mergeCell ref="C22:C23"/>
    <mergeCell ref="D22:D23"/>
    <mergeCell ref="C26:C27"/>
    <mergeCell ref="C24:C25"/>
    <mergeCell ref="D24:D25"/>
    <mergeCell ref="E24:E25"/>
    <mergeCell ref="D26:D27"/>
    <mergeCell ref="E26:E27"/>
    <mergeCell ref="J22:J23"/>
    <mergeCell ref="K22:K23"/>
    <mergeCell ref="L22:L23"/>
    <mergeCell ref="M22:M23"/>
    <mergeCell ref="J24:J25"/>
    <mergeCell ref="K24:K25"/>
    <mergeCell ref="L24:L25"/>
    <mergeCell ref="M24:M25"/>
    <mergeCell ref="N26:N27"/>
    <mergeCell ref="O26:O27"/>
    <mergeCell ref="O22:O23"/>
    <mergeCell ref="O24:O25"/>
    <mergeCell ref="N22:N23"/>
    <mergeCell ref="N24:N25"/>
    <mergeCell ref="F26:F27"/>
    <mergeCell ref="G26:G27"/>
    <mergeCell ref="E28:E29"/>
    <mergeCell ref="F28:F29"/>
    <mergeCell ref="G28:G29"/>
    <mergeCell ref="J28:J29"/>
    <mergeCell ref="L26:L27"/>
    <mergeCell ref="M26:M27"/>
    <mergeCell ref="J26:J27"/>
    <mergeCell ref="K26:K27"/>
    <mergeCell ref="M28:M29"/>
    <mergeCell ref="M30:M31"/>
    <mergeCell ref="O28:O29"/>
    <mergeCell ref="C30:C31"/>
    <mergeCell ref="D30:D31"/>
    <mergeCell ref="E30:E31"/>
    <mergeCell ref="F30:F31"/>
    <mergeCell ref="G30:G31"/>
    <mergeCell ref="H30:H31"/>
    <mergeCell ref="I30:I31"/>
    <mergeCell ref="H28:H29"/>
    <mergeCell ref="N28:N29"/>
    <mergeCell ref="K28:K29"/>
    <mergeCell ref="L28:L29"/>
    <mergeCell ref="D32:D33"/>
    <mergeCell ref="E32:E33"/>
    <mergeCell ref="F32:F33"/>
    <mergeCell ref="G32:G33"/>
    <mergeCell ref="H32:H33"/>
    <mergeCell ref="I32:I33"/>
    <mergeCell ref="N30:N31"/>
    <mergeCell ref="I28:I29"/>
    <mergeCell ref="H26:H27"/>
    <mergeCell ref="I26:I27"/>
    <mergeCell ref="H24:H25"/>
    <mergeCell ref="I24:I25"/>
    <mergeCell ref="O30:O31"/>
    <mergeCell ref="J32:J33"/>
    <mergeCell ref="K32:K33"/>
    <mergeCell ref="L32:L33"/>
    <mergeCell ref="M32:M33"/>
    <mergeCell ref="N32:N33"/>
    <mergeCell ref="O32:O33"/>
    <mergeCell ref="J30:J31"/>
    <mergeCell ref="K30:K31"/>
    <mergeCell ref="L30:L31"/>
    <mergeCell ref="A18:B19"/>
    <mergeCell ref="C18:C19"/>
    <mergeCell ref="D18:D19"/>
    <mergeCell ref="E18:E19"/>
    <mergeCell ref="F18:F19"/>
    <mergeCell ref="G18:G19"/>
    <mergeCell ref="N18:N19"/>
    <mergeCell ref="O18:O19"/>
    <mergeCell ref="J18:J19"/>
    <mergeCell ref="K18:K19"/>
    <mergeCell ref="L18:L19"/>
    <mergeCell ref="M18:M19"/>
    <mergeCell ref="H18:H19"/>
    <mergeCell ref="I18:I19"/>
    <mergeCell ref="A38:B39"/>
    <mergeCell ref="C38:C39"/>
    <mergeCell ref="D38:D39"/>
    <mergeCell ref="E38:E39"/>
    <mergeCell ref="F38:F39"/>
    <mergeCell ref="G38:G39"/>
    <mergeCell ref="H38:H39"/>
    <mergeCell ref="I38:I39"/>
    <mergeCell ref="H34:H35"/>
    <mergeCell ref="I34:I35"/>
    <mergeCell ref="J38:J39"/>
    <mergeCell ref="K38:K39"/>
    <mergeCell ref="J36:J37"/>
    <mergeCell ref="K36:K37"/>
    <mergeCell ref="L38:L39"/>
    <mergeCell ref="M38:M39"/>
    <mergeCell ref="A34:B35"/>
    <mergeCell ref="C34:C35"/>
    <mergeCell ref="D34:D35"/>
    <mergeCell ref="E34:E35"/>
    <mergeCell ref="F34:F35"/>
    <mergeCell ref="G34:G35"/>
    <mergeCell ref="J34:J35"/>
    <mergeCell ref="K34:K35"/>
    <mergeCell ref="L34:L35"/>
    <mergeCell ref="M34:M35"/>
    <mergeCell ref="N38:N39"/>
    <mergeCell ref="O38:O39"/>
    <mergeCell ref="N34:N35"/>
    <mergeCell ref="O34:O35"/>
    <mergeCell ref="N36:N37"/>
    <mergeCell ref="O36:O37"/>
    <mergeCell ref="L36:L37"/>
    <mergeCell ref="M36:M37"/>
    <mergeCell ref="A36:B37"/>
    <mergeCell ref="C36:C37"/>
    <mergeCell ref="D36:D37"/>
    <mergeCell ref="E36:E37"/>
    <mergeCell ref="F36:F37"/>
    <mergeCell ref="G36:G37"/>
    <mergeCell ref="H36:H37"/>
    <mergeCell ref="I36:I37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Zeros="0" zoomScalePageLayoutView="0" workbookViewId="0" topLeftCell="A124">
      <selection activeCell="E131" sqref="E131"/>
    </sheetView>
  </sheetViews>
  <sheetFormatPr defaultColWidth="9.125" defaultRowHeight="12.75"/>
  <cols>
    <col min="1" max="1" width="8.375" style="176" customWidth="1"/>
    <col min="2" max="2" width="72.125" style="127" customWidth="1"/>
    <col min="3" max="6" width="12.125" style="127" customWidth="1"/>
    <col min="7" max="7" width="8.625" style="127" customWidth="1"/>
    <col min="8" max="9" width="9.125" style="127" customWidth="1"/>
    <col min="10" max="10" width="10.125" style="127" bestFit="1" customWidth="1"/>
    <col min="11" max="16384" width="9.125" style="127" customWidth="1"/>
  </cols>
  <sheetData>
    <row r="1" spans="1:7" ht="12.75">
      <c r="A1" s="1045" t="s">
        <v>190</v>
      </c>
      <c r="B1" s="1045"/>
      <c r="C1" s="1046"/>
      <c r="D1" s="1046"/>
      <c r="E1" s="1046"/>
      <c r="F1" s="1046"/>
      <c r="G1" s="1042"/>
    </row>
    <row r="2" spans="1:7" ht="12.75">
      <c r="A2" s="1045" t="s">
        <v>175</v>
      </c>
      <c r="B2" s="1045"/>
      <c r="C2" s="1046"/>
      <c r="D2" s="1046"/>
      <c r="E2" s="1046"/>
      <c r="F2" s="1046"/>
      <c r="G2" s="1042"/>
    </row>
    <row r="3" spans="1:2" ht="12.75">
      <c r="A3" s="125"/>
      <c r="B3" s="126"/>
    </row>
    <row r="4" spans="1:7" ht="11.25" customHeight="1">
      <c r="A4" s="125"/>
      <c r="B4" s="125"/>
      <c r="C4" s="128"/>
      <c r="D4" s="128"/>
      <c r="E4" s="128"/>
      <c r="F4" s="128"/>
      <c r="G4" s="128" t="s">
        <v>191</v>
      </c>
    </row>
    <row r="5" spans="1:7" s="129" customFormat="1" ht="19.5" customHeight="1">
      <c r="A5" s="1051" t="s">
        <v>203</v>
      </c>
      <c r="B5" s="1049" t="s">
        <v>186</v>
      </c>
      <c r="C5" s="1039" t="s">
        <v>978</v>
      </c>
      <c r="D5" s="1039" t="s">
        <v>55</v>
      </c>
      <c r="E5" s="1039" t="s">
        <v>451</v>
      </c>
      <c r="F5" s="1039" t="s">
        <v>49</v>
      </c>
      <c r="G5" s="1047" t="s">
        <v>48</v>
      </c>
    </row>
    <row r="6" spans="1:7" s="129" customFormat="1" ht="17.25" customHeight="1">
      <c r="A6" s="1050"/>
      <c r="B6" s="1050"/>
      <c r="C6" s="1052"/>
      <c r="D6" s="1052"/>
      <c r="E6" s="1052"/>
      <c r="F6" s="1052"/>
      <c r="G6" s="1048"/>
    </row>
    <row r="7" spans="1:7" s="129" customFormat="1" ht="11.25" customHeight="1">
      <c r="A7" s="130" t="s">
        <v>164</v>
      </c>
      <c r="B7" s="131" t="s">
        <v>165</v>
      </c>
      <c r="C7" s="280" t="s">
        <v>166</v>
      </c>
      <c r="D7" s="280" t="s">
        <v>167</v>
      </c>
      <c r="E7" s="280" t="s">
        <v>168</v>
      </c>
      <c r="F7" s="280" t="s">
        <v>954</v>
      </c>
      <c r="G7" s="131" t="s">
        <v>573</v>
      </c>
    </row>
    <row r="8" spans="1:7" s="134" customFormat="1" ht="16.5" customHeight="1">
      <c r="A8" s="132"/>
      <c r="B8" s="317" t="s">
        <v>442</v>
      </c>
      <c r="C8" s="298"/>
      <c r="D8" s="298"/>
      <c r="E8" s="298"/>
      <c r="F8" s="298"/>
      <c r="G8" s="241"/>
    </row>
    <row r="9" spans="1:7" ht="12" customHeight="1">
      <c r="A9" s="135"/>
      <c r="B9" s="136"/>
      <c r="C9" s="231"/>
      <c r="D9" s="231"/>
      <c r="E9" s="231"/>
      <c r="F9" s="231"/>
      <c r="G9" s="136"/>
    </row>
    <row r="10" spans="1:7" ht="12" customHeight="1">
      <c r="A10" s="140">
        <v>1010</v>
      </c>
      <c r="B10" s="151" t="s">
        <v>230</v>
      </c>
      <c r="C10" s="234">
        <f>SUM(C11:C16)</f>
        <v>1475835</v>
      </c>
      <c r="D10" s="234">
        <f>SUM(D11:D16)</f>
        <v>1605779</v>
      </c>
      <c r="E10" s="234">
        <f>SUM(E11:E16)</f>
        <v>1656829</v>
      </c>
      <c r="F10" s="234">
        <f>SUM(F11:F16)</f>
        <v>1715109</v>
      </c>
      <c r="G10" s="575">
        <f>SUM(F10/E10)</f>
        <v>1.035175627659825</v>
      </c>
    </row>
    <row r="11" spans="1:7" ht="12" customHeight="1">
      <c r="A11" s="135">
        <v>1011</v>
      </c>
      <c r="B11" s="136" t="s">
        <v>231</v>
      </c>
      <c r="C11" s="231">
        <v>74887</v>
      </c>
      <c r="D11" s="231">
        <v>140794</v>
      </c>
      <c r="E11" s="231">
        <v>140794</v>
      </c>
      <c r="F11" s="231">
        <v>140794</v>
      </c>
      <c r="G11" s="963">
        <f aca="true" t="shared" si="0" ref="G11:G74">SUM(F11/E11)</f>
        <v>1</v>
      </c>
    </row>
    <row r="12" spans="1:7" ht="12" customHeight="1">
      <c r="A12" s="135">
        <v>1012</v>
      </c>
      <c r="B12" s="136" t="s">
        <v>232</v>
      </c>
      <c r="C12" s="231">
        <v>695317</v>
      </c>
      <c r="D12" s="231">
        <v>695317</v>
      </c>
      <c r="E12" s="231">
        <v>695317</v>
      </c>
      <c r="F12" s="231">
        <v>695317</v>
      </c>
      <c r="G12" s="963">
        <f t="shared" si="0"/>
        <v>1</v>
      </c>
    </row>
    <row r="13" spans="1:8" ht="12" customHeight="1">
      <c r="A13" s="135">
        <v>1013</v>
      </c>
      <c r="B13" s="136" t="s">
        <v>287</v>
      </c>
      <c r="C13" s="231">
        <v>443802</v>
      </c>
      <c r="D13" s="231">
        <v>461639</v>
      </c>
      <c r="E13" s="612">
        <v>493566</v>
      </c>
      <c r="F13" s="612">
        <v>541796</v>
      </c>
      <c r="G13" s="963">
        <f t="shared" si="0"/>
        <v>1.0977174278617248</v>
      </c>
      <c r="H13" s="613"/>
    </row>
    <row r="14" spans="1:8" ht="12" customHeight="1">
      <c r="A14" s="135">
        <v>1014</v>
      </c>
      <c r="B14" s="136" t="s">
        <v>233</v>
      </c>
      <c r="C14" s="231">
        <v>136589</v>
      </c>
      <c r="D14" s="231">
        <v>136589</v>
      </c>
      <c r="E14" s="612">
        <v>136589</v>
      </c>
      <c r="F14" s="612">
        <v>136589</v>
      </c>
      <c r="G14" s="963">
        <f t="shared" si="0"/>
        <v>1</v>
      </c>
      <c r="H14" s="613"/>
    </row>
    <row r="15" spans="1:9" ht="12" customHeight="1">
      <c r="A15" s="135">
        <v>1015</v>
      </c>
      <c r="B15" s="136" t="s">
        <v>234</v>
      </c>
      <c r="C15" s="231">
        <v>125240</v>
      </c>
      <c r="D15" s="231">
        <v>171440</v>
      </c>
      <c r="E15" s="612">
        <v>190563</v>
      </c>
      <c r="F15" s="612">
        <v>133734</v>
      </c>
      <c r="G15" s="963">
        <f t="shared" si="0"/>
        <v>0.7017836620959997</v>
      </c>
      <c r="H15" s="614"/>
      <c r="I15" s="570"/>
    </row>
    <row r="16" spans="1:8" ht="12" customHeight="1">
      <c r="A16" s="135">
        <v>1016</v>
      </c>
      <c r="B16" s="136" t="s">
        <v>235</v>
      </c>
      <c r="C16" s="231"/>
      <c r="D16" s="231"/>
      <c r="E16" s="612"/>
      <c r="F16" s="612">
        <v>66879</v>
      </c>
      <c r="G16" s="963"/>
      <c r="H16" s="613"/>
    </row>
    <row r="17" spans="1:8" ht="12" customHeight="1">
      <c r="A17" s="140">
        <v>1020</v>
      </c>
      <c r="B17" s="151" t="s">
        <v>236</v>
      </c>
      <c r="C17" s="231"/>
      <c r="D17" s="231"/>
      <c r="E17" s="612">
        <v>466</v>
      </c>
      <c r="F17" s="612">
        <v>466</v>
      </c>
      <c r="G17" s="963">
        <f t="shared" si="0"/>
        <v>1</v>
      </c>
      <c r="H17" s="613"/>
    </row>
    <row r="18" spans="1:8" ht="12" customHeight="1" thickBot="1">
      <c r="A18" s="171">
        <v>1030</v>
      </c>
      <c r="B18" s="244" t="s">
        <v>237</v>
      </c>
      <c r="C18" s="299"/>
      <c r="D18" s="299"/>
      <c r="E18" s="615">
        <v>7219</v>
      </c>
      <c r="F18" s="615">
        <v>11483</v>
      </c>
      <c r="G18" s="965">
        <f t="shared" si="0"/>
        <v>1.5906635268042666</v>
      </c>
      <c r="H18" s="613"/>
    </row>
    <row r="19" spans="1:8" ht="16.5" customHeight="1" thickBot="1">
      <c r="A19" s="168"/>
      <c r="B19" s="300" t="s">
        <v>238</v>
      </c>
      <c r="C19" s="236">
        <f>SUM(C10)</f>
        <v>1475835</v>
      </c>
      <c r="D19" s="236">
        <f>SUM(D10+D18)</f>
        <v>1605779</v>
      </c>
      <c r="E19" s="616">
        <f>SUM(E10+E18+E17)</f>
        <v>1664514</v>
      </c>
      <c r="F19" s="616">
        <f>SUM(F10+F18+F17)</f>
        <v>1727058</v>
      </c>
      <c r="G19" s="582">
        <f t="shared" si="0"/>
        <v>1.0375749317818894</v>
      </c>
      <c r="H19" s="613"/>
    </row>
    <row r="20" spans="1:7" ht="12" customHeight="1">
      <c r="A20" s="163"/>
      <c r="B20" s="179"/>
      <c r="C20" s="162"/>
      <c r="D20" s="162"/>
      <c r="E20" s="162"/>
      <c r="F20" s="162"/>
      <c r="G20" s="583"/>
    </row>
    <row r="21" spans="1:7" ht="12" customHeight="1">
      <c r="A21" s="137">
        <v>1040</v>
      </c>
      <c r="B21" s="138" t="s">
        <v>239</v>
      </c>
      <c r="C21" s="140">
        <f>SUM(C22:C23)</f>
        <v>3100000</v>
      </c>
      <c r="D21" s="140">
        <f>SUM(D22:D23)</f>
        <v>3100000</v>
      </c>
      <c r="E21" s="140">
        <f>SUM(E22:E23)</f>
        <v>3100000</v>
      </c>
      <c r="F21" s="140">
        <f>SUM(F22:F23)</f>
        <v>3113038</v>
      </c>
      <c r="G21" s="575">
        <f t="shared" si="0"/>
        <v>1.0042058064516128</v>
      </c>
    </row>
    <row r="22" spans="1:7" ht="12" customHeight="1">
      <c r="A22" s="148">
        <v>1041</v>
      </c>
      <c r="B22" s="146" t="s">
        <v>931</v>
      </c>
      <c r="C22" s="135">
        <v>2650000</v>
      </c>
      <c r="D22" s="135">
        <v>2650000</v>
      </c>
      <c r="E22" s="135">
        <v>2650000</v>
      </c>
      <c r="F22" s="135">
        <v>2650000</v>
      </c>
      <c r="G22" s="963">
        <f t="shared" si="0"/>
        <v>1</v>
      </c>
    </row>
    <row r="23" spans="1:7" ht="12" customHeight="1">
      <c r="A23" s="148">
        <v>1042</v>
      </c>
      <c r="B23" s="146" t="s">
        <v>932</v>
      </c>
      <c r="C23" s="135">
        <v>450000</v>
      </c>
      <c r="D23" s="135">
        <v>450000</v>
      </c>
      <c r="E23" s="135">
        <v>450000</v>
      </c>
      <c r="F23" s="135">
        <v>463038</v>
      </c>
      <c r="G23" s="963">
        <f t="shared" si="0"/>
        <v>1.0289733333333333</v>
      </c>
    </row>
    <row r="24" spans="1:7" ht="12" customHeight="1">
      <c r="A24" s="142">
        <v>1050</v>
      </c>
      <c r="B24" s="141" t="s">
        <v>240</v>
      </c>
      <c r="C24" s="140">
        <f>SUM(C25:C27)</f>
        <v>3597165</v>
      </c>
      <c r="D24" s="140">
        <f>SUM(D25:D27)</f>
        <v>3703165</v>
      </c>
      <c r="E24" s="140">
        <f>SUM(E25:E27)</f>
        <v>3703165</v>
      </c>
      <c r="F24" s="140">
        <f>SUM(F25:F27)</f>
        <v>3703165</v>
      </c>
      <c r="G24" s="575">
        <f t="shared" si="0"/>
        <v>1</v>
      </c>
    </row>
    <row r="25" spans="1:7" ht="12.75" customHeight="1">
      <c r="A25" s="149">
        <v>1051</v>
      </c>
      <c r="B25" s="136" t="s">
        <v>192</v>
      </c>
      <c r="C25" s="135">
        <v>3352165</v>
      </c>
      <c r="D25" s="135">
        <v>3458165</v>
      </c>
      <c r="E25" s="135">
        <v>3458165</v>
      </c>
      <c r="F25" s="135">
        <v>3458165</v>
      </c>
      <c r="G25" s="963">
        <f t="shared" si="0"/>
        <v>1</v>
      </c>
    </row>
    <row r="26" spans="1:7" ht="12.75" customHeight="1">
      <c r="A26" s="149">
        <v>1052</v>
      </c>
      <c r="B26" s="150" t="s">
        <v>291</v>
      </c>
      <c r="C26" s="135">
        <v>170000</v>
      </c>
      <c r="D26" s="135">
        <v>170000</v>
      </c>
      <c r="E26" s="135">
        <v>170000</v>
      </c>
      <c r="F26" s="135">
        <v>170000</v>
      </c>
      <c r="G26" s="963">
        <f t="shared" si="0"/>
        <v>1</v>
      </c>
    </row>
    <row r="27" spans="1:7" ht="12.75" customHeight="1">
      <c r="A27" s="149">
        <v>1053</v>
      </c>
      <c r="B27" s="144" t="s">
        <v>188</v>
      </c>
      <c r="C27" s="135">
        <v>75000</v>
      </c>
      <c r="D27" s="135">
        <v>75000</v>
      </c>
      <c r="E27" s="135">
        <v>75000</v>
      </c>
      <c r="F27" s="135">
        <v>75000</v>
      </c>
      <c r="G27" s="963">
        <f t="shared" si="0"/>
        <v>1</v>
      </c>
    </row>
    <row r="28" spans="1:7" ht="12" customHeight="1">
      <c r="A28" s="142">
        <v>1070</v>
      </c>
      <c r="B28" s="141" t="s">
        <v>194</v>
      </c>
      <c r="C28" s="140">
        <f>SUM(C29:C39)</f>
        <v>494368</v>
      </c>
      <c r="D28" s="140">
        <f>SUM(D29:D39)</f>
        <v>494518</v>
      </c>
      <c r="E28" s="140">
        <f>SUM(E29:E39)</f>
        <v>494518</v>
      </c>
      <c r="F28" s="140">
        <f>SUM(F29:F39)</f>
        <v>480009</v>
      </c>
      <c r="G28" s="575">
        <f t="shared" si="0"/>
        <v>0.9706603197456918</v>
      </c>
    </row>
    <row r="29" spans="1:7" ht="12" customHeight="1">
      <c r="A29" s="149">
        <v>1071</v>
      </c>
      <c r="B29" s="146" t="s">
        <v>241</v>
      </c>
      <c r="C29" s="135">
        <v>7000</v>
      </c>
      <c r="D29" s="135">
        <v>7000</v>
      </c>
      <c r="E29" s="135">
        <v>7000</v>
      </c>
      <c r="F29" s="135">
        <v>7000</v>
      </c>
      <c r="G29" s="963">
        <f t="shared" si="0"/>
        <v>1</v>
      </c>
    </row>
    <row r="30" spans="1:7" ht="12" customHeight="1">
      <c r="A30" s="149">
        <v>1073</v>
      </c>
      <c r="B30" s="136" t="s">
        <v>242</v>
      </c>
      <c r="C30" s="135"/>
      <c r="D30" s="135">
        <v>150</v>
      </c>
      <c r="E30" s="135">
        <v>150</v>
      </c>
      <c r="F30" s="135">
        <v>250</v>
      </c>
      <c r="G30" s="963">
        <f t="shared" si="0"/>
        <v>1.6666666666666667</v>
      </c>
    </row>
    <row r="31" spans="1:7" ht="12" customHeight="1">
      <c r="A31" s="149">
        <v>1074</v>
      </c>
      <c r="B31" s="136" t="s">
        <v>243</v>
      </c>
      <c r="C31" s="135">
        <v>4000</v>
      </c>
      <c r="D31" s="135">
        <v>4000</v>
      </c>
      <c r="E31" s="135">
        <v>4000</v>
      </c>
      <c r="F31" s="135">
        <v>4000</v>
      </c>
      <c r="G31" s="963">
        <f t="shared" si="0"/>
        <v>1</v>
      </c>
    </row>
    <row r="32" spans="1:7" ht="12" customHeight="1">
      <c r="A32" s="149">
        <v>1075</v>
      </c>
      <c r="B32" s="144" t="s">
        <v>959</v>
      </c>
      <c r="C32" s="135">
        <v>20000</v>
      </c>
      <c r="D32" s="135">
        <v>20000</v>
      </c>
      <c r="E32" s="135">
        <v>20000</v>
      </c>
      <c r="F32" s="135">
        <v>21732</v>
      </c>
      <c r="G32" s="963">
        <f t="shared" si="0"/>
        <v>1.0866</v>
      </c>
    </row>
    <row r="33" spans="1:7" ht="12" customHeight="1">
      <c r="A33" s="149">
        <v>1076</v>
      </c>
      <c r="B33" s="144" t="s">
        <v>896</v>
      </c>
      <c r="C33" s="135">
        <v>8868</v>
      </c>
      <c r="D33" s="135">
        <v>8868</v>
      </c>
      <c r="E33" s="135">
        <v>8868</v>
      </c>
      <c r="F33" s="135">
        <v>8868</v>
      </c>
      <c r="G33" s="963">
        <f t="shared" si="0"/>
        <v>1</v>
      </c>
    </row>
    <row r="34" spans="1:7" ht="12" customHeight="1">
      <c r="A34" s="149">
        <v>1077</v>
      </c>
      <c r="B34" s="150" t="s">
        <v>244</v>
      </c>
      <c r="C34" s="135">
        <v>236000</v>
      </c>
      <c r="D34" s="135">
        <v>236000</v>
      </c>
      <c r="E34" s="135">
        <v>236000</v>
      </c>
      <c r="F34" s="135">
        <v>236000</v>
      </c>
      <c r="G34" s="963">
        <f t="shared" si="0"/>
        <v>1</v>
      </c>
    </row>
    <row r="35" spans="1:7" ht="12" customHeight="1">
      <c r="A35" s="149">
        <v>1078</v>
      </c>
      <c r="B35" s="146" t="s">
        <v>245</v>
      </c>
      <c r="C35" s="135">
        <v>7500</v>
      </c>
      <c r="D35" s="135">
        <v>7500</v>
      </c>
      <c r="E35" s="135">
        <v>7500</v>
      </c>
      <c r="F35" s="135">
        <v>7500</v>
      </c>
      <c r="G35" s="963">
        <f t="shared" si="0"/>
        <v>1</v>
      </c>
    </row>
    <row r="36" spans="1:7" ht="12" customHeight="1">
      <c r="A36" s="149">
        <v>1079</v>
      </c>
      <c r="B36" s="146" t="s">
        <v>246</v>
      </c>
      <c r="C36" s="135">
        <v>90000</v>
      </c>
      <c r="D36" s="135">
        <v>90000</v>
      </c>
      <c r="E36" s="135">
        <v>90000</v>
      </c>
      <c r="F36" s="135">
        <v>90000</v>
      </c>
      <c r="G36" s="963">
        <f t="shared" si="0"/>
        <v>1</v>
      </c>
    </row>
    <row r="37" spans="1:7" ht="12" customHeight="1">
      <c r="A37" s="149">
        <v>1080</v>
      </c>
      <c r="B37" s="253" t="s">
        <v>247</v>
      </c>
      <c r="C37" s="135">
        <v>40000</v>
      </c>
      <c r="D37" s="135">
        <v>40000</v>
      </c>
      <c r="E37" s="135">
        <v>40000</v>
      </c>
      <c r="F37" s="135">
        <v>20000</v>
      </c>
      <c r="G37" s="963">
        <f t="shared" si="0"/>
        <v>0.5</v>
      </c>
    </row>
    <row r="38" spans="1:7" ht="12" customHeight="1">
      <c r="A38" s="148">
        <v>1081</v>
      </c>
      <c r="B38" s="253" t="s">
        <v>960</v>
      </c>
      <c r="C38" s="135">
        <v>5000</v>
      </c>
      <c r="D38" s="135">
        <v>5000</v>
      </c>
      <c r="E38" s="135">
        <v>5000</v>
      </c>
      <c r="F38" s="135">
        <v>8659</v>
      </c>
      <c r="G38" s="963">
        <f t="shared" si="0"/>
        <v>1.7318</v>
      </c>
    </row>
    <row r="39" spans="1:7" ht="13.5" customHeight="1" thickBot="1">
      <c r="A39" s="167">
        <v>1082</v>
      </c>
      <c r="B39" s="571" t="s">
        <v>173</v>
      </c>
      <c r="C39" s="572">
        <v>76000</v>
      </c>
      <c r="D39" s="572">
        <v>76000</v>
      </c>
      <c r="E39" s="572">
        <v>76000</v>
      </c>
      <c r="F39" s="572">
        <v>76000</v>
      </c>
      <c r="G39" s="965">
        <f t="shared" si="0"/>
        <v>1</v>
      </c>
    </row>
    <row r="40" spans="1:7" ht="17.25" customHeight="1" thickBot="1">
      <c r="A40" s="169"/>
      <c r="B40" s="301" t="s">
        <v>248</v>
      </c>
      <c r="C40" s="302">
        <f>SUM(C21+C24+C28)</f>
        <v>7191533</v>
      </c>
      <c r="D40" s="302">
        <f>SUM(D21+D24+D28)</f>
        <v>7297683</v>
      </c>
      <c r="E40" s="302">
        <f>SUM(E21+E24+E28)</f>
        <v>7297683</v>
      </c>
      <c r="F40" s="302">
        <f>SUM(F21+F24+F28)</f>
        <v>7296212</v>
      </c>
      <c r="G40" s="582">
        <f t="shared" si="0"/>
        <v>0.9997984291726566</v>
      </c>
    </row>
    <row r="41" spans="1:7" ht="12" customHeight="1">
      <c r="A41" s="149"/>
      <c r="B41" s="276"/>
      <c r="C41" s="145"/>
      <c r="D41" s="145"/>
      <c r="E41" s="145"/>
      <c r="F41" s="145"/>
      <c r="G41" s="583"/>
    </row>
    <row r="42" spans="1:7" ht="12" customHeight="1">
      <c r="A42" s="142">
        <v>1090</v>
      </c>
      <c r="B42" s="303" t="s">
        <v>249</v>
      </c>
      <c r="C42" s="140">
        <f>SUM(C43:C49)</f>
        <v>1283000</v>
      </c>
      <c r="D42" s="140">
        <f>SUM(D43:D49)</f>
        <v>1283000</v>
      </c>
      <c r="E42" s="140">
        <f>SUM(E43:E49)</f>
        <v>1283000</v>
      </c>
      <c r="F42" s="140">
        <f>SUM(F43:F49)</f>
        <v>1283888</v>
      </c>
      <c r="G42" s="575">
        <f t="shared" si="0"/>
        <v>1.0006921278254093</v>
      </c>
    </row>
    <row r="43" spans="1:7" ht="12" customHeight="1">
      <c r="A43" s="149">
        <v>1091</v>
      </c>
      <c r="B43" s="253" t="s">
        <v>56</v>
      </c>
      <c r="C43" s="135">
        <v>115000</v>
      </c>
      <c r="D43" s="135">
        <v>115000</v>
      </c>
      <c r="E43" s="135">
        <v>115000</v>
      </c>
      <c r="F43" s="135">
        <v>115000</v>
      </c>
      <c r="G43" s="963">
        <f t="shared" si="0"/>
        <v>1</v>
      </c>
    </row>
    <row r="44" spans="1:7" ht="12" customHeight="1">
      <c r="A44" s="149">
        <v>1092</v>
      </c>
      <c r="B44" s="146" t="s">
        <v>174</v>
      </c>
      <c r="C44" s="135">
        <v>443000</v>
      </c>
      <c r="D44" s="135">
        <v>443000</v>
      </c>
      <c r="E44" s="135">
        <v>443000</v>
      </c>
      <c r="F44" s="135">
        <v>443000</v>
      </c>
      <c r="G44" s="963">
        <f t="shared" si="0"/>
        <v>1</v>
      </c>
    </row>
    <row r="45" spans="1:7" ht="12" customHeight="1">
      <c r="A45" s="149">
        <v>1093</v>
      </c>
      <c r="B45" s="146" t="s">
        <v>57</v>
      </c>
      <c r="C45" s="135">
        <v>15000</v>
      </c>
      <c r="D45" s="135">
        <v>15000</v>
      </c>
      <c r="E45" s="135">
        <v>15000</v>
      </c>
      <c r="F45" s="135">
        <v>15888</v>
      </c>
      <c r="G45" s="963">
        <f t="shared" si="0"/>
        <v>1.0592</v>
      </c>
    </row>
    <row r="46" spans="1:7" ht="12" customHeight="1">
      <c r="A46" s="149">
        <v>1094</v>
      </c>
      <c r="B46" s="146" t="s">
        <v>58</v>
      </c>
      <c r="C46" s="135">
        <v>15000</v>
      </c>
      <c r="D46" s="135">
        <v>15000</v>
      </c>
      <c r="E46" s="135">
        <v>15000</v>
      </c>
      <c r="F46" s="135">
        <v>15000</v>
      </c>
      <c r="G46" s="963">
        <f t="shared" si="0"/>
        <v>1</v>
      </c>
    </row>
    <row r="47" spans="1:7" ht="12" customHeight="1">
      <c r="A47" s="149">
        <v>1095</v>
      </c>
      <c r="B47" s="150" t="s">
        <v>415</v>
      </c>
      <c r="C47" s="135">
        <v>340000</v>
      </c>
      <c r="D47" s="135">
        <v>340000</v>
      </c>
      <c r="E47" s="135">
        <v>340000</v>
      </c>
      <c r="F47" s="135">
        <v>340000</v>
      </c>
      <c r="G47" s="963">
        <f t="shared" si="0"/>
        <v>1</v>
      </c>
    </row>
    <row r="48" spans="1:7" ht="12" customHeight="1">
      <c r="A48" s="149">
        <v>1096</v>
      </c>
      <c r="B48" s="150" t="s">
        <v>388</v>
      </c>
      <c r="C48" s="135">
        <v>350000</v>
      </c>
      <c r="D48" s="135">
        <v>350000</v>
      </c>
      <c r="E48" s="135">
        <v>350000</v>
      </c>
      <c r="F48" s="135">
        <v>350000</v>
      </c>
      <c r="G48" s="963">
        <f t="shared" si="0"/>
        <v>1</v>
      </c>
    </row>
    <row r="49" spans="1:7" ht="12" customHeight="1">
      <c r="A49" s="149">
        <v>1097</v>
      </c>
      <c r="B49" s="150" t="s">
        <v>389</v>
      </c>
      <c r="C49" s="135">
        <v>5000</v>
      </c>
      <c r="D49" s="135">
        <v>5000</v>
      </c>
      <c r="E49" s="135">
        <v>5000</v>
      </c>
      <c r="F49" s="135">
        <v>5000</v>
      </c>
      <c r="G49" s="963">
        <f t="shared" si="0"/>
        <v>1</v>
      </c>
    </row>
    <row r="50" spans="1:7" ht="12" customHeight="1">
      <c r="A50" s="142">
        <v>1100</v>
      </c>
      <c r="B50" s="303" t="s">
        <v>250</v>
      </c>
      <c r="C50" s="140">
        <f>SUM(C51:C53)</f>
        <v>205066</v>
      </c>
      <c r="D50" s="140">
        <f>SUM(D51:D53)</f>
        <v>205066</v>
      </c>
      <c r="E50" s="140">
        <f>SUM(E51:E53)</f>
        <v>205066</v>
      </c>
      <c r="F50" s="140">
        <f>SUM(F51:F53)</f>
        <v>216523</v>
      </c>
      <c r="G50" s="575">
        <f t="shared" si="0"/>
        <v>1.0558698175221637</v>
      </c>
    </row>
    <row r="51" spans="1:7" ht="12" customHeight="1">
      <c r="A51" s="149">
        <v>1101</v>
      </c>
      <c r="B51" s="150" t="s">
        <v>251</v>
      </c>
      <c r="C51" s="135">
        <v>14066</v>
      </c>
      <c r="D51" s="135">
        <v>14066</v>
      </c>
      <c r="E51" s="135">
        <v>14066</v>
      </c>
      <c r="F51" s="135">
        <v>14066</v>
      </c>
      <c r="G51" s="963">
        <f t="shared" si="0"/>
        <v>1</v>
      </c>
    </row>
    <row r="52" spans="1:7" ht="12" customHeight="1">
      <c r="A52" s="149">
        <v>1102</v>
      </c>
      <c r="B52" s="146" t="s">
        <v>252</v>
      </c>
      <c r="C52" s="135">
        <v>141000</v>
      </c>
      <c r="D52" s="135">
        <v>141000</v>
      </c>
      <c r="E52" s="135">
        <v>141000</v>
      </c>
      <c r="F52" s="135">
        <v>141000</v>
      </c>
      <c r="G52" s="963">
        <f t="shared" si="0"/>
        <v>1</v>
      </c>
    </row>
    <row r="53" spans="1:7" ht="12" customHeight="1">
      <c r="A53" s="149">
        <v>1103</v>
      </c>
      <c r="B53" s="146" t="s">
        <v>253</v>
      </c>
      <c r="C53" s="135">
        <v>50000</v>
      </c>
      <c r="D53" s="135">
        <v>50000</v>
      </c>
      <c r="E53" s="135">
        <v>50000</v>
      </c>
      <c r="F53" s="135">
        <v>61457</v>
      </c>
      <c r="G53" s="963">
        <f t="shared" si="0"/>
        <v>1.22914</v>
      </c>
    </row>
    <row r="54" spans="1:7" ht="12" customHeight="1">
      <c r="A54" s="985">
        <v>1105</v>
      </c>
      <c r="B54" s="982" t="s">
        <v>454</v>
      </c>
      <c r="C54" s="983"/>
      <c r="D54" s="983"/>
      <c r="E54" s="984">
        <v>40000</v>
      </c>
      <c r="F54" s="984">
        <v>40000</v>
      </c>
      <c r="G54" s="575">
        <f t="shared" si="0"/>
        <v>1</v>
      </c>
    </row>
    <row r="55" spans="1:7" ht="12" customHeight="1">
      <c r="A55" s="142">
        <v>1110</v>
      </c>
      <c r="B55" s="151" t="s">
        <v>254</v>
      </c>
      <c r="C55" s="135"/>
      <c r="D55" s="135"/>
      <c r="E55" s="135"/>
      <c r="F55" s="135"/>
      <c r="G55" s="575"/>
    </row>
    <row r="56" spans="1:7" ht="12" customHeight="1">
      <c r="A56" s="142">
        <v>1120</v>
      </c>
      <c r="B56" s="151" t="s">
        <v>255</v>
      </c>
      <c r="C56" s="140">
        <f>SUM(C57:C61)</f>
        <v>1245305</v>
      </c>
      <c r="D56" s="140">
        <f>SUM(D57:D61)</f>
        <v>1245305</v>
      </c>
      <c r="E56" s="140">
        <f>SUM(E57:E61)</f>
        <v>401048</v>
      </c>
      <c r="F56" s="140">
        <f>SUM(F57:F61)</f>
        <v>401048</v>
      </c>
      <c r="G56" s="575">
        <f t="shared" si="0"/>
        <v>1</v>
      </c>
    </row>
    <row r="57" spans="1:7" ht="12" customHeight="1">
      <c r="A57" s="149">
        <v>1121</v>
      </c>
      <c r="B57" s="136" t="s">
        <v>384</v>
      </c>
      <c r="C57" s="135">
        <v>44298</v>
      </c>
      <c r="D57" s="135">
        <v>44298</v>
      </c>
      <c r="E57" s="135">
        <v>44298</v>
      </c>
      <c r="F57" s="135">
        <v>44298</v>
      </c>
      <c r="G57" s="963">
        <f t="shared" si="0"/>
        <v>1</v>
      </c>
    </row>
    <row r="58" spans="1:7" ht="12" customHeight="1">
      <c r="A58" s="149">
        <v>1122</v>
      </c>
      <c r="B58" s="136" t="s">
        <v>397</v>
      </c>
      <c r="C58" s="135">
        <v>222750</v>
      </c>
      <c r="D58" s="135">
        <v>222750</v>
      </c>
      <c r="E58" s="135">
        <v>222750</v>
      </c>
      <c r="F58" s="135">
        <v>222750</v>
      </c>
      <c r="G58" s="963">
        <f t="shared" si="0"/>
        <v>1</v>
      </c>
    </row>
    <row r="59" spans="1:7" ht="12" customHeight="1">
      <c r="A59" s="149">
        <v>1123</v>
      </c>
      <c r="B59" s="144" t="s">
        <v>402</v>
      </c>
      <c r="C59" s="135">
        <v>134000</v>
      </c>
      <c r="D59" s="135">
        <v>134000</v>
      </c>
      <c r="E59" s="135">
        <v>134000</v>
      </c>
      <c r="F59" s="135">
        <v>134000</v>
      </c>
      <c r="G59" s="963">
        <f t="shared" si="0"/>
        <v>1</v>
      </c>
    </row>
    <row r="60" spans="1:7" ht="12" customHeight="1">
      <c r="A60" s="149">
        <v>1124</v>
      </c>
      <c r="B60" s="276" t="s">
        <v>957</v>
      </c>
      <c r="C60" s="135">
        <v>369270</v>
      </c>
      <c r="D60" s="135">
        <v>369270</v>
      </c>
      <c r="E60" s="135"/>
      <c r="F60" s="135"/>
      <c r="G60" s="575"/>
    </row>
    <row r="61" spans="1:7" ht="12" customHeight="1">
      <c r="A61" s="149">
        <v>1125</v>
      </c>
      <c r="B61" s="144" t="s">
        <v>958</v>
      </c>
      <c r="C61" s="135">
        <v>474987</v>
      </c>
      <c r="D61" s="135">
        <v>474987</v>
      </c>
      <c r="E61" s="135"/>
      <c r="F61" s="135"/>
      <c r="G61" s="575"/>
    </row>
    <row r="62" spans="1:7" ht="12" customHeight="1">
      <c r="A62" s="142">
        <v>1130</v>
      </c>
      <c r="B62" s="141" t="s">
        <v>256</v>
      </c>
      <c r="C62" s="140"/>
      <c r="D62" s="140"/>
      <c r="E62" s="140"/>
      <c r="F62" s="140"/>
      <c r="G62" s="575"/>
    </row>
    <row r="63" spans="1:7" ht="12" customHeight="1">
      <c r="A63" s="142">
        <v>1140</v>
      </c>
      <c r="B63" s="143" t="s">
        <v>257</v>
      </c>
      <c r="C63" s="140">
        <f>SUM(C64)</f>
        <v>40000</v>
      </c>
      <c r="D63" s="140">
        <f>SUM(D64)</f>
        <v>40000</v>
      </c>
      <c r="E63" s="140">
        <f>SUM(E64)</f>
        <v>40000</v>
      </c>
      <c r="F63" s="140">
        <f>SUM(F64)</f>
        <v>40000</v>
      </c>
      <c r="G63" s="575">
        <f t="shared" si="0"/>
        <v>1</v>
      </c>
    </row>
    <row r="64" spans="1:7" ht="12" customHeight="1">
      <c r="A64" s="149">
        <v>1141</v>
      </c>
      <c r="B64" s="146" t="s">
        <v>59</v>
      </c>
      <c r="C64" s="135">
        <v>40000</v>
      </c>
      <c r="D64" s="135">
        <v>40000</v>
      </c>
      <c r="E64" s="135">
        <v>40000</v>
      </c>
      <c r="F64" s="135">
        <v>40000</v>
      </c>
      <c r="G64" s="963">
        <f t="shared" si="0"/>
        <v>1</v>
      </c>
    </row>
    <row r="65" spans="1:7" ht="12" customHeight="1" thickBot="1">
      <c r="A65" s="171">
        <v>1150</v>
      </c>
      <c r="B65" s="244" t="s">
        <v>258</v>
      </c>
      <c r="C65" s="159"/>
      <c r="D65" s="171">
        <v>27859</v>
      </c>
      <c r="E65" s="617">
        <v>45304</v>
      </c>
      <c r="F65" s="617">
        <v>47756</v>
      </c>
      <c r="G65" s="964">
        <f t="shared" si="0"/>
        <v>1.054123256224616</v>
      </c>
    </row>
    <row r="66" spans="1:7" ht="18.75" customHeight="1" thickBot="1">
      <c r="A66" s="169"/>
      <c r="B66" s="217" t="s">
        <v>450</v>
      </c>
      <c r="C66" s="302">
        <f>SUM(C63+C65+C62+C56+C55+C50+C42)</f>
        <v>2773371</v>
      </c>
      <c r="D66" s="302">
        <f>SUM(D63+D65+D62+D56+D55+D50+D42)</f>
        <v>2801230</v>
      </c>
      <c r="E66" s="302">
        <f>SUM(E63+E65+E62+E56+E55+E50+E42+E54)</f>
        <v>2014418</v>
      </c>
      <c r="F66" s="302">
        <f>SUM(F63+F65+F62+F56+F55+F50+F42+F54)</f>
        <v>2029215</v>
      </c>
      <c r="G66" s="582">
        <f t="shared" si="0"/>
        <v>1.0073455459591802</v>
      </c>
    </row>
    <row r="67" spans="1:7" ht="12" customHeight="1">
      <c r="A67" s="164"/>
      <c r="B67" s="304"/>
      <c r="C67" s="145"/>
      <c r="D67" s="145"/>
      <c r="E67" s="145"/>
      <c r="F67" s="145"/>
      <c r="G67" s="583"/>
    </row>
    <row r="68" spans="1:7" ht="15" customHeight="1" thickBot="1">
      <c r="A68" s="153">
        <v>1160</v>
      </c>
      <c r="B68" s="175" t="s">
        <v>259</v>
      </c>
      <c r="C68" s="159"/>
      <c r="D68" s="159">
        <v>1500</v>
      </c>
      <c r="E68" s="159">
        <v>1500</v>
      </c>
      <c r="F68" s="159">
        <v>1500</v>
      </c>
      <c r="G68" s="965">
        <f t="shared" si="0"/>
        <v>1</v>
      </c>
    </row>
    <row r="69" spans="1:7" ht="18" customHeight="1" thickBot="1">
      <c r="A69" s="169"/>
      <c r="B69" s="300" t="s">
        <v>260</v>
      </c>
      <c r="C69" s="156">
        <f>SUM(C68)</f>
        <v>0</v>
      </c>
      <c r="D69" s="156">
        <f>SUM(D68)</f>
        <v>1500</v>
      </c>
      <c r="E69" s="156">
        <f>SUM(E68)</f>
        <v>1500</v>
      </c>
      <c r="F69" s="156">
        <f>SUM(F68)</f>
        <v>1500</v>
      </c>
      <c r="G69" s="582">
        <f t="shared" si="0"/>
        <v>1</v>
      </c>
    </row>
    <row r="70" spans="1:7" ht="12" customHeight="1" thickBot="1">
      <c r="A70" s="169"/>
      <c r="B70" s="217"/>
      <c r="C70" s="160"/>
      <c r="D70" s="160"/>
      <c r="E70" s="160"/>
      <c r="F70" s="160"/>
      <c r="G70" s="582"/>
    </row>
    <row r="71" spans="1:7" ht="18.75" customHeight="1" thickBot="1">
      <c r="A71" s="169"/>
      <c r="B71" s="305" t="s">
        <v>994</v>
      </c>
      <c r="C71" s="302">
        <f>SUM(C66+C40+C19+C69)</f>
        <v>11440739</v>
      </c>
      <c r="D71" s="302">
        <f>SUM(D66+D40+D19+D69)</f>
        <v>11706192</v>
      </c>
      <c r="E71" s="302">
        <f>SUM(E66+E40+E19+E69)</f>
        <v>10978115</v>
      </c>
      <c r="F71" s="302">
        <f>SUM(F66+F40+F19+F69)</f>
        <v>11053985</v>
      </c>
      <c r="G71" s="582">
        <f t="shared" si="0"/>
        <v>1.0069110225207152</v>
      </c>
    </row>
    <row r="72" spans="1:7" ht="12" customHeight="1">
      <c r="A72" s="149"/>
      <c r="B72" s="279"/>
      <c r="C72" s="145"/>
      <c r="D72" s="145"/>
      <c r="E72" s="145"/>
      <c r="F72" s="145"/>
      <c r="G72" s="583"/>
    </row>
    <row r="73" spans="1:7" ht="12" customHeight="1">
      <c r="A73" s="140">
        <v>1165</v>
      </c>
      <c r="B73" s="151" t="s">
        <v>261</v>
      </c>
      <c r="C73" s="135"/>
      <c r="D73" s="140">
        <v>305792</v>
      </c>
      <c r="E73" s="140">
        <v>305792</v>
      </c>
      <c r="F73" s="140">
        <v>312395</v>
      </c>
      <c r="G73" s="575">
        <f t="shared" si="0"/>
        <v>1.0215931090414399</v>
      </c>
    </row>
    <row r="74" spans="1:7" ht="12" customHeight="1">
      <c r="A74" s="140">
        <v>1170</v>
      </c>
      <c r="B74" s="138" t="s">
        <v>262</v>
      </c>
      <c r="C74" s="140">
        <f>SUM(C75:C77)</f>
        <v>2395920</v>
      </c>
      <c r="D74" s="140">
        <f>SUM(D75:D77)</f>
        <v>2395920</v>
      </c>
      <c r="E74" s="140">
        <f>SUM(E75:E77)</f>
        <v>2395920</v>
      </c>
      <c r="F74" s="140">
        <f>SUM(F75:F77)</f>
        <v>2395920</v>
      </c>
      <c r="G74" s="575">
        <f t="shared" si="0"/>
        <v>1</v>
      </c>
    </row>
    <row r="75" spans="1:7" ht="12" customHeight="1">
      <c r="A75" s="148">
        <v>1172</v>
      </c>
      <c r="B75" s="253" t="s">
        <v>985</v>
      </c>
      <c r="C75" s="135">
        <v>62940</v>
      </c>
      <c r="D75" s="135">
        <v>62940</v>
      </c>
      <c r="E75" s="135">
        <v>62940</v>
      </c>
      <c r="F75" s="135">
        <v>62940</v>
      </c>
      <c r="G75" s="963">
        <f aca="true" t="shared" si="1" ref="G75:G138">SUM(F75/E75)</f>
        <v>1</v>
      </c>
    </row>
    <row r="76" spans="1:7" ht="12" customHeight="1">
      <c r="A76" s="148">
        <v>1174</v>
      </c>
      <c r="B76" s="253" t="s">
        <v>29</v>
      </c>
      <c r="C76" s="135">
        <v>2328260</v>
      </c>
      <c r="D76" s="135">
        <v>2328260</v>
      </c>
      <c r="E76" s="135">
        <v>2328260</v>
      </c>
      <c r="F76" s="135">
        <v>2328260</v>
      </c>
      <c r="G76" s="963">
        <f t="shared" si="1"/>
        <v>1</v>
      </c>
    </row>
    <row r="77" spans="1:7" ht="12" customHeight="1">
      <c r="A77" s="148">
        <v>1176</v>
      </c>
      <c r="B77" s="253" t="s">
        <v>26</v>
      </c>
      <c r="C77" s="135">
        <v>4720</v>
      </c>
      <c r="D77" s="135">
        <v>4720</v>
      </c>
      <c r="E77" s="135">
        <v>4720</v>
      </c>
      <c r="F77" s="135">
        <v>4720</v>
      </c>
      <c r="G77" s="963">
        <f t="shared" si="1"/>
        <v>1</v>
      </c>
    </row>
    <row r="78" spans="1:7" ht="12" customHeight="1">
      <c r="A78" s="140">
        <v>1180</v>
      </c>
      <c r="B78" s="157" t="s">
        <v>263</v>
      </c>
      <c r="C78" s="140">
        <f>SUM(C79:C81)</f>
        <v>1701355</v>
      </c>
      <c r="D78" s="140">
        <f>SUM(D79:D81)</f>
        <v>1701355</v>
      </c>
      <c r="E78" s="140">
        <f>SUM(E79:E81)</f>
        <v>1701355</v>
      </c>
      <c r="F78" s="140">
        <f>SUM(F79:F81)</f>
        <v>1583245</v>
      </c>
      <c r="G78" s="575">
        <f t="shared" si="1"/>
        <v>0.9305788621422337</v>
      </c>
    </row>
    <row r="79" spans="1:7" ht="12" customHeight="1">
      <c r="A79" s="148">
        <v>1181</v>
      </c>
      <c r="B79" s="146" t="s">
        <v>357</v>
      </c>
      <c r="C79" s="135">
        <v>590535</v>
      </c>
      <c r="D79" s="135">
        <v>590535</v>
      </c>
      <c r="E79" s="135">
        <v>590535</v>
      </c>
      <c r="F79" s="135">
        <v>590535</v>
      </c>
      <c r="G79" s="963">
        <f t="shared" si="1"/>
        <v>1</v>
      </c>
    </row>
    <row r="80" spans="1:7" ht="12" customHeight="1">
      <c r="A80" s="148">
        <v>1182</v>
      </c>
      <c r="B80" s="136" t="s">
        <v>264</v>
      </c>
      <c r="C80" s="135">
        <v>1099000</v>
      </c>
      <c r="D80" s="135">
        <v>1099000</v>
      </c>
      <c r="E80" s="135">
        <v>1099000</v>
      </c>
      <c r="F80" s="135">
        <v>980890</v>
      </c>
      <c r="G80" s="963">
        <f t="shared" si="1"/>
        <v>0.8925295723384895</v>
      </c>
    </row>
    <row r="81" spans="1:7" ht="12" customHeight="1">
      <c r="A81" s="148">
        <v>1183</v>
      </c>
      <c r="B81" s="253" t="s">
        <v>178</v>
      </c>
      <c r="C81" s="135">
        <v>11820</v>
      </c>
      <c r="D81" s="135">
        <v>11820</v>
      </c>
      <c r="E81" s="135">
        <v>11820</v>
      </c>
      <c r="F81" s="135">
        <v>11820</v>
      </c>
      <c r="G81" s="963">
        <f t="shared" si="1"/>
        <v>1</v>
      </c>
    </row>
    <row r="82" spans="1:7" ht="12" customHeight="1" thickBot="1">
      <c r="A82" s="168">
        <v>1185</v>
      </c>
      <c r="B82" s="578" t="s">
        <v>478</v>
      </c>
      <c r="C82" s="572"/>
      <c r="D82" s="168">
        <v>16526</v>
      </c>
      <c r="E82" s="168">
        <v>16526</v>
      </c>
      <c r="F82" s="168">
        <v>16526</v>
      </c>
      <c r="G82" s="964">
        <f t="shared" si="1"/>
        <v>1</v>
      </c>
    </row>
    <row r="83" spans="1:7" ht="15" customHeight="1" thickBot="1">
      <c r="A83" s="156"/>
      <c r="B83" s="217" t="s">
        <v>265</v>
      </c>
      <c r="C83" s="168">
        <f>SUM(C74+C78)</f>
        <v>4097275</v>
      </c>
      <c r="D83" s="168">
        <f>SUM(D74+D78+D73+D82)</f>
        <v>4419593</v>
      </c>
      <c r="E83" s="168">
        <f>SUM(E74+E78+E73+E82)</f>
        <v>4419593</v>
      </c>
      <c r="F83" s="168">
        <f>SUM(F74+F78+F73+F82)</f>
        <v>4308086</v>
      </c>
      <c r="G83" s="582">
        <f t="shared" si="1"/>
        <v>0.9747698487168388</v>
      </c>
    </row>
    <row r="84" spans="1:7" ht="12" customHeight="1">
      <c r="A84" s="142"/>
      <c r="B84" s="150"/>
      <c r="C84" s="145"/>
      <c r="D84" s="145"/>
      <c r="E84" s="145"/>
      <c r="F84" s="145"/>
      <c r="G84" s="583"/>
    </row>
    <row r="85" spans="1:7" ht="12" customHeight="1">
      <c r="A85" s="140">
        <v>1190</v>
      </c>
      <c r="B85" s="143" t="s">
        <v>266</v>
      </c>
      <c r="C85" s="140">
        <f>SUM(C86+C89+C90)</f>
        <v>880000</v>
      </c>
      <c r="D85" s="140">
        <f>SUM(D86+D89+D90)</f>
        <v>880000</v>
      </c>
      <c r="E85" s="140">
        <f>SUM(E86+E89+E90)</f>
        <v>880000</v>
      </c>
      <c r="F85" s="140">
        <f>SUM(F86+F89+F90)</f>
        <v>730000</v>
      </c>
      <c r="G85" s="575">
        <f t="shared" si="1"/>
        <v>0.8295454545454546</v>
      </c>
    </row>
    <row r="86" spans="1:7" ht="12" customHeight="1">
      <c r="A86" s="148">
        <v>1191</v>
      </c>
      <c r="B86" s="136" t="s">
        <v>267</v>
      </c>
      <c r="C86" s="135">
        <f>SUM(C87:C88)</f>
        <v>250000</v>
      </c>
      <c r="D86" s="135">
        <f>SUM(D87:D88)</f>
        <v>250000</v>
      </c>
      <c r="E86" s="135">
        <f>SUM(E87:E88)</f>
        <v>250000</v>
      </c>
      <c r="F86" s="135">
        <f>SUM(F87:F88)</f>
        <v>250000</v>
      </c>
      <c r="G86" s="963">
        <f t="shared" si="1"/>
        <v>1</v>
      </c>
    </row>
    <row r="87" spans="1:7" ht="12" customHeight="1">
      <c r="A87" s="148">
        <v>1192</v>
      </c>
      <c r="B87" s="146" t="s">
        <v>268</v>
      </c>
      <c r="C87" s="139"/>
      <c r="D87" s="139"/>
      <c r="E87" s="139"/>
      <c r="F87" s="139"/>
      <c r="G87" s="575"/>
    </row>
    <row r="88" spans="1:7" ht="12" customHeight="1">
      <c r="A88" s="148">
        <v>1193</v>
      </c>
      <c r="B88" s="146" t="s">
        <v>269</v>
      </c>
      <c r="C88" s="139">
        <v>250000</v>
      </c>
      <c r="D88" s="139">
        <v>250000</v>
      </c>
      <c r="E88" s="139">
        <v>250000</v>
      </c>
      <c r="F88" s="139">
        <v>250000</v>
      </c>
      <c r="G88" s="584">
        <f t="shared" si="1"/>
        <v>1</v>
      </c>
    </row>
    <row r="89" spans="1:7" ht="12" customHeight="1">
      <c r="A89" s="148">
        <v>1194</v>
      </c>
      <c r="B89" s="136" t="s">
        <v>193</v>
      </c>
      <c r="C89" s="135">
        <v>300000</v>
      </c>
      <c r="D89" s="135">
        <v>300000</v>
      </c>
      <c r="E89" s="135">
        <v>300000</v>
      </c>
      <c r="F89" s="135">
        <v>150000</v>
      </c>
      <c r="G89" s="963">
        <f t="shared" si="1"/>
        <v>0.5</v>
      </c>
    </row>
    <row r="90" spans="1:7" ht="12" customHeight="1" thickBot="1">
      <c r="A90" s="153">
        <v>1195</v>
      </c>
      <c r="B90" s="306" t="s">
        <v>362</v>
      </c>
      <c r="C90" s="159">
        <v>330000</v>
      </c>
      <c r="D90" s="159">
        <v>330000</v>
      </c>
      <c r="E90" s="159">
        <v>330000</v>
      </c>
      <c r="F90" s="159">
        <v>330000</v>
      </c>
      <c r="G90" s="965">
        <f t="shared" si="1"/>
        <v>1</v>
      </c>
    </row>
    <row r="91" spans="1:7" ht="15.75" customHeight="1" thickBot="1">
      <c r="A91" s="156"/>
      <c r="B91" s="217" t="s">
        <v>270</v>
      </c>
      <c r="C91" s="156">
        <f>SUM(C85)</f>
        <v>880000</v>
      </c>
      <c r="D91" s="156">
        <f>SUM(D85)</f>
        <v>880000</v>
      </c>
      <c r="E91" s="156">
        <f>SUM(E85)</f>
        <v>880000</v>
      </c>
      <c r="F91" s="156">
        <f>SUM(F85)</f>
        <v>730000</v>
      </c>
      <c r="G91" s="582">
        <f t="shared" si="1"/>
        <v>0.8295454545454546</v>
      </c>
    </row>
    <row r="92" spans="1:7" ht="15.75" customHeight="1">
      <c r="A92" s="382"/>
      <c r="B92" s="383"/>
      <c r="C92" s="597"/>
      <c r="D92" s="597"/>
      <c r="E92" s="597"/>
      <c r="F92" s="597"/>
      <c r="G92" s="1021"/>
    </row>
    <row r="93" spans="1:7" ht="12" customHeight="1">
      <c r="A93" s="140">
        <v>1200</v>
      </c>
      <c r="B93" s="151" t="s">
        <v>271</v>
      </c>
      <c r="C93" s="140">
        <f>SUM(C94:C96)</f>
        <v>65000</v>
      </c>
      <c r="D93" s="140">
        <f>SUM(D94:D96)</f>
        <v>65000</v>
      </c>
      <c r="E93" s="140">
        <f>SUM(E94:E96)</f>
        <v>65000</v>
      </c>
      <c r="F93" s="140">
        <f>SUM(F94:F96)</f>
        <v>65000</v>
      </c>
      <c r="G93" s="583">
        <f t="shared" si="1"/>
        <v>1</v>
      </c>
    </row>
    <row r="94" spans="1:7" ht="12" customHeight="1">
      <c r="A94" s="148">
        <v>1201</v>
      </c>
      <c r="B94" s="136" t="s">
        <v>410</v>
      </c>
      <c r="C94" s="135"/>
      <c r="D94" s="135"/>
      <c r="E94" s="135"/>
      <c r="F94" s="135"/>
      <c r="G94" s="575"/>
    </row>
    <row r="95" spans="1:7" ht="12" customHeight="1">
      <c r="A95" s="148">
        <v>1202</v>
      </c>
      <c r="B95" s="136" t="s">
        <v>411</v>
      </c>
      <c r="C95" s="135">
        <v>40000</v>
      </c>
      <c r="D95" s="135">
        <v>40000</v>
      </c>
      <c r="E95" s="135">
        <v>40000</v>
      </c>
      <c r="F95" s="135">
        <v>40000</v>
      </c>
      <c r="G95" s="963">
        <f t="shared" si="1"/>
        <v>1</v>
      </c>
    </row>
    <row r="96" spans="1:7" ht="12" customHeight="1">
      <c r="A96" s="148">
        <v>1203</v>
      </c>
      <c r="B96" s="144" t="s">
        <v>992</v>
      </c>
      <c r="C96" s="135">
        <v>25000</v>
      </c>
      <c r="D96" s="135">
        <v>25000</v>
      </c>
      <c r="E96" s="135">
        <v>25000</v>
      </c>
      <c r="F96" s="135">
        <v>25000</v>
      </c>
      <c r="G96" s="963">
        <f t="shared" si="1"/>
        <v>1</v>
      </c>
    </row>
    <row r="97" spans="1:7" ht="12" customHeight="1">
      <c r="A97" s="140">
        <v>1210</v>
      </c>
      <c r="B97" s="151" t="s">
        <v>272</v>
      </c>
      <c r="C97" s="140">
        <v>2955</v>
      </c>
      <c r="D97" s="140">
        <v>2955</v>
      </c>
      <c r="E97" s="140">
        <v>2955</v>
      </c>
      <c r="F97" s="140">
        <v>2955</v>
      </c>
      <c r="G97" s="575">
        <f t="shared" si="1"/>
        <v>1</v>
      </c>
    </row>
    <row r="98" spans="1:7" ht="12" customHeight="1" thickBot="1">
      <c r="A98" s="974">
        <v>1211</v>
      </c>
      <c r="B98" s="975" t="s">
        <v>783</v>
      </c>
      <c r="C98" s="976"/>
      <c r="D98" s="976"/>
      <c r="E98" s="974">
        <v>1103</v>
      </c>
      <c r="F98" s="974">
        <v>1103</v>
      </c>
      <c r="G98" s="964">
        <f t="shared" si="1"/>
        <v>1</v>
      </c>
    </row>
    <row r="99" spans="1:7" ht="15.75" customHeight="1" thickBot="1">
      <c r="A99" s="156"/>
      <c r="B99" s="217" t="s">
        <v>273</v>
      </c>
      <c r="C99" s="156">
        <f>SUM(C93+C97)</f>
        <v>67955</v>
      </c>
      <c r="D99" s="156">
        <f>SUM(D93+D97)</f>
        <v>67955</v>
      </c>
      <c r="E99" s="156">
        <f>SUM(E93+E97+E98)</f>
        <v>69058</v>
      </c>
      <c r="F99" s="156">
        <f>SUM(F93+F97+F98)</f>
        <v>69058</v>
      </c>
      <c r="G99" s="582">
        <f t="shared" si="1"/>
        <v>1</v>
      </c>
    </row>
    <row r="100" spans="1:7" ht="12" customHeight="1" thickBot="1">
      <c r="A100" s="156"/>
      <c r="B100" s="179"/>
      <c r="C100" s="160"/>
      <c r="D100" s="160"/>
      <c r="E100" s="160"/>
      <c r="F100" s="160"/>
      <c r="G100" s="582"/>
    </row>
    <row r="101" spans="1:7" ht="24" customHeight="1" thickBot="1">
      <c r="A101" s="156"/>
      <c r="B101" s="311" t="s">
        <v>995</v>
      </c>
      <c r="C101" s="242">
        <f>SUM(C83+C91+C99)</f>
        <v>5045230</v>
      </c>
      <c r="D101" s="242">
        <f>SUM(D83+D91+D99)</f>
        <v>5367548</v>
      </c>
      <c r="E101" s="242">
        <f>SUM(E83+E91+E99)</f>
        <v>5368651</v>
      </c>
      <c r="F101" s="242">
        <f>SUM(F83+F91+F99)</f>
        <v>5107144</v>
      </c>
      <c r="G101" s="582">
        <f t="shared" si="1"/>
        <v>0.9512899981764507</v>
      </c>
    </row>
    <row r="102" spans="1:7" ht="12.75" customHeight="1">
      <c r="A102" s="166"/>
      <c r="B102" s="307"/>
      <c r="C102" s="145"/>
      <c r="D102" s="145"/>
      <c r="E102" s="145"/>
      <c r="F102" s="145"/>
      <c r="G102" s="583"/>
    </row>
    <row r="103" spans="1:7" ht="12" customHeight="1" thickBot="1">
      <c r="A103" s="153">
        <v>1215</v>
      </c>
      <c r="B103" s="170" t="s">
        <v>274</v>
      </c>
      <c r="C103" s="159"/>
      <c r="D103" s="159">
        <v>1250698</v>
      </c>
      <c r="E103" s="159">
        <v>1250698</v>
      </c>
      <c r="F103" s="159">
        <v>1250698</v>
      </c>
      <c r="G103" s="965">
        <f t="shared" si="1"/>
        <v>1</v>
      </c>
    </row>
    <row r="104" spans="1:7" ht="21.75" customHeight="1" thickBot="1">
      <c r="A104" s="156"/>
      <c r="B104" s="300" t="s">
        <v>961</v>
      </c>
      <c r="C104" s="160"/>
      <c r="D104" s="156">
        <f>SUM(D103)</f>
        <v>1250698</v>
      </c>
      <c r="E104" s="156">
        <f>SUM(E103)</f>
        <v>1250698</v>
      </c>
      <c r="F104" s="156">
        <f>SUM(F103)</f>
        <v>1250698</v>
      </c>
      <c r="G104" s="582">
        <f t="shared" si="1"/>
        <v>1</v>
      </c>
    </row>
    <row r="105" spans="1:7" ht="12" customHeight="1">
      <c r="A105" s="166"/>
      <c r="B105" s="243"/>
      <c r="C105" s="145"/>
      <c r="D105" s="145"/>
      <c r="E105" s="145"/>
      <c r="F105" s="145"/>
      <c r="G105" s="583"/>
    </row>
    <row r="106" spans="1:7" ht="12" customHeight="1">
      <c r="A106" s="148">
        <v>1220</v>
      </c>
      <c r="B106" s="150" t="s">
        <v>275</v>
      </c>
      <c r="C106" s="135">
        <v>420000</v>
      </c>
      <c r="D106" s="135">
        <v>420000</v>
      </c>
      <c r="E106" s="135">
        <v>420000</v>
      </c>
      <c r="F106" s="135">
        <v>420000</v>
      </c>
      <c r="G106" s="963">
        <f t="shared" si="1"/>
        <v>1</v>
      </c>
    </row>
    <row r="107" spans="1:7" ht="12" customHeight="1" thickBot="1">
      <c r="A107" s="148">
        <v>1221</v>
      </c>
      <c r="B107" s="170" t="s">
        <v>274</v>
      </c>
      <c r="C107" s="159">
        <v>140000</v>
      </c>
      <c r="D107" s="159">
        <v>561348</v>
      </c>
      <c r="E107" s="159">
        <v>560882</v>
      </c>
      <c r="F107" s="159">
        <v>560882</v>
      </c>
      <c r="G107" s="965">
        <f t="shared" si="1"/>
        <v>1</v>
      </c>
    </row>
    <row r="108" spans="1:7" ht="18" customHeight="1" thickBot="1">
      <c r="A108" s="156"/>
      <c r="B108" s="216" t="s">
        <v>277</v>
      </c>
      <c r="C108" s="168">
        <f>SUM(C106:C107)</f>
        <v>560000</v>
      </c>
      <c r="D108" s="168">
        <f>SUM(D106:D107)</f>
        <v>981348</v>
      </c>
      <c r="E108" s="168">
        <f>SUM(E106:E107)</f>
        <v>980882</v>
      </c>
      <c r="F108" s="168">
        <f>SUM(F106:F107)</f>
        <v>980882</v>
      </c>
      <c r="G108" s="582">
        <f t="shared" si="1"/>
        <v>1</v>
      </c>
    </row>
    <row r="109" spans="1:7" ht="12" customHeight="1" thickBot="1">
      <c r="A109" s="156"/>
      <c r="B109" s="179"/>
      <c r="C109" s="160"/>
      <c r="D109" s="160"/>
      <c r="E109" s="160"/>
      <c r="F109" s="160"/>
      <c r="G109" s="582"/>
    </row>
    <row r="110" spans="1:7" ht="16.5" customHeight="1" thickBot="1">
      <c r="A110" s="156"/>
      <c r="B110" s="308" t="s">
        <v>443</v>
      </c>
      <c r="C110" s="156">
        <f>SUM(C108+C101+C71)</f>
        <v>17045969</v>
      </c>
      <c r="D110" s="156">
        <f>SUM(D108+D101+D71+D104)</f>
        <v>19305786</v>
      </c>
      <c r="E110" s="156">
        <f>SUM(E108+E101+E71+E104)</f>
        <v>18578346</v>
      </c>
      <c r="F110" s="156">
        <f>SUM(F108+F101+F71+F104)</f>
        <v>18392709</v>
      </c>
      <c r="G110" s="582">
        <f t="shared" si="1"/>
        <v>0.9900078833713184</v>
      </c>
    </row>
    <row r="111" spans="1:7" ht="12" customHeight="1">
      <c r="A111" s="166"/>
      <c r="B111" s="179"/>
      <c r="C111" s="316"/>
      <c r="D111" s="316"/>
      <c r="E111" s="316"/>
      <c r="F111" s="316"/>
      <c r="G111" s="583"/>
    </row>
    <row r="112" spans="1:7" ht="15.75" customHeight="1">
      <c r="A112" s="140"/>
      <c r="B112" s="318" t="s">
        <v>385</v>
      </c>
      <c r="C112" s="226"/>
      <c r="D112" s="226"/>
      <c r="E112" s="226"/>
      <c r="F112" s="226"/>
      <c r="G112" s="575"/>
    </row>
    <row r="113" spans="1:7" ht="12" customHeight="1">
      <c r="A113" s="140"/>
      <c r="B113" s="312"/>
      <c r="C113" s="309"/>
      <c r="D113" s="309"/>
      <c r="E113" s="309"/>
      <c r="F113" s="309"/>
      <c r="G113" s="575"/>
    </row>
    <row r="114" spans="1:7" ht="12" customHeight="1">
      <c r="A114" s="148">
        <v>1230</v>
      </c>
      <c r="B114" s="146" t="s">
        <v>236</v>
      </c>
      <c r="C114" s="226"/>
      <c r="D114" s="226"/>
      <c r="E114" s="226"/>
      <c r="F114" s="226"/>
      <c r="G114" s="575"/>
    </row>
    <row r="115" spans="1:7" ht="12" customHeight="1" thickBot="1">
      <c r="A115" s="153">
        <v>1231</v>
      </c>
      <c r="B115" s="154" t="s">
        <v>279</v>
      </c>
      <c r="C115" s="315"/>
      <c r="D115" s="299">
        <v>15606</v>
      </c>
      <c r="E115" s="299">
        <v>15606</v>
      </c>
      <c r="F115" s="299">
        <v>24156</v>
      </c>
      <c r="G115" s="965">
        <f t="shared" si="1"/>
        <v>1.5478662053056518</v>
      </c>
    </row>
    <row r="116" spans="1:7" ht="12" customHeight="1" thickBot="1">
      <c r="A116" s="156"/>
      <c r="B116" s="155" t="s">
        <v>228</v>
      </c>
      <c r="C116" s="314"/>
      <c r="D116" s="236">
        <f>SUM(D115)</f>
        <v>15606</v>
      </c>
      <c r="E116" s="236">
        <f>SUM(E115)</f>
        <v>15606</v>
      </c>
      <c r="F116" s="236">
        <f>SUM(F115)</f>
        <v>24156</v>
      </c>
      <c r="G116" s="582">
        <f t="shared" si="1"/>
        <v>1.5478662053056518</v>
      </c>
    </row>
    <row r="117" spans="1:7" ht="12" customHeight="1">
      <c r="A117" s="142">
        <v>1240</v>
      </c>
      <c r="B117" s="303" t="s">
        <v>249</v>
      </c>
      <c r="C117" s="238">
        <v>7000</v>
      </c>
      <c r="D117" s="238">
        <v>7000</v>
      </c>
      <c r="E117" s="238">
        <v>7000</v>
      </c>
      <c r="F117" s="238">
        <f>F118</f>
        <v>7463</v>
      </c>
      <c r="G117" s="583">
        <f t="shared" si="1"/>
        <v>1.066142857142857</v>
      </c>
    </row>
    <row r="118" spans="1:7" ht="12" customHeight="1">
      <c r="A118" s="148">
        <v>1241</v>
      </c>
      <c r="B118" s="146" t="s">
        <v>57</v>
      </c>
      <c r="C118" s="231">
        <v>7000</v>
      </c>
      <c r="D118" s="231">
        <v>7000</v>
      </c>
      <c r="E118" s="231">
        <v>7000</v>
      </c>
      <c r="F118" s="231">
        <v>7463</v>
      </c>
      <c r="G118" s="963">
        <f t="shared" si="1"/>
        <v>1.066142857142857</v>
      </c>
    </row>
    <row r="119" spans="1:7" ht="12" customHeight="1">
      <c r="A119" s="148">
        <v>1242</v>
      </c>
      <c r="B119" s="146" t="s">
        <v>58</v>
      </c>
      <c r="C119" s="231"/>
      <c r="D119" s="231"/>
      <c r="E119" s="231"/>
      <c r="F119" s="231"/>
      <c r="G119" s="575"/>
    </row>
    <row r="120" spans="1:7" ht="12" customHeight="1">
      <c r="A120" s="148">
        <v>1250</v>
      </c>
      <c r="B120" s="253" t="s">
        <v>250</v>
      </c>
      <c r="C120" s="231">
        <v>10000</v>
      </c>
      <c r="D120" s="231">
        <v>10000</v>
      </c>
      <c r="E120" s="231">
        <v>15000</v>
      </c>
      <c r="F120" s="231">
        <v>20886</v>
      </c>
      <c r="G120" s="963">
        <f t="shared" si="1"/>
        <v>1.3924</v>
      </c>
    </row>
    <row r="121" spans="1:7" ht="12" customHeight="1">
      <c r="A121" s="148">
        <v>1255</v>
      </c>
      <c r="B121" s="146" t="s">
        <v>254</v>
      </c>
      <c r="C121" s="231">
        <v>850</v>
      </c>
      <c r="D121" s="231">
        <v>850</v>
      </c>
      <c r="E121" s="231">
        <v>0</v>
      </c>
      <c r="F121" s="231">
        <v>0</v>
      </c>
      <c r="G121" s="963"/>
    </row>
    <row r="122" spans="1:7" ht="12" customHeight="1">
      <c r="A122" s="148">
        <v>1260</v>
      </c>
      <c r="B122" s="146" t="s">
        <v>255</v>
      </c>
      <c r="C122" s="231">
        <v>4500</v>
      </c>
      <c r="D122" s="231">
        <v>4500</v>
      </c>
      <c r="E122" s="231">
        <v>4500</v>
      </c>
      <c r="F122" s="231">
        <v>6662</v>
      </c>
      <c r="G122" s="963">
        <f t="shared" si="1"/>
        <v>1.4804444444444445</v>
      </c>
    </row>
    <row r="123" spans="1:7" ht="12" customHeight="1">
      <c r="A123" s="148">
        <v>1261</v>
      </c>
      <c r="B123" s="150" t="s">
        <v>256</v>
      </c>
      <c r="C123" s="231"/>
      <c r="D123" s="231"/>
      <c r="E123" s="231"/>
      <c r="F123" s="231"/>
      <c r="G123" s="963"/>
    </row>
    <row r="124" spans="1:7" ht="12" customHeight="1">
      <c r="A124" s="148">
        <v>1262</v>
      </c>
      <c r="B124" s="144" t="s">
        <v>257</v>
      </c>
      <c r="C124" s="231">
        <v>400</v>
      </c>
      <c r="D124" s="231">
        <v>400</v>
      </c>
      <c r="E124" s="231">
        <v>200</v>
      </c>
      <c r="F124" s="231">
        <v>200</v>
      </c>
      <c r="G124" s="963">
        <f t="shared" si="1"/>
        <v>1</v>
      </c>
    </row>
    <row r="125" spans="1:7" ht="12" customHeight="1" thickBot="1">
      <c r="A125" s="153">
        <v>1270</v>
      </c>
      <c r="B125" s="154" t="s">
        <v>258</v>
      </c>
      <c r="C125" s="299"/>
      <c r="D125" s="299">
        <v>436</v>
      </c>
      <c r="E125" s="299">
        <v>92407</v>
      </c>
      <c r="F125" s="299">
        <v>93115</v>
      </c>
      <c r="G125" s="965">
        <f t="shared" si="1"/>
        <v>1.0076617572261841</v>
      </c>
    </row>
    <row r="126" spans="1:7" ht="16.5" customHeight="1" thickBot="1">
      <c r="A126" s="168"/>
      <c r="B126" s="217" t="s">
        <v>450</v>
      </c>
      <c r="C126" s="207">
        <f>SUM(C117+C120+C122+C124+C121)</f>
        <v>22750</v>
      </c>
      <c r="D126" s="207">
        <f>SUM(D117+D120+D122+D124+D121+D125)</f>
        <v>23186</v>
      </c>
      <c r="E126" s="207">
        <f>SUM(E117+E120+E122+E124+E121+E125)</f>
        <v>119107</v>
      </c>
      <c r="F126" s="207">
        <f>SUM(F117+F120+F122+F124+F121+F125)</f>
        <v>128326</v>
      </c>
      <c r="G126" s="582">
        <f t="shared" si="1"/>
        <v>1.0774009923849983</v>
      </c>
    </row>
    <row r="127" spans="1:7" ht="12" customHeight="1">
      <c r="A127" s="166"/>
      <c r="B127" s="143"/>
      <c r="C127" s="316"/>
      <c r="D127" s="316"/>
      <c r="E127" s="316"/>
      <c r="F127" s="316"/>
      <c r="G127" s="583"/>
    </row>
    <row r="128" spans="1:7" ht="12" customHeight="1" thickBot="1">
      <c r="A128" s="167">
        <v>1280</v>
      </c>
      <c r="B128" s="175" t="s">
        <v>259</v>
      </c>
      <c r="C128" s="315"/>
      <c r="D128" s="315"/>
      <c r="E128" s="315"/>
      <c r="F128" s="315"/>
      <c r="G128" s="964"/>
    </row>
    <row r="129" spans="1:7" ht="15.75" customHeight="1" thickBot="1">
      <c r="A129" s="156"/>
      <c r="B129" s="300" t="s">
        <v>260</v>
      </c>
      <c r="C129" s="319"/>
      <c r="D129" s="319"/>
      <c r="E129" s="319"/>
      <c r="F129" s="319"/>
      <c r="G129" s="582"/>
    </row>
    <row r="130" spans="1:7" ht="15.75" customHeight="1" thickBot="1">
      <c r="A130" s="156"/>
      <c r="B130" s="279"/>
      <c r="C130" s="319"/>
      <c r="D130" s="319"/>
      <c r="E130" s="319"/>
      <c r="F130" s="319"/>
      <c r="G130" s="582"/>
    </row>
    <row r="131" spans="1:7" ht="15.75" customHeight="1" thickBot="1">
      <c r="A131" s="156"/>
      <c r="B131" s="305" t="s">
        <v>994</v>
      </c>
      <c r="C131" s="321">
        <f>SUM(C126+C129)</f>
        <v>22750</v>
      </c>
      <c r="D131" s="321">
        <f>SUM(D126+D129+D116)</f>
        <v>38792</v>
      </c>
      <c r="E131" s="321">
        <f>SUM(E126+E129+E116)</f>
        <v>134713</v>
      </c>
      <c r="F131" s="321">
        <f>SUM(F126+F129+F116)</f>
        <v>152482</v>
      </c>
      <c r="G131" s="582">
        <f t="shared" si="1"/>
        <v>1.131902637458894</v>
      </c>
    </row>
    <row r="132" spans="1:7" ht="13.5" customHeight="1">
      <c r="A132" s="142"/>
      <c r="B132" s="279"/>
      <c r="C132" s="310"/>
      <c r="D132" s="310"/>
      <c r="E132" s="310"/>
      <c r="F132" s="310"/>
      <c r="G132" s="583"/>
    </row>
    <row r="133" spans="1:7" ht="12" customHeight="1">
      <c r="A133" s="148">
        <v>1285</v>
      </c>
      <c r="B133" s="146" t="s">
        <v>261</v>
      </c>
      <c r="C133" s="226"/>
      <c r="D133" s="226"/>
      <c r="E133" s="226"/>
      <c r="F133" s="226"/>
      <c r="G133" s="575"/>
    </row>
    <row r="134" spans="1:7" ht="12" customHeight="1" thickBot="1">
      <c r="A134" s="148">
        <v>1286</v>
      </c>
      <c r="B134" s="146" t="s">
        <v>280</v>
      </c>
      <c r="C134" s="226"/>
      <c r="D134" s="226"/>
      <c r="E134" s="226"/>
      <c r="F134" s="226"/>
      <c r="G134" s="964"/>
    </row>
    <row r="135" spans="1:7" ht="16.5" customHeight="1" thickBot="1">
      <c r="A135" s="156"/>
      <c r="B135" s="217" t="s">
        <v>265</v>
      </c>
      <c r="C135" s="319"/>
      <c r="D135" s="319"/>
      <c r="E135" s="319"/>
      <c r="F135" s="319"/>
      <c r="G135" s="582"/>
    </row>
    <row r="136" spans="1:7" ht="12.75" customHeight="1">
      <c r="A136" s="166"/>
      <c r="B136" s="304"/>
      <c r="C136" s="316"/>
      <c r="D136" s="316"/>
      <c r="E136" s="316"/>
      <c r="F136" s="316"/>
      <c r="G136" s="583"/>
    </row>
    <row r="137" spans="1:7" ht="12.75" customHeight="1" thickBot="1">
      <c r="A137" s="153">
        <v>1290</v>
      </c>
      <c r="B137" s="154" t="s">
        <v>281</v>
      </c>
      <c r="C137" s="315"/>
      <c r="D137" s="315">
        <v>1500</v>
      </c>
      <c r="E137" s="315">
        <v>1500</v>
      </c>
      <c r="F137" s="315">
        <v>1500</v>
      </c>
      <c r="G137" s="965">
        <f t="shared" si="1"/>
        <v>1</v>
      </c>
    </row>
    <row r="138" spans="1:7" ht="16.5" customHeight="1" thickBot="1">
      <c r="A138" s="168"/>
      <c r="B138" s="300" t="s">
        <v>270</v>
      </c>
      <c r="C138" s="319"/>
      <c r="D138" s="593">
        <f>SUM(D137)</f>
        <v>1500</v>
      </c>
      <c r="E138" s="593">
        <f>SUM(E137)</f>
        <v>1500</v>
      </c>
      <c r="F138" s="593">
        <f>SUM(F137)</f>
        <v>1500</v>
      </c>
      <c r="G138" s="582">
        <f t="shared" si="1"/>
        <v>1</v>
      </c>
    </row>
    <row r="139" spans="1:7" ht="9" customHeight="1">
      <c r="A139" s="166"/>
      <c r="B139" s="304"/>
      <c r="C139" s="598"/>
      <c r="D139" s="598"/>
      <c r="E139" s="598"/>
      <c r="F139" s="598"/>
      <c r="G139" s="583"/>
    </row>
    <row r="140" spans="1:7" ht="12.75" customHeight="1" thickBot="1">
      <c r="A140" s="281">
        <v>1291</v>
      </c>
      <c r="B140" s="158" t="s">
        <v>272</v>
      </c>
      <c r="C140" s="313"/>
      <c r="D140" s="313"/>
      <c r="E140" s="313"/>
      <c r="F140" s="313"/>
      <c r="G140" s="964"/>
    </row>
    <row r="141" spans="1:7" ht="16.5" customHeight="1" thickBot="1">
      <c r="A141" s="156"/>
      <c r="B141" s="217" t="s">
        <v>273</v>
      </c>
      <c r="C141" s="319"/>
      <c r="D141" s="319"/>
      <c r="E141" s="319"/>
      <c r="F141" s="319"/>
      <c r="G141" s="582"/>
    </row>
    <row r="142" spans="1:7" ht="12.75" customHeight="1">
      <c r="A142" s="166"/>
      <c r="B142" s="304"/>
      <c r="C142" s="323"/>
      <c r="D142" s="323"/>
      <c r="E142" s="323"/>
      <c r="F142" s="323"/>
      <c r="G142" s="583"/>
    </row>
    <row r="143" spans="1:7" ht="12.75" customHeight="1">
      <c r="A143" s="148">
        <v>1292</v>
      </c>
      <c r="B143" s="146" t="s">
        <v>274</v>
      </c>
      <c r="C143" s="231"/>
      <c r="D143" s="231">
        <v>62679</v>
      </c>
      <c r="E143" s="231">
        <v>6262</v>
      </c>
      <c r="F143" s="231">
        <v>6262</v>
      </c>
      <c r="G143" s="963">
        <f>SUM(F143/E143)</f>
        <v>1</v>
      </c>
    </row>
    <row r="144" spans="1:7" ht="12.75" customHeight="1" thickBot="1">
      <c r="A144" s="167">
        <v>1293</v>
      </c>
      <c r="B144" s="152" t="s">
        <v>225</v>
      </c>
      <c r="C144" s="324">
        <f>SUM('1c.mell '!C117)</f>
        <v>1633123</v>
      </c>
      <c r="D144" s="324">
        <v>1634420</v>
      </c>
      <c r="E144" s="324">
        <v>1597742</v>
      </c>
      <c r="F144" s="324">
        <v>1585998</v>
      </c>
      <c r="G144" s="965">
        <f>SUM(F144/E144)</f>
        <v>0.9926496267858015</v>
      </c>
    </row>
    <row r="145" spans="1:7" ht="17.25" customHeight="1" thickBot="1">
      <c r="A145" s="156"/>
      <c r="B145" s="217" t="s">
        <v>961</v>
      </c>
      <c r="C145" s="207">
        <f>SUM(C143:C144)</f>
        <v>1633123</v>
      </c>
      <c r="D145" s="207">
        <f>SUM(D143:D144)</f>
        <v>1697099</v>
      </c>
      <c r="E145" s="207">
        <f>SUM(E143:E144)</f>
        <v>1604004</v>
      </c>
      <c r="F145" s="207">
        <f>SUM(F143:F144)</f>
        <v>1592260</v>
      </c>
      <c r="G145" s="582">
        <f>SUM(F145/E145)</f>
        <v>0.9926783224979489</v>
      </c>
    </row>
    <row r="146" spans="1:7" ht="12" customHeight="1">
      <c r="A146" s="166"/>
      <c r="B146" s="259"/>
      <c r="C146" s="323"/>
      <c r="D146" s="323"/>
      <c r="E146" s="323"/>
      <c r="F146" s="323"/>
      <c r="G146" s="583"/>
    </row>
    <row r="147" spans="1:7" ht="12" customHeight="1">
      <c r="A147" s="148">
        <v>1294</v>
      </c>
      <c r="B147" s="288" t="s">
        <v>276</v>
      </c>
      <c r="C147" s="231"/>
      <c r="D147" s="231">
        <v>35554</v>
      </c>
      <c r="E147" s="231"/>
      <c r="F147" s="231"/>
      <c r="G147" s="575"/>
    </row>
    <row r="148" spans="1:7" ht="12.75" customHeight="1" thickBot="1">
      <c r="A148" s="153">
        <v>1295</v>
      </c>
      <c r="B148" s="154" t="s">
        <v>225</v>
      </c>
      <c r="C148" s="299">
        <v>162600</v>
      </c>
      <c r="D148" s="299">
        <v>162600</v>
      </c>
      <c r="E148" s="299">
        <v>200454</v>
      </c>
      <c r="F148" s="299">
        <v>213954</v>
      </c>
      <c r="G148" s="965">
        <f>SUM(F148/E148)</f>
        <v>1.067347122032985</v>
      </c>
    </row>
    <row r="149" spans="1:7" ht="17.25" customHeight="1" thickBot="1">
      <c r="A149" s="156"/>
      <c r="B149" s="322" t="s">
        <v>277</v>
      </c>
      <c r="C149" s="207">
        <f>SUM(C148)</f>
        <v>162600</v>
      </c>
      <c r="D149" s="207">
        <f>SUM(D147:D148)</f>
        <v>198154</v>
      </c>
      <c r="E149" s="207">
        <f>SUM(E147:E148)</f>
        <v>200454</v>
      </c>
      <c r="F149" s="207">
        <f>SUM(F147:F148)</f>
        <v>213954</v>
      </c>
      <c r="G149" s="582">
        <f>SUM(F149/E149)</f>
        <v>1.067347122032985</v>
      </c>
    </row>
    <row r="150" spans="1:7" ht="12" customHeight="1" thickBot="1">
      <c r="A150" s="156"/>
      <c r="B150" s="147"/>
      <c r="C150" s="320"/>
      <c r="D150" s="320"/>
      <c r="E150" s="320"/>
      <c r="F150" s="320"/>
      <c r="G150" s="582"/>
    </row>
    <row r="151" spans="1:7" ht="18" customHeight="1" thickBot="1">
      <c r="A151" s="156"/>
      <c r="B151" s="308" t="s">
        <v>446</v>
      </c>
      <c r="C151" s="207">
        <f>SUM(C149+C145+C131)</f>
        <v>1818473</v>
      </c>
      <c r="D151" s="207">
        <f>SUM(D149+D145+D131+D138)</f>
        <v>1935545</v>
      </c>
      <c r="E151" s="207">
        <f>SUM(E149+E145+E131+E138)</f>
        <v>1940671</v>
      </c>
      <c r="F151" s="207">
        <f>SUM(F149+F145+F131+F138)</f>
        <v>1960196</v>
      </c>
      <c r="G151" s="582">
        <f>SUM(F151/E151)</f>
        <v>1.0100609531445568</v>
      </c>
    </row>
    <row r="152" spans="1:7" s="129" customFormat="1" ht="12">
      <c r="A152" s="164"/>
      <c r="B152" s="165"/>
      <c r="C152" s="166"/>
      <c r="D152" s="166"/>
      <c r="E152" s="166"/>
      <c r="F152" s="166"/>
      <c r="G152" s="583"/>
    </row>
    <row r="153" spans="1:8" s="129" customFormat="1" ht="15">
      <c r="A153" s="149"/>
      <c r="B153" s="283" t="s">
        <v>395</v>
      </c>
      <c r="C153" s="229"/>
      <c r="D153" s="229"/>
      <c r="E153" s="229"/>
      <c r="F153" s="229"/>
      <c r="G153" s="575"/>
      <c r="H153" s="618"/>
    </row>
    <row r="154" spans="1:7" s="129" customFormat="1" ht="15">
      <c r="A154" s="149"/>
      <c r="B154" s="283"/>
      <c r="C154" s="229"/>
      <c r="D154" s="229"/>
      <c r="E154" s="229"/>
      <c r="F154" s="229"/>
      <c r="G154" s="575"/>
    </row>
    <row r="155" spans="1:7" s="129" customFormat="1" ht="12">
      <c r="A155" s="148">
        <v>1301</v>
      </c>
      <c r="B155" s="146" t="s">
        <v>236</v>
      </c>
      <c r="C155" s="226"/>
      <c r="D155" s="226"/>
      <c r="E155" s="8">
        <f>SUM('3b.m.'!E12)</f>
        <v>0</v>
      </c>
      <c r="F155" s="8">
        <f>SUM('3b.m.'!F12)</f>
        <v>0</v>
      </c>
      <c r="G155" s="575"/>
    </row>
    <row r="156" spans="1:7" s="129" customFormat="1" ht="12.75" thickBot="1">
      <c r="A156" s="153">
        <v>1302</v>
      </c>
      <c r="B156" s="154" t="s">
        <v>237</v>
      </c>
      <c r="C156" s="315"/>
      <c r="D156" s="299">
        <v>1614</v>
      </c>
      <c r="E156" s="872">
        <f>SUM('3b.m.'!E13)</f>
        <v>1761</v>
      </c>
      <c r="F156" s="872">
        <f>SUM('3b.m.'!F13)</f>
        <v>1761</v>
      </c>
      <c r="G156" s="965">
        <f>SUM(F156/E156)</f>
        <v>1</v>
      </c>
    </row>
    <row r="157" spans="1:7" s="129" customFormat="1" ht="12.75" thickBot="1">
      <c r="A157" s="156"/>
      <c r="B157" s="155" t="s">
        <v>228</v>
      </c>
      <c r="C157" s="314"/>
      <c r="D157" s="236">
        <f>SUM(D156)</f>
        <v>1614</v>
      </c>
      <c r="E157" s="236">
        <f>SUM(E156)</f>
        <v>1761</v>
      </c>
      <c r="F157" s="236">
        <f>SUM(F156)</f>
        <v>1761</v>
      </c>
      <c r="G157" s="581">
        <f>SUM(F157/E157)</f>
        <v>1</v>
      </c>
    </row>
    <row r="158" spans="1:7" s="129" customFormat="1" ht="12">
      <c r="A158" s="142">
        <v>1310</v>
      </c>
      <c r="B158" s="303" t="s">
        <v>249</v>
      </c>
      <c r="C158" s="238">
        <f>SUM(C159)</f>
        <v>2000</v>
      </c>
      <c r="D158" s="238">
        <f>SUM(D159)</f>
        <v>2000</v>
      </c>
      <c r="E158" s="238">
        <f>SUM(E159)</f>
        <v>2759</v>
      </c>
      <c r="F158" s="238">
        <f>SUM(F159)</f>
        <v>2759</v>
      </c>
      <c r="G158" s="583">
        <f>SUM(F158/E158)</f>
        <v>1</v>
      </c>
    </row>
    <row r="159" spans="1:7" s="129" customFormat="1" ht="12">
      <c r="A159" s="148">
        <v>1311</v>
      </c>
      <c r="B159" s="146" t="s">
        <v>57</v>
      </c>
      <c r="C159" s="228">
        <v>2000</v>
      </c>
      <c r="D159" s="228">
        <v>2000</v>
      </c>
      <c r="E159" s="611">
        <f>SUM('3b.m.'!E16)</f>
        <v>2759</v>
      </c>
      <c r="F159" s="611">
        <f>SUM('3b.m.'!F16)</f>
        <v>2759</v>
      </c>
      <c r="G159" s="584">
        <f>SUM(F159/E159)</f>
        <v>1</v>
      </c>
    </row>
    <row r="160" spans="1:7" s="129" customFormat="1" ht="12">
      <c r="A160" s="148">
        <v>1312</v>
      </c>
      <c r="B160" s="146" t="s">
        <v>58</v>
      </c>
      <c r="C160" s="231"/>
      <c r="D160" s="231"/>
      <c r="E160" s="610">
        <f>SUM('3b.m.'!E17)</f>
        <v>0</v>
      </c>
      <c r="F160" s="610">
        <f>SUM('3b.m.'!F17)</f>
        <v>0</v>
      </c>
      <c r="G160" s="575"/>
    </row>
    <row r="161" spans="1:7" s="129" customFormat="1" ht="12">
      <c r="A161" s="148">
        <v>1320</v>
      </c>
      <c r="B161" s="253" t="s">
        <v>250</v>
      </c>
      <c r="C161" s="231"/>
      <c r="D161" s="231"/>
      <c r="E161" s="610">
        <f>SUM('3b.m.'!E18)</f>
        <v>0</v>
      </c>
      <c r="F161" s="610">
        <f>SUM('3b.m.'!F18)</f>
        <v>0</v>
      </c>
      <c r="G161" s="575"/>
    </row>
    <row r="162" spans="1:7" s="129" customFormat="1" ht="12">
      <c r="A162" s="148">
        <v>1321</v>
      </c>
      <c r="B162" s="146" t="s">
        <v>254</v>
      </c>
      <c r="C162" s="231"/>
      <c r="D162" s="231"/>
      <c r="E162" s="610">
        <f>SUM('3b.m.'!E19)</f>
        <v>0</v>
      </c>
      <c r="F162" s="610">
        <f>SUM('3b.m.'!F19)</f>
        <v>0</v>
      </c>
      <c r="G162" s="575"/>
    </row>
    <row r="163" spans="1:7" s="129" customFormat="1" ht="12">
      <c r="A163" s="148">
        <v>1322</v>
      </c>
      <c r="B163" s="146" t="s">
        <v>255</v>
      </c>
      <c r="C163" s="231"/>
      <c r="D163" s="231">
        <v>438</v>
      </c>
      <c r="E163" s="610">
        <f>SUM('3b.m.'!E20)</f>
        <v>674</v>
      </c>
      <c r="F163" s="610">
        <f>SUM('3b.m.'!F20)</f>
        <v>674</v>
      </c>
      <c r="G163" s="963">
        <f>SUM(F163/E163)</f>
        <v>1</v>
      </c>
    </row>
    <row r="164" spans="1:7" s="129" customFormat="1" ht="12">
      <c r="A164" s="148">
        <v>1323</v>
      </c>
      <c r="B164" s="150" t="s">
        <v>256</v>
      </c>
      <c r="C164" s="231"/>
      <c r="D164" s="231"/>
      <c r="E164" s="610"/>
      <c r="F164" s="610"/>
      <c r="G164" s="963"/>
    </row>
    <row r="165" spans="1:7" s="129" customFormat="1" ht="12">
      <c r="A165" s="148">
        <v>1324</v>
      </c>
      <c r="B165" s="144" t="s">
        <v>257</v>
      </c>
      <c r="C165" s="231"/>
      <c r="D165" s="231">
        <v>122</v>
      </c>
      <c r="E165" s="610">
        <f>SUM('3b.m.'!E21)</f>
        <v>260</v>
      </c>
      <c r="F165" s="610">
        <f>SUM('3b.m.'!F21)</f>
        <v>260</v>
      </c>
      <c r="G165" s="963">
        <f>SUM(F165/E165)</f>
        <v>1</v>
      </c>
    </row>
    <row r="166" spans="1:7" s="129" customFormat="1" ht="12.75" thickBot="1">
      <c r="A166" s="153">
        <v>1325</v>
      </c>
      <c r="B166" s="154" t="s">
        <v>258</v>
      </c>
      <c r="C166" s="299"/>
      <c r="D166" s="299"/>
      <c r="E166" s="610">
        <v>900</v>
      </c>
      <c r="F166" s="610">
        <v>900</v>
      </c>
      <c r="G166" s="965">
        <f>SUM(F166/E166)</f>
        <v>1</v>
      </c>
    </row>
    <row r="167" spans="1:7" s="129" customFormat="1" ht="15.75" thickBot="1">
      <c r="A167" s="168"/>
      <c r="B167" s="217" t="s">
        <v>450</v>
      </c>
      <c r="C167" s="207">
        <f>SUM(C158+C161+C162+C163+C164+C165+C166)</f>
        <v>2000</v>
      </c>
      <c r="D167" s="207">
        <f>SUM(D158+D161+D162+D163+D164+D165+D166)</f>
        <v>2560</v>
      </c>
      <c r="E167" s="207">
        <f>SUM(E158+E161+E162+E163+E164+E165+E166)</f>
        <v>4593</v>
      </c>
      <c r="F167" s="207">
        <f>SUM(F158+F161+F162+F163+F164+F165+F166)</f>
        <v>4593</v>
      </c>
      <c r="G167" s="582">
        <f>SUM(F167/E167)</f>
        <v>1</v>
      </c>
    </row>
    <row r="168" spans="1:7" s="129" customFormat="1" ht="12">
      <c r="A168" s="166"/>
      <c r="B168" s="143"/>
      <c r="C168" s="316"/>
      <c r="D168" s="316"/>
      <c r="E168" s="316"/>
      <c r="F168" s="316"/>
      <c r="G168" s="583"/>
    </row>
    <row r="169" spans="1:7" s="129" customFormat="1" ht="12.75" thickBot="1">
      <c r="A169" s="167">
        <v>1330</v>
      </c>
      <c r="B169" s="175" t="s">
        <v>259</v>
      </c>
      <c r="C169" s="315"/>
      <c r="D169" s="315"/>
      <c r="E169" s="315"/>
      <c r="F169" s="315"/>
      <c r="G169" s="964"/>
    </row>
    <row r="170" spans="1:7" s="129" customFormat="1" ht="15.75" thickBot="1">
      <c r="A170" s="156"/>
      <c r="B170" s="300" t="s">
        <v>260</v>
      </c>
      <c r="C170" s="319"/>
      <c r="D170" s="319"/>
      <c r="E170" s="319"/>
      <c r="F170" s="319"/>
      <c r="G170" s="582"/>
    </row>
    <row r="171" spans="1:7" s="129" customFormat="1" ht="15.75" thickBot="1">
      <c r="A171" s="156"/>
      <c r="B171" s="279"/>
      <c r="C171" s="319"/>
      <c r="D171" s="319"/>
      <c r="E171" s="319"/>
      <c r="F171" s="319"/>
      <c r="G171" s="581"/>
    </row>
    <row r="172" spans="1:7" s="129" customFormat="1" ht="16.5" thickBot="1">
      <c r="A172" s="156"/>
      <c r="B172" s="305" t="s">
        <v>994</v>
      </c>
      <c r="C172" s="321">
        <f>SUM(C167+C170)</f>
        <v>2000</v>
      </c>
      <c r="D172" s="321">
        <f>SUM(D167+D170+D157)</f>
        <v>4174</v>
      </c>
      <c r="E172" s="321">
        <f>SUM(E167+E170+E157)</f>
        <v>6354</v>
      </c>
      <c r="F172" s="321">
        <f>SUM(F167+F170+F157)</f>
        <v>6354</v>
      </c>
      <c r="G172" s="582">
        <f>SUM(F172/E172)</f>
        <v>1</v>
      </c>
    </row>
    <row r="173" spans="1:7" s="129" customFormat="1" ht="15">
      <c r="A173" s="142"/>
      <c r="B173" s="279"/>
      <c r="C173" s="310"/>
      <c r="D173" s="310"/>
      <c r="E173" s="310"/>
      <c r="F173" s="310"/>
      <c r="G173" s="583"/>
    </row>
    <row r="174" spans="1:7" s="129" customFormat="1" ht="12">
      <c r="A174" s="148">
        <v>1335</v>
      </c>
      <c r="B174" s="146" t="s">
        <v>261</v>
      </c>
      <c r="C174" s="226"/>
      <c r="D174" s="226"/>
      <c r="E174" s="226"/>
      <c r="F174" s="226"/>
      <c r="G174" s="575"/>
    </row>
    <row r="175" spans="1:7" s="129" customFormat="1" ht="12.75" thickBot="1">
      <c r="A175" s="148">
        <v>1336</v>
      </c>
      <c r="B175" s="146" t="s">
        <v>280</v>
      </c>
      <c r="C175" s="226"/>
      <c r="D175" s="226"/>
      <c r="E175" s="226"/>
      <c r="F175" s="226"/>
      <c r="G175" s="964"/>
    </row>
    <row r="176" spans="1:7" s="129" customFormat="1" ht="15.75" thickBot="1">
      <c r="A176" s="156"/>
      <c r="B176" s="217" t="s">
        <v>265</v>
      </c>
      <c r="C176" s="319"/>
      <c r="D176" s="319"/>
      <c r="E176" s="319"/>
      <c r="F176" s="319"/>
      <c r="G176" s="582"/>
    </row>
    <row r="177" spans="1:7" s="129" customFormat="1" ht="12.75" thickBot="1">
      <c r="A177" s="153">
        <v>1340</v>
      </c>
      <c r="B177" s="154" t="s">
        <v>281</v>
      </c>
      <c r="C177" s="315"/>
      <c r="D177" s="315"/>
      <c r="E177" s="315"/>
      <c r="F177" s="315"/>
      <c r="G177" s="582"/>
    </row>
    <row r="178" spans="1:7" s="129" customFormat="1" ht="15.75" thickBot="1">
      <c r="A178" s="168"/>
      <c r="B178" s="300" t="s">
        <v>270</v>
      </c>
      <c r="C178" s="319"/>
      <c r="D178" s="319"/>
      <c r="E178" s="319"/>
      <c r="F178" s="319"/>
      <c r="G178" s="581"/>
    </row>
    <row r="179" spans="1:7" s="129" customFormat="1" ht="12">
      <c r="A179" s="149">
        <v>1345</v>
      </c>
      <c r="B179" s="150" t="s">
        <v>272</v>
      </c>
      <c r="C179" s="310"/>
      <c r="D179" s="310"/>
      <c r="E179" s="310"/>
      <c r="F179" s="310"/>
      <c r="G179" s="583"/>
    </row>
    <row r="180" spans="1:7" s="129" customFormat="1" ht="15.75" thickBot="1">
      <c r="A180" s="168"/>
      <c r="B180" s="300" t="s">
        <v>273</v>
      </c>
      <c r="C180" s="314"/>
      <c r="D180" s="314"/>
      <c r="E180" s="314"/>
      <c r="F180" s="314"/>
      <c r="G180" s="964"/>
    </row>
    <row r="181" spans="1:7" s="129" customFormat="1" ht="15">
      <c r="A181" s="166"/>
      <c r="B181" s="304"/>
      <c r="C181" s="323"/>
      <c r="D181" s="323"/>
      <c r="E181" s="323"/>
      <c r="F181" s="323"/>
      <c r="G181" s="583"/>
    </row>
    <row r="182" spans="1:7" s="129" customFormat="1" ht="12">
      <c r="A182" s="148">
        <v>1350</v>
      </c>
      <c r="B182" s="146" t="s">
        <v>274</v>
      </c>
      <c r="C182" s="231"/>
      <c r="D182" s="231">
        <v>15606</v>
      </c>
      <c r="E182" s="231">
        <v>14706</v>
      </c>
      <c r="F182" s="231">
        <v>14706</v>
      </c>
      <c r="G182" s="963">
        <f>SUM(F182/E182)</f>
        <v>1</v>
      </c>
    </row>
    <row r="183" spans="1:7" s="129" customFormat="1" ht="12.75" thickBot="1">
      <c r="A183" s="167">
        <v>1351</v>
      </c>
      <c r="B183" s="152" t="s">
        <v>225</v>
      </c>
      <c r="C183" s="324">
        <f>SUM('1c.mell '!C116)</f>
        <v>378982</v>
      </c>
      <c r="D183" s="324">
        <f>SUM('1c.mell '!D116)</f>
        <v>379920</v>
      </c>
      <c r="E183" s="324">
        <f>SUM('1c.mell '!E116)</f>
        <v>398213</v>
      </c>
      <c r="F183" s="324">
        <f>SUM('1c.mell '!F116)</f>
        <v>398835</v>
      </c>
      <c r="G183" s="965">
        <f>SUM(F183/E183)</f>
        <v>1.0015619781373286</v>
      </c>
    </row>
    <row r="184" spans="1:7" s="129" customFormat="1" ht="15.75" thickBot="1">
      <c r="A184" s="156"/>
      <c r="B184" s="217" t="s">
        <v>961</v>
      </c>
      <c r="C184" s="207">
        <f>SUM(C182:C183)</f>
        <v>378982</v>
      </c>
      <c r="D184" s="207">
        <f>SUM(D182:D183)</f>
        <v>395526</v>
      </c>
      <c r="E184" s="207">
        <f>SUM(E182:E183)</f>
        <v>412919</v>
      </c>
      <c r="F184" s="207">
        <f>SUM(F182:F183)</f>
        <v>413541</v>
      </c>
      <c r="G184" s="582">
        <f>SUM(F184/E184)</f>
        <v>1.0015063487027722</v>
      </c>
    </row>
    <row r="185" spans="1:7" s="129" customFormat="1" ht="12">
      <c r="A185" s="166"/>
      <c r="B185" s="259"/>
      <c r="C185" s="323"/>
      <c r="D185" s="323"/>
      <c r="E185" s="323"/>
      <c r="F185" s="323"/>
      <c r="G185" s="583"/>
    </row>
    <row r="186" spans="1:7" s="129" customFormat="1" ht="12.75">
      <c r="A186" s="148">
        <v>1355</v>
      </c>
      <c r="B186" s="288" t="s">
        <v>276</v>
      </c>
      <c r="C186" s="231"/>
      <c r="D186" s="231"/>
      <c r="E186" s="231"/>
      <c r="F186" s="231"/>
      <c r="G186" s="575"/>
    </row>
    <row r="187" spans="1:7" s="129" customFormat="1" ht="12.75" thickBot="1">
      <c r="A187" s="153">
        <v>1356</v>
      </c>
      <c r="B187" s="154" t="s">
        <v>225</v>
      </c>
      <c r="C187" s="299">
        <v>14000</v>
      </c>
      <c r="D187" s="299">
        <v>14000</v>
      </c>
      <c r="E187" s="299">
        <v>17000</v>
      </c>
      <c r="F187" s="299">
        <v>17000</v>
      </c>
      <c r="G187" s="965">
        <f>SUM(F187/E187)</f>
        <v>1</v>
      </c>
    </row>
    <row r="188" spans="1:7" s="129" customFormat="1" ht="15.75" thickBot="1">
      <c r="A188" s="156"/>
      <c r="B188" s="322" t="s">
        <v>277</v>
      </c>
      <c r="C188" s="207">
        <f>SUM(C187)</f>
        <v>14000</v>
      </c>
      <c r="D188" s="207">
        <f>SUM(D187)</f>
        <v>14000</v>
      </c>
      <c r="E188" s="207">
        <f>SUM(E187)</f>
        <v>17000</v>
      </c>
      <c r="F188" s="207">
        <f>SUM(F187)</f>
        <v>17000</v>
      </c>
      <c r="G188" s="582">
        <f>SUM(F188/E188)</f>
        <v>1</v>
      </c>
    </row>
    <row r="189" spans="1:7" s="129" customFormat="1" ht="12.75" thickBot="1">
      <c r="A189" s="156"/>
      <c r="B189" s="147"/>
      <c r="C189" s="320"/>
      <c r="D189" s="320"/>
      <c r="E189" s="320"/>
      <c r="F189" s="320"/>
      <c r="G189" s="582"/>
    </row>
    <row r="190" spans="1:7" s="129" customFormat="1" ht="16.5" thickBot="1">
      <c r="A190" s="156"/>
      <c r="B190" s="308" t="s">
        <v>996</v>
      </c>
      <c r="C190" s="325">
        <f>SUM(C188+C184+C172)</f>
        <v>394982</v>
      </c>
      <c r="D190" s="325">
        <f>SUM(D188+D184+D172)</f>
        <v>413700</v>
      </c>
      <c r="E190" s="325">
        <f>SUM(E188+E184+E172)</f>
        <v>436273</v>
      </c>
      <c r="F190" s="325">
        <f>SUM(F188+F184+F172)</f>
        <v>436895</v>
      </c>
      <c r="G190" s="582">
        <f>SUM(F190/E190)</f>
        <v>1.001425712799096</v>
      </c>
    </row>
    <row r="191" spans="1:7" s="129" customFormat="1" ht="12" customHeight="1">
      <c r="A191" s="166"/>
      <c r="B191" s="326"/>
      <c r="C191" s="238"/>
      <c r="D191" s="238"/>
      <c r="E191" s="238"/>
      <c r="F191" s="238"/>
      <c r="G191" s="583"/>
    </row>
    <row r="192" spans="1:7" s="129" customFormat="1" ht="15" customHeight="1">
      <c r="A192" s="140"/>
      <c r="B192" s="317" t="s">
        <v>967</v>
      </c>
      <c r="C192" s="234"/>
      <c r="D192" s="234"/>
      <c r="E192" s="234"/>
      <c r="F192" s="234"/>
      <c r="G192" s="575"/>
    </row>
    <row r="193" spans="1:7" s="129" customFormat="1" ht="12.75" customHeight="1">
      <c r="A193" s="140"/>
      <c r="B193" s="327"/>
      <c r="C193" s="234"/>
      <c r="D193" s="234"/>
      <c r="E193" s="234"/>
      <c r="F193" s="234"/>
      <c r="G193" s="575"/>
    </row>
    <row r="194" spans="1:7" s="129" customFormat="1" ht="12">
      <c r="A194" s="148">
        <v>1400</v>
      </c>
      <c r="B194" s="146" t="s">
        <v>236</v>
      </c>
      <c r="C194" s="226">
        <f>SUM('2.mell'!C522)</f>
        <v>0</v>
      </c>
      <c r="D194" s="226">
        <f>SUM('2.mell'!D522)</f>
        <v>0</v>
      </c>
      <c r="E194" s="226">
        <f>SUM('2.mell'!G522)</f>
        <v>0</v>
      </c>
      <c r="F194" s="226">
        <f>SUM('2.mell'!H522)</f>
        <v>0</v>
      </c>
      <c r="G194" s="575"/>
    </row>
    <row r="195" spans="1:7" s="129" customFormat="1" ht="12.75" thickBot="1">
      <c r="A195" s="153">
        <v>1401</v>
      </c>
      <c r="B195" s="154" t="s">
        <v>237</v>
      </c>
      <c r="C195" s="306">
        <f>SUM('2.mell'!C523)</f>
        <v>0</v>
      </c>
      <c r="D195" s="159">
        <f>SUM('2.mell'!D524)</f>
        <v>6991</v>
      </c>
      <c r="E195" s="159">
        <f>SUM('2.mell'!E524)</f>
        <v>8100</v>
      </c>
      <c r="F195" s="159">
        <f>SUM('2.mell'!F524)</f>
        <v>35691</v>
      </c>
      <c r="G195" s="965">
        <f aca="true" t="shared" si="2" ref="G195:G202">SUM(F195/E195)</f>
        <v>4.406296296296296</v>
      </c>
    </row>
    <row r="196" spans="1:7" s="129" customFormat="1" ht="12.75" thickBot="1">
      <c r="A196" s="156"/>
      <c r="B196" s="155" t="s">
        <v>228</v>
      </c>
      <c r="C196" s="314">
        <f>SUM(C194:C195)</f>
        <v>0</v>
      </c>
      <c r="D196" s="236">
        <f>SUM(D194:D195)</f>
        <v>6991</v>
      </c>
      <c r="E196" s="236">
        <f>SUM(E194:E195)</f>
        <v>8100</v>
      </c>
      <c r="F196" s="236">
        <f>SUM(F194:F195)</f>
        <v>35691</v>
      </c>
      <c r="G196" s="581">
        <f t="shared" si="2"/>
        <v>4.406296296296296</v>
      </c>
    </row>
    <row r="197" spans="1:7" s="129" customFormat="1" ht="12">
      <c r="A197" s="142">
        <v>1410</v>
      </c>
      <c r="B197" s="303" t="s">
        <v>249</v>
      </c>
      <c r="C197" s="238">
        <f>SUM(C198:C199)</f>
        <v>102459</v>
      </c>
      <c r="D197" s="238">
        <f>SUM(D198:D199)</f>
        <v>102459</v>
      </c>
      <c r="E197" s="238">
        <f>SUM(E198:E199)</f>
        <v>102459</v>
      </c>
      <c r="F197" s="238">
        <f>SUM(F198:F199)</f>
        <v>108459</v>
      </c>
      <c r="G197" s="583">
        <f t="shared" si="2"/>
        <v>1.0585600093696015</v>
      </c>
    </row>
    <row r="198" spans="1:7" s="129" customFormat="1" ht="12">
      <c r="A198" s="148">
        <v>1411</v>
      </c>
      <c r="B198" s="146" t="s">
        <v>57</v>
      </c>
      <c r="C198" s="231">
        <f>SUM('2.mell'!C526)</f>
        <v>41455</v>
      </c>
      <c r="D198" s="231">
        <f>SUM('2.mell'!D526)</f>
        <v>41455</v>
      </c>
      <c r="E198" s="231">
        <f>SUM('2.mell'!E526)</f>
        <v>41455</v>
      </c>
      <c r="F198" s="231">
        <f>SUM('2.mell'!F526)</f>
        <v>41455</v>
      </c>
      <c r="G198" s="963">
        <f t="shared" si="2"/>
        <v>1</v>
      </c>
    </row>
    <row r="199" spans="1:7" s="129" customFormat="1" ht="12">
      <c r="A199" s="148">
        <v>1412</v>
      </c>
      <c r="B199" s="146" t="s">
        <v>58</v>
      </c>
      <c r="C199" s="231">
        <f>SUM('2.mell'!C527)</f>
        <v>61004</v>
      </c>
      <c r="D199" s="231">
        <f>SUM('2.mell'!D527)</f>
        <v>61004</v>
      </c>
      <c r="E199" s="231">
        <f>SUM('2.mell'!E527)</f>
        <v>61004</v>
      </c>
      <c r="F199" s="231">
        <f>SUM('2.mell'!F527)</f>
        <v>67004</v>
      </c>
      <c r="G199" s="963">
        <f t="shared" si="2"/>
        <v>1.0983542062815552</v>
      </c>
    </row>
    <row r="200" spans="1:7" s="129" customFormat="1" ht="12">
      <c r="A200" s="148">
        <v>1420</v>
      </c>
      <c r="B200" s="253" t="s">
        <v>250</v>
      </c>
      <c r="C200" s="231">
        <f>SUM('2.mell'!C528)</f>
        <v>27859</v>
      </c>
      <c r="D200" s="231">
        <f>SUM('2.mell'!D528)</f>
        <v>27859</v>
      </c>
      <c r="E200" s="231">
        <f>SUM('2.mell'!E528)</f>
        <v>27859</v>
      </c>
      <c r="F200" s="231">
        <f>SUM('2.mell'!F528)</f>
        <v>27859</v>
      </c>
      <c r="G200" s="963">
        <f t="shared" si="2"/>
        <v>1</v>
      </c>
    </row>
    <row r="201" spans="1:7" s="129" customFormat="1" ht="12">
      <c r="A201" s="148">
        <v>1421</v>
      </c>
      <c r="B201" s="146" t="s">
        <v>254</v>
      </c>
      <c r="C201" s="231">
        <f>SUM('2.mell'!C529)</f>
        <v>215947</v>
      </c>
      <c r="D201" s="231">
        <f>SUM('2.mell'!D529)</f>
        <v>222263</v>
      </c>
      <c r="E201" s="231">
        <f>SUM('2.mell'!E529)</f>
        <v>222263</v>
      </c>
      <c r="F201" s="231">
        <f>SUM('2.mell'!F529)</f>
        <v>222263</v>
      </c>
      <c r="G201" s="963">
        <f t="shared" si="2"/>
        <v>1</v>
      </c>
    </row>
    <row r="202" spans="1:7" s="129" customFormat="1" ht="12">
      <c r="A202" s="148">
        <v>1422</v>
      </c>
      <c r="B202" s="146" t="s">
        <v>255</v>
      </c>
      <c r="C202" s="231">
        <f>SUM('2.mell'!C530)</f>
        <v>78433</v>
      </c>
      <c r="D202" s="231">
        <f>SUM('2.mell'!D530)</f>
        <v>78433</v>
      </c>
      <c r="E202" s="231">
        <f>SUM('2.mell'!E530)</f>
        <v>78433</v>
      </c>
      <c r="F202" s="231">
        <f>SUM('2.mell'!F530)</f>
        <v>81433</v>
      </c>
      <c r="G202" s="963">
        <f t="shared" si="2"/>
        <v>1.0382492063289688</v>
      </c>
    </row>
    <row r="203" spans="1:7" s="129" customFormat="1" ht="12">
      <c r="A203" s="148">
        <v>1423</v>
      </c>
      <c r="B203" s="150" t="s">
        <v>256</v>
      </c>
      <c r="C203" s="231">
        <f>SUM('2.mell'!C532)</f>
        <v>0</v>
      </c>
      <c r="D203" s="231">
        <f>SUM('2.mell'!D532)</f>
        <v>0</v>
      </c>
      <c r="E203" s="231">
        <f>SUM('2.mell'!G532)</f>
        <v>0</v>
      </c>
      <c r="F203" s="231">
        <f>SUM('2.mell'!F531)</f>
        <v>2482</v>
      </c>
      <c r="G203" s="575"/>
    </row>
    <row r="204" spans="1:7" s="129" customFormat="1" ht="12">
      <c r="A204" s="148">
        <v>1424</v>
      </c>
      <c r="B204" s="144" t="s">
        <v>257</v>
      </c>
      <c r="C204" s="231"/>
      <c r="D204" s="231"/>
      <c r="E204" s="231"/>
      <c r="F204" s="231"/>
      <c r="G204" s="575"/>
    </row>
    <row r="205" spans="1:7" s="129" customFormat="1" ht="12.75" thickBot="1">
      <c r="A205" s="153">
        <v>1425</v>
      </c>
      <c r="B205" s="154" t="s">
        <v>258</v>
      </c>
      <c r="C205" s="231">
        <f>SUM('2.mell'!C533)</f>
        <v>15021</v>
      </c>
      <c r="D205" s="231">
        <f>SUM('2.mell'!D533)</f>
        <v>8705</v>
      </c>
      <c r="E205" s="231">
        <f>SUM('2.mell'!E533)</f>
        <v>40701</v>
      </c>
      <c r="F205" s="231">
        <f>SUM('2.mell'!F533)</f>
        <v>41188</v>
      </c>
      <c r="G205" s="965">
        <f aca="true" t="shared" si="3" ref="G205:G266">SUM(F205/E205)</f>
        <v>1.011965307977691</v>
      </c>
    </row>
    <row r="206" spans="1:7" s="129" customFormat="1" ht="15.75" thickBot="1">
      <c r="A206" s="168"/>
      <c r="B206" s="217" t="s">
        <v>450</v>
      </c>
      <c r="C206" s="207">
        <f>SUM(C197+C200+C202+C201+C205)</f>
        <v>439719</v>
      </c>
      <c r="D206" s="207">
        <f>SUM(D197+D200+D202+D201+D205)</f>
        <v>439719</v>
      </c>
      <c r="E206" s="207">
        <f>SUM(E197+E200+E202+E201+E205)</f>
        <v>471715</v>
      </c>
      <c r="F206" s="207">
        <f>SUM(F197+F200+F202+F201+F205)</f>
        <v>481202</v>
      </c>
      <c r="G206" s="582">
        <f t="shared" si="3"/>
        <v>1.020111720000424</v>
      </c>
    </row>
    <row r="207" spans="1:7" s="129" customFormat="1" ht="12">
      <c r="A207" s="166"/>
      <c r="B207" s="143"/>
      <c r="C207" s="316"/>
      <c r="D207" s="316"/>
      <c r="E207" s="316"/>
      <c r="F207" s="316"/>
      <c r="G207" s="583"/>
    </row>
    <row r="208" spans="1:7" s="129" customFormat="1" ht="12.75" thickBot="1">
      <c r="A208" s="167">
        <v>1430</v>
      </c>
      <c r="B208" s="175" t="s">
        <v>259</v>
      </c>
      <c r="C208" s="315"/>
      <c r="D208" s="315"/>
      <c r="E208" s="315"/>
      <c r="F208" s="315"/>
      <c r="G208" s="964"/>
    </row>
    <row r="209" spans="1:7" s="129" customFormat="1" ht="15.75" thickBot="1">
      <c r="A209" s="156"/>
      <c r="B209" s="300" t="s">
        <v>260</v>
      </c>
      <c r="C209" s="319"/>
      <c r="D209" s="319"/>
      <c r="E209" s="319"/>
      <c r="F209" s="319"/>
      <c r="G209" s="582"/>
    </row>
    <row r="210" spans="1:7" s="129" customFormat="1" ht="15.75" thickBot="1">
      <c r="A210" s="156"/>
      <c r="B210" s="279"/>
      <c r="C210" s="319"/>
      <c r="D210" s="319"/>
      <c r="E210" s="319"/>
      <c r="F210" s="319"/>
      <c r="G210" s="582"/>
    </row>
    <row r="211" spans="1:7" s="129" customFormat="1" ht="16.5" thickBot="1">
      <c r="A211" s="156"/>
      <c r="B211" s="305" t="s">
        <v>994</v>
      </c>
      <c r="C211" s="321">
        <f>SUM(C206+C209)</f>
        <v>439719</v>
      </c>
      <c r="D211" s="321">
        <f>SUM(D206+D209+D196)</f>
        <v>446710</v>
      </c>
      <c r="E211" s="321">
        <f>SUM(E206+E209+E196)</f>
        <v>479815</v>
      </c>
      <c r="F211" s="321">
        <f>SUM(F206+F209+F196)</f>
        <v>516893</v>
      </c>
      <c r="G211" s="582">
        <f t="shared" si="3"/>
        <v>1.0772756166439148</v>
      </c>
    </row>
    <row r="212" spans="1:7" s="129" customFormat="1" ht="15">
      <c r="A212" s="142"/>
      <c r="B212" s="279"/>
      <c r="C212" s="310"/>
      <c r="D212" s="310"/>
      <c r="E212" s="310"/>
      <c r="F212" s="310"/>
      <c r="G212" s="583"/>
    </row>
    <row r="213" spans="1:7" s="129" customFormat="1" ht="12">
      <c r="A213" s="148">
        <v>1435</v>
      </c>
      <c r="B213" s="146" t="s">
        <v>261</v>
      </c>
      <c r="C213" s="226"/>
      <c r="D213" s="226"/>
      <c r="E213" s="226"/>
      <c r="F213" s="226"/>
      <c r="G213" s="575"/>
    </row>
    <row r="214" spans="1:7" s="129" customFormat="1" ht="12.75" thickBot="1">
      <c r="A214" s="148">
        <v>1436</v>
      </c>
      <c r="B214" s="146" t="s">
        <v>280</v>
      </c>
      <c r="C214" s="226"/>
      <c r="D214" s="226"/>
      <c r="E214" s="226"/>
      <c r="F214" s="226"/>
      <c r="G214" s="964"/>
    </row>
    <row r="215" spans="1:7" s="129" customFormat="1" ht="15.75" thickBot="1">
      <c r="A215" s="156"/>
      <c r="B215" s="217" t="s">
        <v>265</v>
      </c>
      <c r="C215" s="319"/>
      <c r="D215" s="319"/>
      <c r="E215" s="319"/>
      <c r="F215" s="319"/>
      <c r="G215" s="582"/>
    </row>
    <row r="216" spans="1:7" s="129" customFormat="1" ht="15">
      <c r="A216" s="166"/>
      <c r="B216" s="304"/>
      <c r="C216" s="316"/>
      <c r="D216" s="316"/>
      <c r="E216" s="316"/>
      <c r="F216" s="316"/>
      <c r="G216" s="583"/>
    </row>
    <row r="217" spans="1:7" s="129" customFormat="1" ht="12.75" thickBot="1">
      <c r="A217" s="153">
        <v>1440</v>
      </c>
      <c r="B217" s="154" t="s">
        <v>281</v>
      </c>
      <c r="C217" s="315"/>
      <c r="D217" s="315"/>
      <c r="E217" s="315"/>
      <c r="F217" s="315"/>
      <c r="G217" s="964"/>
    </row>
    <row r="218" spans="1:7" s="129" customFormat="1" ht="15.75" thickBot="1">
      <c r="A218" s="168"/>
      <c r="B218" s="300" t="s">
        <v>270</v>
      </c>
      <c r="C218" s="319"/>
      <c r="D218" s="319"/>
      <c r="E218" s="319"/>
      <c r="F218" s="319"/>
      <c r="G218" s="582"/>
    </row>
    <row r="219" spans="1:7" s="129" customFormat="1" ht="15">
      <c r="A219" s="166"/>
      <c r="B219" s="304"/>
      <c r="C219" s="316"/>
      <c r="D219" s="316"/>
      <c r="E219" s="316"/>
      <c r="F219" s="316"/>
      <c r="G219" s="583"/>
    </row>
    <row r="220" spans="1:7" s="129" customFormat="1" ht="12.75" thickBot="1">
      <c r="A220" s="281">
        <v>1445</v>
      </c>
      <c r="B220" s="158" t="s">
        <v>272</v>
      </c>
      <c r="C220" s="313"/>
      <c r="D220" s="313"/>
      <c r="E220" s="313"/>
      <c r="F220" s="313"/>
      <c r="G220" s="964"/>
    </row>
    <row r="221" spans="1:7" s="129" customFormat="1" ht="15.75" thickBot="1">
      <c r="A221" s="156"/>
      <c r="B221" s="217" t="s">
        <v>273</v>
      </c>
      <c r="C221" s="319"/>
      <c r="D221" s="319"/>
      <c r="E221" s="319"/>
      <c r="F221" s="319"/>
      <c r="G221" s="582"/>
    </row>
    <row r="222" spans="1:7" s="129" customFormat="1" ht="15">
      <c r="A222" s="166"/>
      <c r="B222" s="304"/>
      <c r="C222" s="323"/>
      <c r="D222" s="323"/>
      <c r="E222" s="323"/>
      <c r="F222" s="323"/>
      <c r="G222" s="583"/>
    </row>
    <row r="223" spans="1:7" s="129" customFormat="1" ht="12">
      <c r="A223" s="148">
        <v>1450</v>
      </c>
      <c r="B223" s="146" t="s">
        <v>274</v>
      </c>
      <c r="C223" s="231"/>
      <c r="D223" s="231">
        <f>SUM('2.mell'!D537)</f>
        <v>96693</v>
      </c>
      <c r="E223" s="231">
        <f>SUM('2.mell'!E537)</f>
        <v>64697</v>
      </c>
      <c r="F223" s="231">
        <f>SUM('2.mell'!F537)</f>
        <v>64697</v>
      </c>
      <c r="G223" s="963">
        <f t="shared" si="3"/>
        <v>1</v>
      </c>
    </row>
    <row r="224" spans="1:7" s="129" customFormat="1" ht="12.75" thickBot="1">
      <c r="A224" s="167">
        <v>1451</v>
      </c>
      <c r="B224" s="152" t="s">
        <v>225</v>
      </c>
      <c r="C224" s="324">
        <f>SUM('2.mell'!C538+'2.mell'!C539)</f>
        <v>3442085</v>
      </c>
      <c r="D224" s="324">
        <f>SUM('2.mell'!D538+'2.mell'!D539)</f>
        <v>3532219</v>
      </c>
      <c r="E224" s="324">
        <f>SUM('2.mell'!E538+'2.mell'!E539)</f>
        <v>3594743</v>
      </c>
      <c r="F224" s="324">
        <f>SUM('2.mell'!F538+'2.mell'!F539)</f>
        <v>3613927</v>
      </c>
      <c r="G224" s="965">
        <f t="shared" si="3"/>
        <v>1.0053366819269138</v>
      </c>
    </row>
    <row r="225" spans="1:7" s="129" customFormat="1" ht="15.75" thickBot="1">
      <c r="A225" s="156"/>
      <c r="B225" s="217" t="s">
        <v>961</v>
      </c>
      <c r="C225" s="207">
        <f>SUM(C224)</f>
        <v>3442085</v>
      </c>
      <c r="D225" s="207">
        <f>SUM(D223:D224)</f>
        <v>3628912</v>
      </c>
      <c r="E225" s="207">
        <f>SUM(E223:E224)</f>
        <v>3659440</v>
      </c>
      <c r="F225" s="207">
        <f>SUM(F223:F224)</f>
        <v>3678624</v>
      </c>
      <c r="G225" s="582">
        <f t="shared" si="3"/>
        <v>1.0052423321601118</v>
      </c>
    </row>
    <row r="226" spans="1:7" s="173" customFormat="1" ht="13.5" customHeight="1">
      <c r="A226" s="166"/>
      <c r="B226" s="259"/>
      <c r="C226" s="323"/>
      <c r="D226" s="323"/>
      <c r="E226" s="323"/>
      <c r="F226" s="323"/>
      <c r="G226" s="583"/>
    </row>
    <row r="227" spans="1:7" s="173" customFormat="1" ht="12.75">
      <c r="A227" s="148">
        <v>1455</v>
      </c>
      <c r="B227" s="288" t="s">
        <v>276</v>
      </c>
      <c r="C227" s="231"/>
      <c r="D227" s="231"/>
      <c r="E227" s="231"/>
      <c r="F227" s="231"/>
      <c r="G227" s="575"/>
    </row>
    <row r="228" spans="1:7" s="173" customFormat="1" ht="13.5" thickBot="1">
      <c r="A228" s="153">
        <v>1456</v>
      </c>
      <c r="B228" s="154" t="s">
        <v>225</v>
      </c>
      <c r="C228" s="299"/>
      <c r="D228" s="299"/>
      <c r="E228" s="299"/>
      <c r="F228" s="299"/>
      <c r="G228" s="964"/>
    </row>
    <row r="229" spans="1:7" s="129" customFormat="1" ht="15.75" thickBot="1">
      <c r="A229" s="156"/>
      <c r="B229" s="322" t="s">
        <v>277</v>
      </c>
      <c r="C229" s="207">
        <f>SUM(C228)</f>
        <v>0</v>
      </c>
      <c r="D229" s="207">
        <f>SUM(D228)</f>
        <v>0</v>
      </c>
      <c r="E229" s="207">
        <f>SUM(E228)</f>
        <v>0</v>
      </c>
      <c r="F229" s="207">
        <f>SUM(F228)</f>
        <v>0</v>
      </c>
      <c r="G229" s="582"/>
    </row>
    <row r="230" spans="1:7" s="129" customFormat="1" ht="12.75" thickBot="1">
      <c r="A230" s="156"/>
      <c r="B230" s="147"/>
      <c r="C230" s="320"/>
      <c r="D230" s="320"/>
      <c r="E230" s="320"/>
      <c r="F230" s="320"/>
      <c r="G230" s="582"/>
    </row>
    <row r="231" spans="1:7" s="129" customFormat="1" ht="16.5" thickBot="1">
      <c r="A231" s="156"/>
      <c r="B231" s="308" t="s">
        <v>968</v>
      </c>
      <c r="C231" s="325">
        <f>SUM(C229+C225+C211)</f>
        <v>3881804</v>
      </c>
      <c r="D231" s="325">
        <f>SUM(D229+D225+D211)</f>
        <v>4075622</v>
      </c>
      <c r="E231" s="325">
        <f>SUM(E229+E225+E211)</f>
        <v>4139255</v>
      </c>
      <c r="F231" s="325">
        <f>SUM(F229+F225+F211)</f>
        <v>4195517</v>
      </c>
      <c r="G231" s="582">
        <f t="shared" si="3"/>
        <v>1.0135923010300163</v>
      </c>
    </row>
    <row r="232" spans="1:7" s="173" customFormat="1" ht="12.75">
      <c r="A232" s="172"/>
      <c r="B232" s="203"/>
      <c r="C232" s="240"/>
      <c r="D232" s="240"/>
      <c r="E232" s="240"/>
      <c r="F232" s="240"/>
      <c r="G232" s="583"/>
    </row>
    <row r="233" spans="1:7" s="173" customFormat="1" ht="17.25" customHeight="1">
      <c r="A233" s="174"/>
      <c r="B233" s="317" t="s">
        <v>447</v>
      </c>
      <c r="C233" s="227"/>
      <c r="D233" s="227"/>
      <c r="E233" s="227"/>
      <c r="F233" s="227"/>
      <c r="G233" s="575"/>
    </row>
    <row r="234" spans="1:7" s="173" customFormat="1" ht="12.75">
      <c r="A234" s="174"/>
      <c r="B234" s="133"/>
      <c r="C234" s="227"/>
      <c r="D234" s="227"/>
      <c r="E234" s="227"/>
      <c r="F234" s="227"/>
      <c r="G234" s="575"/>
    </row>
    <row r="235" spans="1:7" s="173" customFormat="1" ht="12.75">
      <c r="A235" s="148">
        <v>1500</v>
      </c>
      <c r="B235" s="146" t="s">
        <v>230</v>
      </c>
      <c r="C235" s="233">
        <f>SUM(C10)</f>
        <v>1475835</v>
      </c>
      <c r="D235" s="233">
        <f>SUM(D10)</f>
        <v>1605779</v>
      </c>
      <c r="E235" s="233">
        <f>SUM(E10)</f>
        <v>1656829</v>
      </c>
      <c r="F235" s="233">
        <f>SUM(F10)</f>
        <v>1715109</v>
      </c>
      <c r="G235" s="963">
        <f t="shared" si="3"/>
        <v>1.035175627659825</v>
      </c>
    </row>
    <row r="236" spans="1:7" s="173" customFormat="1" ht="12.75">
      <c r="A236" s="148">
        <v>1501</v>
      </c>
      <c r="B236" s="146" t="s">
        <v>236</v>
      </c>
      <c r="C236" s="233"/>
      <c r="D236" s="233"/>
      <c r="E236" s="233">
        <f>SUM(E17)</f>
        <v>466</v>
      </c>
      <c r="F236" s="233">
        <f>SUM(F17)</f>
        <v>466</v>
      </c>
      <c r="G236" s="963">
        <f t="shared" si="3"/>
        <v>1</v>
      </c>
    </row>
    <row r="237" spans="1:7" s="173" customFormat="1" ht="13.5" thickBot="1">
      <c r="A237" s="153">
        <v>1502</v>
      </c>
      <c r="B237" s="154" t="s">
        <v>237</v>
      </c>
      <c r="C237" s="227"/>
      <c r="D237" s="233">
        <f>SUM(D196+D18+D116+D156)</f>
        <v>24211</v>
      </c>
      <c r="E237" s="233">
        <f>SUM(E195+E18+E115+E156)</f>
        <v>32686</v>
      </c>
      <c r="F237" s="233">
        <f>SUM(F195+F18+F115+F156)</f>
        <v>73091</v>
      </c>
      <c r="G237" s="965">
        <f t="shared" si="3"/>
        <v>2.236156152481185</v>
      </c>
    </row>
    <row r="238" spans="1:7" s="173" customFormat="1" ht="13.5" thickBot="1">
      <c r="A238" s="156"/>
      <c r="B238" s="161" t="s">
        <v>238</v>
      </c>
      <c r="C238" s="232">
        <f>SUM(C235:C237)</f>
        <v>1475835</v>
      </c>
      <c r="D238" s="232">
        <f>SUM(D235:D237)</f>
        <v>1629990</v>
      </c>
      <c r="E238" s="232">
        <f>SUM(E235:E237)</f>
        <v>1689981</v>
      </c>
      <c r="F238" s="232">
        <f>SUM(F235:F237)</f>
        <v>1788666</v>
      </c>
      <c r="G238" s="582">
        <f t="shared" si="3"/>
        <v>1.0583941476265117</v>
      </c>
    </row>
    <row r="239" spans="1:7" s="173" customFormat="1" ht="12.75">
      <c r="A239" s="149">
        <v>1510</v>
      </c>
      <c r="B239" s="150" t="s">
        <v>239</v>
      </c>
      <c r="C239" s="235">
        <f>SUM(C21)</f>
        <v>3100000</v>
      </c>
      <c r="D239" s="235">
        <f>SUM(D21)</f>
        <v>3100000</v>
      </c>
      <c r="E239" s="235">
        <f>SUM(E21)</f>
        <v>3100000</v>
      </c>
      <c r="F239" s="235">
        <f>SUM(F21)</f>
        <v>3113038</v>
      </c>
      <c r="G239" s="994">
        <f t="shared" si="3"/>
        <v>1.0042058064516128</v>
      </c>
    </row>
    <row r="240" spans="1:7" s="173" customFormat="1" ht="12.75">
      <c r="A240" s="148">
        <v>1511</v>
      </c>
      <c r="B240" s="150" t="s">
        <v>240</v>
      </c>
      <c r="C240" s="233">
        <f>SUM(C24)</f>
        <v>3597165</v>
      </c>
      <c r="D240" s="233">
        <f>SUM(D24)</f>
        <v>3703165</v>
      </c>
      <c r="E240" s="233">
        <f>SUM(E24)</f>
        <v>3703165</v>
      </c>
      <c r="F240" s="233">
        <f>SUM(F24)</f>
        <v>3703165</v>
      </c>
      <c r="G240" s="963">
        <f t="shared" si="3"/>
        <v>1</v>
      </c>
    </row>
    <row r="241" spans="1:7" s="173" customFormat="1" ht="13.5" thickBot="1">
      <c r="A241" s="153">
        <v>1514</v>
      </c>
      <c r="B241" s="154" t="s">
        <v>194</v>
      </c>
      <c r="C241" s="239">
        <f>SUM(C28)</f>
        <v>494368</v>
      </c>
      <c r="D241" s="239">
        <f>SUM(D28)</f>
        <v>494518</v>
      </c>
      <c r="E241" s="239">
        <f>SUM(E28)</f>
        <v>494518</v>
      </c>
      <c r="F241" s="239">
        <f>SUM(F28)</f>
        <v>480009</v>
      </c>
      <c r="G241" s="965">
        <f t="shared" si="3"/>
        <v>0.9706603197456918</v>
      </c>
    </row>
    <row r="242" spans="1:7" s="173" customFormat="1" ht="13.5" thickBot="1">
      <c r="A242" s="156"/>
      <c r="B242" s="328" t="s">
        <v>248</v>
      </c>
      <c r="C242" s="232">
        <f>SUM(C239:C241)</f>
        <v>7191533</v>
      </c>
      <c r="D242" s="232">
        <f>SUM(D239:D241)</f>
        <v>7297683</v>
      </c>
      <c r="E242" s="232">
        <f>SUM(E239:E241)</f>
        <v>7297683</v>
      </c>
      <c r="F242" s="232">
        <f>SUM(F239:F241)</f>
        <v>7296212</v>
      </c>
      <c r="G242" s="582">
        <f t="shared" si="3"/>
        <v>0.9997984291726566</v>
      </c>
    </row>
    <row r="243" spans="1:7" s="173" customFormat="1" ht="12.75">
      <c r="A243" s="149">
        <v>1520</v>
      </c>
      <c r="B243" s="276" t="s">
        <v>249</v>
      </c>
      <c r="C243" s="235">
        <f>SUM(C42+C117+C158+C197)</f>
        <v>1394459</v>
      </c>
      <c r="D243" s="235">
        <f>SUM(D42+D117+D158+D197)</f>
        <v>1394459</v>
      </c>
      <c r="E243" s="235">
        <f>SUM(E42+E117+E158+E197)</f>
        <v>1395218</v>
      </c>
      <c r="F243" s="235">
        <f>SUM(F42+F117+F158+F197)</f>
        <v>1402569</v>
      </c>
      <c r="G243" s="967">
        <f t="shared" si="3"/>
        <v>1.0052687106961062</v>
      </c>
    </row>
    <row r="244" spans="1:7" s="173" customFormat="1" ht="12.75">
      <c r="A244" s="148">
        <v>1521</v>
      </c>
      <c r="B244" s="253" t="s">
        <v>250</v>
      </c>
      <c r="C244" s="233">
        <f>SUM(C50+C120+C161+C200)</f>
        <v>242925</v>
      </c>
      <c r="D244" s="233">
        <f>SUM(D50+D120+D161+D200)</f>
        <v>242925</v>
      </c>
      <c r="E244" s="233">
        <f>SUM(E50+E120+E161+E200)</f>
        <v>247925</v>
      </c>
      <c r="F244" s="233">
        <f>SUM(F50+F120+F161+F200)</f>
        <v>265268</v>
      </c>
      <c r="G244" s="963">
        <f t="shared" si="3"/>
        <v>1.069952606635071</v>
      </c>
    </row>
    <row r="245" spans="1:7" s="173" customFormat="1" ht="12.75">
      <c r="A245" s="987">
        <v>1522</v>
      </c>
      <c r="B245" s="980" t="s">
        <v>454</v>
      </c>
      <c r="C245" s="981"/>
      <c r="D245" s="981"/>
      <c r="E245" s="981">
        <v>40000</v>
      </c>
      <c r="F245" s="981">
        <v>40000</v>
      </c>
      <c r="G245" s="963">
        <f t="shared" si="3"/>
        <v>1</v>
      </c>
    </row>
    <row r="246" spans="1:7" s="173" customFormat="1" ht="12.75">
      <c r="A246" s="148">
        <v>1523</v>
      </c>
      <c r="B246" s="146" t="s">
        <v>254</v>
      </c>
      <c r="C246" s="233">
        <f>SUM(C121+C162+C201+C55)</f>
        <v>216797</v>
      </c>
      <c r="D246" s="233">
        <f>SUM(D121+D162+D201+D55)</f>
        <v>223113</v>
      </c>
      <c r="E246" s="233">
        <f>SUM(E121+E162+E201+E55)</f>
        <v>222263</v>
      </c>
      <c r="F246" s="233">
        <f>SUM(F121+F162+F201+F55)</f>
        <v>222263</v>
      </c>
      <c r="G246" s="963">
        <f t="shared" si="3"/>
        <v>1</v>
      </c>
    </row>
    <row r="247" spans="1:7" s="173" customFormat="1" ht="12.75">
      <c r="A247" s="148">
        <v>1524</v>
      </c>
      <c r="B247" s="146" t="s">
        <v>255</v>
      </c>
      <c r="C247" s="233">
        <f>SUM(C56+C122+C163+C202)</f>
        <v>1328238</v>
      </c>
      <c r="D247" s="233">
        <f>SUM(D56+D122+D163+D202)</f>
        <v>1328676</v>
      </c>
      <c r="E247" s="233">
        <f>SUM(E56+E122+E163+E202)</f>
        <v>484655</v>
      </c>
      <c r="F247" s="233">
        <f>SUM(F56+F122+F163+F202)</f>
        <v>489817</v>
      </c>
      <c r="G247" s="963">
        <f t="shared" si="3"/>
        <v>1.0106508753649504</v>
      </c>
    </row>
    <row r="248" spans="1:7" s="173" customFormat="1" ht="12.75">
      <c r="A248" s="148">
        <v>1525</v>
      </c>
      <c r="B248" s="150" t="s">
        <v>256</v>
      </c>
      <c r="C248" s="233">
        <f aca="true" t="shared" si="4" ref="C248:E249">SUM(C62+C123+C164+C203)</f>
        <v>0</v>
      </c>
      <c r="D248" s="233">
        <f t="shared" si="4"/>
        <v>0</v>
      </c>
      <c r="E248" s="233">
        <f t="shared" si="4"/>
        <v>0</v>
      </c>
      <c r="F248" s="233">
        <f>SUM(F62+F123+F164+F203)</f>
        <v>2482</v>
      </c>
      <c r="G248" s="575"/>
    </row>
    <row r="249" spans="1:7" s="173" customFormat="1" ht="12.75">
      <c r="A249" s="148">
        <v>1526</v>
      </c>
      <c r="B249" s="144" t="s">
        <v>257</v>
      </c>
      <c r="C249" s="233">
        <f t="shared" si="4"/>
        <v>40400</v>
      </c>
      <c r="D249" s="233">
        <f t="shared" si="4"/>
        <v>40522</v>
      </c>
      <c r="E249" s="233">
        <f t="shared" si="4"/>
        <v>40460</v>
      </c>
      <c r="F249" s="233">
        <f>SUM(F63+F124+F165+F204)</f>
        <v>40460</v>
      </c>
      <c r="G249" s="963">
        <f t="shared" si="3"/>
        <v>1</v>
      </c>
    </row>
    <row r="250" spans="1:7" s="173" customFormat="1" ht="13.5" thickBot="1">
      <c r="A250" s="153">
        <v>1527</v>
      </c>
      <c r="B250" s="154" t="s">
        <v>258</v>
      </c>
      <c r="C250" s="239">
        <f>SUM(C65+C125+C166+C205)</f>
        <v>15021</v>
      </c>
      <c r="D250" s="239">
        <f>SUM(D65+D125+D166+D205)</f>
        <v>37000</v>
      </c>
      <c r="E250" s="239">
        <f>SUM(E65+E125+E166+E205)</f>
        <v>179312</v>
      </c>
      <c r="F250" s="239">
        <f>SUM(F65+F125+F166+F205)</f>
        <v>182959</v>
      </c>
      <c r="G250" s="965">
        <f t="shared" si="3"/>
        <v>1.020338850718301</v>
      </c>
    </row>
    <row r="251" spans="1:7" s="173" customFormat="1" ht="13.5" thickBot="1">
      <c r="A251" s="156"/>
      <c r="B251" s="161" t="s">
        <v>450</v>
      </c>
      <c r="C251" s="232">
        <f>SUM(C243:C250)</f>
        <v>3237840</v>
      </c>
      <c r="D251" s="232">
        <f>SUM(D243:D250)</f>
        <v>3266695</v>
      </c>
      <c r="E251" s="232">
        <f>SUM(E243:E250)</f>
        <v>2609833</v>
      </c>
      <c r="F251" s="232">
        <f>SUM(F243:F250)</f>
        <v>2645818</v>
      </c>
      <c r="G251" s="582">
        <f t="shared" si="3"/>
        <v>1.0137882385577928</v>
      </c>
    </row>
    <row r="252" spans="1:7" s="173" customFormat="1" ht="13.5" thickBot="1">
      <c r="A252" s="169">
        <v>1530</v>
      </c>
      <c r="B252" s="335" t="s">
        <v>259</v>
      </c>
      <c r="C252" s="232">
        <f>SUM(C68)</f>
        <v>0</v>
      </c>
      <c r="D252" s="594">
        <f>SUM(D68)</f>
        <v>1500</v>
      </c>
      <c r="E252" s="594">
        <f>SUM(E68)</f>
        <v>1500</v>
      </c>
      <c r="F252" s="594">
        <f>SUM(F68)</f>
        <v>1500</v>
      </c>
      <c r="G252" s="968">
        <f t="shared" si="3"/>
        <v>1</v>
      </c>
    </row>
    <row r="253" spans="1:7" s="173" customFormat="1" ht="13.5" thickBot="1">
      <c r="A253" s="351"/>
      <c r="B253" s="332" t="s">
        <v>260</v>
      </c>
      <c r="C253" s="336">
        <f>SUM(C252)</f>
        <v>0</v>
      </c>
      <c r="D253" s="336">
        <f>SUM(D252)</f>
        <v>1500</v>
      </c>
      <c r="E253" s="336">
        <f>SUM(E252)</f>
        <v>1500</v>
      </c>
      <c r="F253" s="336">
        <f>SUM(F252)</f>
        <v>1500</v>
      </c>
      <c r="G253" s="966">
        <f t="shared" si="3"/>
        <v>1</v>
      </c>
    </row>
    <row r="254" spans="1:7" s="173" customFormat="1" ht="17.25" thickBot="1" thickTop="1">
      <c r="A254" s="352"/>
      <c r="B254" s="330" t="s">
        <v>994</v>
      </c>
      <c r="C254" s="334">
        <f>SUM(C238+C242+C251+C253)</f>
        <v>11905208</v>
      </c>
      <c r="D254" s="334">
        <f>SUM(D238+D242+D251+D253)</f>
        <v>12195868</v>
      </c>
      <c r="E254" s="334">
        <f>SUM(E238+E242+E251+E253)</f>
        <v>11598997</v>
      </c>
      <c r="F254" s="334">
        <f>SUM(F238+F242+F251+F253)</f>
        <v>11732196</v>
      </c>
      <c r="G254" s="585">
        <f t="shared" si="3"/>
        <v>1.0114836653548578</v>
      </c>
    </row>
    <row r="255" spans="1:7" s="173" customFormat="1" ht="13.5" thickTop="1">
      <c r="A255" s="149">
        <v>1540</v>
      </c>
      <c r="B255" s="150" t="s">
        <v>261</v>
      </c>
      <c r="C255" s="230"/>
      <c r="D255" s="235">
        <f aca="true" t="shared" si="5" ref="D255:F256">SUM(D73)</f>
        <v>305792</v>
      </c>
      <c r="E255" s="235">
        <f t="shared" si="5"/>
        <v>305792</v>
      </c>
      <c r="F255" s="235">
        <f t="shared" si="5"/>
        <v>312395</v>
      </c>
      <c r="G255" s="995">
        <f t="shared" si="3"/>
        <v>1.0215931090414399</v>
      </c>
    </row>
    <row r="256" spans="1:7" s="173" customFormat="1" ht="12.75">
      <c r="A256" s="148">
        <v>1541</v>
      </c>
      <c r="B256" s="146" t="s">
        <v>262</v>
      </c>
      <c r="C256" s="233">
        <f>SUM(C74)</f>
        <v>2395920</v>
      </c>
      <c r="D256" s="233">
        <f t="shared" si="5"/>
        <v>2395920</v>
      </c>
      <c r="E256" s="233">
        <f t="shared" si="5"/>
        <v>2395920</v>
      </c>
      <c r="F256" s="233">
        <f t="shared" si="5"/>
        <v>2395920</v>
      </c>
      <c r="G256" s="963">
        <f t="shared" si="3"/>
        <v>1</v>
      </c>
    </row>
    <row r="257" spans="1:7" s="173" customFormat="1" ht="12.75">
      <c r="A257" s="148">
        <v>1542</v>
      </c>
      <c r="B257" s="146" t="s">
        <v>263</v>
      </c>
      <c r="C257" s="233">
        <f>SUM(C78)</f>
        <v>1701355</v>
      </c>
      <c r="D257" s="233">
        <f>SUM(D78)</f>
        <v>1701355</v>
      </c>
      <c r="E257" s="233">
        <f>SUM(E78)</f>
        <v>1701355</v>
      </c>
      <c r="F257" s="233">
        <f>SUM(F78)</f>
        <v>1583245</v>
      </c>
      <c r="G257" s="963">
        <f t="shared" si="3"/>
        <v>0.9305788621422337</v>
      </c>
    </row>
    <row r="258" spans="1:7" s="173" customFormat="1" ht="13.5" thickBot="1">
      <c r="A258" s="167">
        <v>1543</v>
      </c>
      <c r="B258" s="152" t="s">
        <v>272</v>
      </c>
      <c r="C258" s="580"/>
      <c r="D258" s="580">
        <f>SUM(D82)</f>
        <v>16526</v>
      </c>
      <c r="E258" s="580">
        <f>SUM(E82)</f>
        <v>16526</v>
      </c>
      <c r="F258" s="580">
        <f>SUM(F82)</f>
        <v>16526</v>
      </c>
      <c r="G258" s="965">
        <f t="shared" si="3"/>
        <v>1</v>
      </c>
    </row>
    <row r="259" spans="1:7" s="173" customFormat="1" ht="13.5" thickBot="1">
      <c r="A259" s="156"/>
      <c r="B259" s="161" t="s">
        <v>265</v>
      </c>
      <c r="C259" s="232">
        <f>SUM(C256:C257)</f>
        <v>4097275</v>
      </c>
      <c r="D259" s="232">
        <f>SUM(D255:D258)</f>
        <v>4419593</v>
      </c>
      <c r="E259" s="232">
        <f>SUM(E255:E258)</f>
        <v>4419593</v>
      </c>
      <c r="F259" s="232">
        <f>SUM(F255:F258)</f>
        <v>4308086</v>
      </c>
      <c r="G259" s="582">
        <f t="shared" si="3"/>
        <v>0.9747698487168388</v>
      </c>
    </row>
    <row r="260" spans="1:7" s="173" customFormat="1" ht="12.75">
      <c r="A260" s="149">
        <v>1550</v>
      </c>
      <c r="B260" s="150" t="s">
        <v>266</v>
      </c>
      <c r="C260" s="235">
        <f>SUM(C85)</f>
        <v>880000</v>
      </c>
      <c r="D260" s="235">
        <f>SUM(D85)</f>
        <v>880000</v>
      </c>
      <c r="E260" s="235">
        <f>SUM(E85)</f>
        <v>880000</v>
      </c>
      <c r="F260" s="235">
        <f>SUM(F85)</f>
        <v>730000</v>
      </c>
      <c r="G260" s="967">
        <f t="shared" si="3"/>
        <v>0.8295454545454546</v>
      </c>
    </row>
    <row r="261" spans="1:7" s="173" customFormat="1" ht="13.5" thickBot="1">
      <c r="A261" s="153">
        <v>1551</v>
      </c>
      <c r="B261" s="154" t="s">
        <v>281</v>
      </c>
      <c r="C261" s="237"/>
      <c r="D261" s="239">
        <f>SUM(D217+D177+D137)</f>
        <v>1500</v>
      </c>
      <c r="E261" s="239">
        <f>SUM(E217+E177+E137)</f>
        <v>1500</v>
      </c>
      <c r="F261" s="239">
        <f>SUM(F217+F177+F137)</f>
        <v>1500</v>
      </c>
      <c r="G261" s="965">
        <f t="shared" si="3"/>
        <v>1</v>
      </c>
    </row>
    <row r="262" spans="1:7" s="173" customFormat="1" ht="13.5" thickBot="1">
      <c r="A262" s="156"/>
      <c r="B262" s="161" t="s">
        <v>270</v>
      </c>
      <c r="C262" s="232">
        <f>SUM(C260:C261)</f>
        <v>880000</v>
      </c>
      <c r="D262" s="232">
        <f>SUM(D260:D261)</f>
        <v>881500</v>
      </c>
      <c r="E262" s="232">
        <f>SUM(E260:E261)</f>
        <v>881500</v>
      </c>
      <c r="F262" s="232">
        <f>SUM(F260:F261)</f>
        <v>731500</v>
      </c>
      <c r="G262" s="581">
        <f t="shared" si="3"/>
        <v>0.8298355076574021</v>
      </c>
    </row>
    <row r="263" spans="1:7" s="173" customFormat="1" ht="12.75">
      <c r="A263" s="149">
        <v>1560</v>
      </c>
      <c r="B263" s="165" t="s">
        <v>271</v>
      </c>
      <c r="C263" s="235">
        <f>SUM(C93)</f>
        <v>65000</v>
      </c>
      <c r="D263" s="235">
        <f>SUM(D93)</f>
        <v>65000</v>
      </c>
      <c r="E263" s="235">
        <f>SUM(E93)</f>
        <v>65000</v>
      </c>
      <c r="F263" s="235">
        <f>SUM(F93)</f>
        <v>65000</v>
      </c>
      <c r="G263" s="967">
        <f t="shared" si="3"/>
        <v>1</v>
      </c>
    </row>
    <row r="264" spans="1:7" s="173" customFormat="1" ht="12.75">
      <c r="A264" s="281">
        <v>1561</v>
      </c>
      <c r="B264" s="152" t="s">
        <v>272</v>
      </c>
      <c r="C264" s="608">
        <f>SUM(C97)</f>
        <v>2955</v>
      </c>
      <c r="D264" s="608">
        <f>SUM(D97)</f>
        <v>2955</v>
      </c>
      <c r="E264" s="608">
        <f>SUM(E97)</f>
        <v>2955</v>
      </c>
      <c r="F264" s="608">
        <f>SUM(F97)</f>
        <v>2955</v>
      </c>
      <c r="G264" s="963">
        <f t="shared" si="3"/>
        <v>1</v>
      </c>
    </row>
    <row r="265" spans="1:7" s="173" customFormat="1" ht="13.5" thickBot="1">
      <c r="A265" s="977">
        <v>1562</v>
      </c>
      <c r="B265" s="978" t="s">
        <v>783</v>
      </c>
      <c r="C265" s="979"/>
      <c r="D265" s="979"/>
      <c r="E265" s="979">
        <f>E98</f>
        <v>1103</v>
      </c>
      <c r="F265" s="979">
        <f>F98</f>
        <v>1103</v>
      </c>
      <c r="G265" s="965">
        <f t="shared" si="3"/>
        <v>1</v>
      </c>
    </row>
    <row r="266" spans="1:7" s="173" customFormat="1" ht="13.5" thickBot="1">
      <c r="A266" s="353"/>
      <c r="B266" s="329" t="s">
        <v>273</v>
      </c>
      <c r="C266" s="334">
        <f>SUM(C263:C264)</f>
        <v>67955</v>
      </c>
      <c r="D266" s="334">
        <f>SUM(D263:D264)</f>
        <v>67955</v>
      </c>
      <c r="E266" s="334">
        <f>SUM(E263:E265)</f>
        <v>69058</v>
      </c>
      <c r="F266" s="334">
        <f>SUM(F263:F265)</f>
        <v>69058</v>
      </c>
      <c r="G266" s="966">
        <f t="shared" si="3"/>
        <v>1</v>
      </c>
    </row>
    <row r="267" spans="1:7" s="173" customFormat="1" ht="17.25" thickBot="1" thickTop="1">
      <c r="A267" s="352"/>
      <c r="B267" s="333" t="s">
        <v>995</v>
      </c>
      <c r="C267" s="331">
        <f>SUM(C259+C262+C266)</f>
        <v>5045230</v>
      </c>
      <c r="D267" s="331">
        <f>SUM(D259+D262+D266)</f>
        <v>5369048</v>
      </c>
      <c r="E267" s="331">
        <f>SUM(E259+E262+E266)</f>
        <v>5370151</v>
      </c>
      <c r="F267" s="331">
        <f>SUM(F259+F262+F266)</f>
        <v>5108644</v>
      </c>
      <c r="G267" s="585">
        <f aca="true" t="shared" si="6" ref="G267:G275">SUM(F267/E267)</f>
        <v>0.9513036039396285</v>
      </c>
    </row>
    <row r="268" spans="1:7" s="173" customFormat="1" ht="13.5" thickTop="1">
      <c r="A268" s="149">
        <v>1570</v>
      </c>
      <c r="B268" s="150" t="s">
        <v>274</v>
      </c>
      <c r="C268" s="230"/>
      <c r="D268" s="235">
        <f>SUM(D182+D143+D103+D223)</f>
        <v>1425676</v>
      </c>
      <c r="E268" s="235">
        <f>SUM(E182+E143+E103+E223)</f>
        <v>1336363</v>
      </c>
      <c r="F268" s="235">
        <f>SUM(F182+F143+F103+F223)</f>
        <v>1336363</v>
      </c>
      <c r="G268" s="967">
        <f t="shared" si="6"/>
        <v>1</v>
      </c>
    </row>
    <row r="269" spans="1:7" s="173" customFormat="1" ht="13.5" thickBot="1">
      <c r="A269" s="153">
        <v>1571</v>
      </c>
      <c r="B269" s="154" t="s">
        <v>225</v>
      </c>
      <c r="C269" s="239">
        <f>SUM(C224+C183+C144)</f>
        <v>5454190</v>
      </c>
      <c r="D269" s="239">
        <f>SUM(D224+D183+D144)</f>
        <v>5546559</v>
      </c>
      <c r="E269" s="239">
        <f>SUM(E224+E183+E144)</f>
        <v>5590698</v>
      </c>
      <c r="F269" s="239">
        <f>SUM(F224+F183+F144)</f>
        <v>5598760</v>
      </c>
      <c r="G269" s="965">
        <f t="shared" si="6"/>
        <v>1.0014420381855718</v>
      </c>
    </row>
    <row r="270" spans="1:7" s="173" customFormat="1" ht="15" thickBot="1">
      <c r="A270" s="156"/>
      <c r="B270" s="350" t="s">
        <v>987</v>
      </c>
      <c r="C270" s="232">
        <f>SUM(C268:C269)</f>
        <v>5454190</v>
      </c>
      <c r="D270" s="232">
        <f>SUM(D268:D269)</f>
        <v>6972235</v>
      </c>
      <c r="E270" s="232">
        <f>SUM(E268:E269)</f>
        <v>6927061</v>
      </c>
      <c r="F270" s="232">
        <f>SUM(F268:F269)</f>
        <v>6935123</v>
      </c>
      <c r="G270" s="581">
        <f t="shared" si="6"/>
        <v>1.0011638413462796</v>
      </c>
    </row>
    <row r="271" spans="1:7" s="173" customFormat="1" ht="12.75">
      <c r="A271" s="149">
        <v>1580</v>
      </c>
      <c r="B271" s="150" t="s">
        <v>275</v>
      </c>
      <c r="C271" s="235">
        <f>SUM(C106)</f>
        <v>420000</v>
      </c>
      <c r="D271" s="235">
        <f>SUM(D106)</f>
        <v>420000</v>
      </c>
      <c r="E271" s="235">
        <f>SUM(E106)</f>
        <v>420000</v>
      </c>
      <c r="F271" s="235">
        <f>SUM(F106)</f>
        <v>420000</v>
      </c>
      <c r="G271" s="994">
        <f t="shared" si="6"/>
        <v>1</v>
      </c>
    </row>
    <row r="272" spans="1:7" s="173" customFormat="1" ht="12" customHeight="1">
      <c r="A272" s="148">
        <v>1581</v>
      </c>
      <c r="B272" s="146" t="s">
        <v>276</v>
      </c>
      <c r="C272" s="233">
        <f>SUM(C107)</f>
        <v>140000</v>
      </c>
      <c r="D272" s="233">
        <f>SUM(D107+D147)</f>
        <v>596902</v>
      </c>
      <c r="E272" s="233">
        <f>SUM(E107+E147)</f>
        <v>560882</v>
      </c>
      <c r="F272" s="233">
        <f>SUM(F107+F147)</f>
        <v>560882</v>
      </c>
      <c r="G272" s="963">
        <f t="shared" si="6"/>
        <v>1</v>
      </c>
    </row>
    <row r="273" spans="1:7" s="173" customFormat="1" ht="13.5" thickBot="1">
      <c r="A273" s="153">
        <v>1582</v>
      </c>
      <c r="B273" s="154" t="s">
        <v>225</v>
      </c>
      <c r="C273" s="239">
        <f>SUM(C228+C187+C148)</f>
        <v>176600</v>
      </c>
      <c r="D273" s="239">
        <f>SUM(D228+D187+D148)</f>
        <v>176600</v>
      </c>
      <c r="E273" s="239">
        <f>SUM(E228+E187+E148)</f>
        <v>217454</v>
      </c>
      <c r="F273" s="239">
        <f>SUM(F228+F187+F148)</f>
        <v>230954</v>
      </c>
      <c r="G273" s="965">
        <f t="shared" si="6"/>
        <v>1.062082095523651</v>
      </c>
    </row>
    <row r="274" spans="1:7" s="173" customFormat="1" ht="13.5" thickBot="1">
      <c r="A274" s="156"/>
      <c r="B274" s="215" t="s">
        <v>277</v>
      </c>
      <c r="C274" s="232">
        <f>SUM(C271:C273)</f>
        <v>736600</v>
      </c>
      <c r="D274" s="232">
        <f>SUM(D271:D273)</f>
        <v>1193502</v>
      </c>
      <c r="E274" s="232">
        <f>SUM(E271:E273)</f>
        <v>1198336</v>
      </c>
      <c r="F274" s="232">
        <f>SUM(F271:F273)</f>
        <v>1211836</v>
      </c>
      <c r="G274" s="582">
        <f t="shared" si="6"/>
        <v>1.011265621662038</v>
      </c>
    </row>
    <row r="275" spans="1:10" s="173" customFormat="1" ht="18.75" customHeight="1" thickBot="1">
      <c r="A275" s="156"/>
      <c r="B275" s="224" t="s">
        <v>983</v>
      </c>
      <c r="C275" s="232">
        <f>SUM(C254+C267+C271+C272)</f>
        <v>17510438</v>
      </c>
      <c r="D275" s="232">
        <f>SUM(D254+D267+D271+D272+D268)</f>
        <v>20007494</v>
      </c>
      <c r="E275" s="232">
        <f>SUM(E254+E267+E271+E272+E268)</f>
        <v>19286393</v>
      </c>
      <c r="F275" s="232">
        <f>SUM(F254+F267+F271+F272+F268)</f>
        <v>19158085</v>
      </c>
      <c r="G275" s="582">
        <f t="shared" si="6"/>
        <v>0.9933472267209322</v>
      </c>
      <c r="H275" s="607"/>
      <c r="J275" s="972"/>
    </row>
    <row r="276" ht="12">
      <c r="J276" s="176"/>
    </row>
  </sheetData>
  <sheetProtection/>
  <mergeCells count="9">
    <mergeCell ref="A2:G2"/>
    <mergeCell ref="A1:G1"/>
    <mergeCell ref="G5:G6"/>
    <mergeCell ref="B5:B6"/>
    <mergeCell ref="A5:A6"/>
    <mergeCell ref="C5:C6"/>
    <mergeCell ref="D5:D6"/>
    <mergeCell ref="E5:E6"/>
    <mergeCell ref="F5:F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4" manualBreakCount="4">
    <brk id="49" max="255" man="1"/>
    <brk id="92" max="255" man="1"/>
    <brk id="131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9">
      <selection activeCell="C12" sqref="C12:C14"/>
    </sheetView>
  </sheetViews>
  <sheetFormatPr defaultColWidth="9.125" defaultRowHeight="12.75"/>
  <cols>
    <col min="1" max="1" width="9.125" style="564" customWidth="1"/>
    <col min="2" max="2" width="31.75390625" style="564" customWidth="1"/>
    <col min="3" max="3" width="13.75390625" style="564" customWidth="1"/>
    <col min="4" max="4" width="12.875" style="564" customWidth="1"/>
    <col min="5" max="5" width="13.125" style="564" customWidth="1"/>
    <col min="6" max="6" width="13.875" style="564" customWidth="1"/>
    <col min="7" max="16384" width="9.125" style="564" customWidth="1"/>
  </cols>
  <sheetData>
    <row r="2" spans="2:6" ht="12.75">
      <c r="B2" s="1275" t="s">
        <v>884</v>
      </c>
      <c r="C2" s="1078"/>
      <c r="D2" s="1078"/>
      <c r="E2" s="1078"/>
      <c r="F2" s="1078"/>
    </row>
    <row r="3" spans="2:6" ht="12.75">
      <c r="B3" s="1278" t="s">
        <v>905</v>
      </c>
      <c r="C3" s="1279"/>
      <c r="D3" s="1279"/>
      <c r="E3" s="1279"/>
      <c r="F3" s="1279"/>
    </row>
    <row r="4" spans="2:6" ht="12.75">
      <c r="B4" s="1279"/>
      <c r="C4" s="1279"/>
      <c r="D4" s="1279"/>
      <c r="E4" s="1279"/>
      <c r="F4" s="1279"/>
    </row>
    <row r="5" spans="2:6" ht="12.75">
      <c r="B5" s="566"/>
      <c r="C5" s="566"/>
      <c r="D5" s="566"/>
      <c r="E5" s="566"/>
      <c r="F5" s="566"/>
    </row>
    <row r="6" ht="12.75">
      <c r="F6" s="565" t="s">
        <v>498</v>
      </c>
    </row>
    <row r="7" spans="2:6" ht="12.75" customHeight="1">
      <c r="B7" s="1266" t="s">
        <v>880</v>
      </c>
      <c r="C7" s="1273" t="s">
        <v>885</v>
      </c>
      <c r="D7" s="1273" t="s">
        <v>288</v>
      </c>
      <c r="E7" s="1273" t="s">
        <v>289</v>
      </c>
      <c r="F7" s="1273" t="s">
        <v>290</v>
      </c>
    </row>
    <row r="8" spans="2:6" ht="30.75" customHeight="1">
      <c r="B8" s="1266"/>
      <c r="C8" s="1273"/>
      <c r="D8" s="1273"/>
      <c r="E8" s="1273"/>
      <c r="F8" s="1273"/>
    </row>
    <row r="9" spans="2:6" ht="12.75" customHeight="1">
      <c r="B9" s="1274" t="s">
        <v>886</v>
      </c>
      <c r="C9" s="1272">
        <v>6646203</v>
      </c>
      <c r="D9" s="1272">
        <v>6527165</v>
      </c>
      <c r="E9" s="1272">
        <v>6527165</v>
      </c>
      <c r="F9" s="1272">
        <v>6527165</v>
      </c>
    </row>
    <row r="10" spans="2:6" ht="12.75" customHeight="1">
      <c r="B10" s="1274"/>
      <c r="C10" s="1272"/>
      <c r="D10" s="1272"/>
      <c r="E10" s="1272"/>
      <c r="F10" s="1272"/>
    </row>
    <row r="11" spans="2:6" ht="27" customHeight="1">
      <c r="B11" s="1274"/>
      <c r="C11" s="1272"/>
      <c r="D11" s="1272"/>
      <c r="E11" s="1272"/>
      <c r="F11" s="1272"/>
    </row>
    <row r="12" spans="2:6" ht="12.75">
      <c r="B12" s="1274" t="s">
        <v>897</v>
      </c>
      <c r="C12" s="1272">
        <v>695000</v>
      </c>
      <c r="D12" s="1272">
        <v>695000</v>
      </c>
      <c r="E12" s="1272">
        <v>695000</v>
      </c>
      <c r="F12" s="1272">
        <v>695000</v>
      </c>
    </row>
    <row r="13" spans="2:6" ht="12.75">
      <c r="B13" s="1274"/>
      <c r="C13" s="1272"/>
      <c r="D13" s="1272"/>
      <c r="E13" s="1272"/>
      <c r="F13" s="1272"/>
    </row>
    <row r="14" spans="2:6" ht="60" customHeight="1">
      <c r="B14" s="1274"/>
      <c r="C14" s="1272"/>
      <c r="D14" s="1272"/>
      <c r="E14" s="1272"/>
      <c r="F14" s="1272"/>
    </row>
    <row r="15" spans="2:6" ht="12.75" customHeight="1">
      <c r="B15" s="1274" t="s">
        <v>881</v>
      </c>
      <c r="C15" s="1269" t="s">
        <v>882</v>
      </c>
      <c r="D15" s="1269" t="s">
        <v>882</v>
      </c>
      <c r="E15" s="1269" t="s">
        <v>882</v>
      </c>
      <c r="F15" s="1269" t="s">
        <v>882</v>
      </c>
    </row>
    <row r="16" spans="2:6" ht="12.75" customHeight="1">
      <c r="B16" s="1274"/>
      <c r="C16" s="1270"/>
      <c r="D16" s="1270"/>
      <c r="E16" s="1270"/>
      <c r="F16" s="1270"/>
    </row>
    <row r="17" spans="2:6" ht="27" customHeight="1">
      <c r="B17" s="1274"/>
      <c r="C17" s="1271"/>
      <c r="D17" s="1271"/>
      <c r="E17" s="1271"/>
      <c r="F17" s="1271"/>
    </row>
    <row r="18" spans="2:6" ht="12.75" customHeight="1">
      <c r="B18" s="1274" t="s">
        <v>898</v>
      </c>
      <c r="C18" s="1272">
        <v>880000</v>
      </c>
      <c r="D18" s="1272">
        <v>880000</v>
      </c>
      <c r="E18" s="1272">
        <v>880000</v>
      </c>
      <c r="F18" s="1272">
        <v>880000</v>
      </c>
    </row>
    <row r="19" spans="2:6" ht="15.75" customHeight="1">
      <c r="B19" s="1274"/>
      <c r="C19" s="1272"/>
      <c r="D19" s="1272"/>
      <c r="E19" s="1272"/>
      <c r="F19" s="1272"/>
    </row>
    <row r="20" spans="2:6" ht="43.5" customHeight="1">
      <c r="B20" s="1274"/>
      <c r="C20" s="1272"/>
      <c r="D20" s="1272"/>
      <c r="E20" s="1272"/>
      <c r="F20" s="1272"/>
    </row>
    <row r="21" spans="2:6" ht="12.75" customHeight="1">
      <c r="B21" s="1274" t="s">
        <v>903</v>
      </c>
      <c r="C21" s="1272">
        <v>482368</v>
      </c>
      <c r="D21" s="1272">
        <v>482368</v>
      </c>
      <c r="E21" s="1272">
        <v>482368</v>
      </c>
      <c r="F21" s="1272">
        <v>482368</v>
      </c>
    </row>
    <row r="22" spans="2:6" ht="12.75" customHeight="1">
      <c r="B22" s="1274"/>
      <c r="C22" s="1272"/>
      <c r="D22" s="1272"/>
      <c r="E22" s="1272"/>
      <c r="F22" s="1272"/>
    </row>
    <row r="23" spans="2:6" ht="27" customHeight="1">
      <c r="B23" s="1274"/>
      <c r="C23" s="1272"/>
      <c r="D23" s="1272"/>
      <c r="E23" s="1272"/>
      <c r="F23" s="1272"/>
    </row>
    <row r="24" spans="2:6" ht="12.75" customHeight="1">
      <c r="B24" s="1274" t="s">
        <v>883</v>
      </c>
      <c r="C24" s="1269" t="s">
        <v>882</v>
      </c>
      <c r="D24" s="1269" t="s">
        <v>882</v>
      </c>
      <c r="E24" s="1269" t="s">
        <v>882</v>
      </c>
      <c r="F24" s="1269" t="s">
        <v>882</v>
      </c>
    </row>
    <row r="25" spans="2:6" ht="12.75" customHeight="1">
      <c r="B25" s="1274"/>
      <c r="C25" s="1270"/>
      <c r="D25" s="1270"/>
      <c r="E25" s="1270"/>
      <c r="F25" s="1270"/>
    </row>
    <row r="26" spans="2:6" ht="27" customHeight="1">
      <c r="B26" s="1274"/>
      <c r="C26" s="1271"/>
      <c r="D26" s="1271"/>
      <c r="E26" s="1271"/>
      <c r="F26" s="1271"/>
    </row>
    <row r="27" spans="2:6" ht="12.75" customHeight="1">
      <c r="B27" s="1267" t="s">
        <v>187</v>
      </c>
      <c r="C27" s="1264">
        <f>SUM(C9:C26)</f>
        <v>8703571</v>
      </c>
      <c r="D27" s="1264">
        <f>SUM(D9:D26)</f>
        <v>8584533</v>
      </c>
      <c r="E27" s="1264">
        <f>SUM(E9:E26)</f>
        <v>8584533</v>
      </c>
      <c r="F27" s="1264">
        <f>SUM(F9:F26)</f>
        <v>8584533</v>
      </c>
    </row>
    <row r="28" spans="2:6" ht="12.75" customHeight="1">
      <c r="B28" s="1267"/>
      <c r="C28" s="1264"/>
      <c r="D28" s="1264"/>
      <c r="E28" s="1264"/>
      <c r="F28" s="1264"/>
    </row>
    <row r="29" spans="2:6" ht="27.75" customHeight="1" thickBot="1">
      <c r="B29" s="1268"/>
      <c r="C29" s="1265"/>
      <c r="D29" s="1265"/>
      <c r="E29" s="1265"/>
      <c r="F29" s="1265"/>
    </row>
    <row r="30" spans="2:6" ht="21" customHeight="1" thickTop="1">
      <c r="B30" s="1276" t="s">
        <v>904</v>
      </c>
      <c r="C30" s="1277">
        <v>24999</v>
      </c>
      <c r="D30" s="1277">
        <v>58262</v>
      </c>
      <c r="E30" s="1277">
        <v>55522</v>
      </c>
      <c r="F30" s="1277">
        <v>53407</v>
      </c>
    </row>
    <row r="31" spans="1:6" ht="18.75" customHeight="1">
      <c r="A31" s="567"/>
      <c r="B31" s="1267"/>
      <c r="C31" s="1264"/>
      <c r="D31" s="1264"/>
      <c r="E31" s="1264"/>
      <c r="F31" s="1264"/>
    </row>
    <row r="32" spans="2:6" ht="18.75" customHeight="1" thickBot="1">
      <c r="B32" s="1268"/>
      <c r="C32" s="1265"/>
      <c r="D32" s="1265"/>
      <c r="E32" s="1265"/>
      <c r="F32" s="1265"/>
    </row>
    <row r="33" ht="13.5" thickTop="1"/>
  </sheetData>
  <sheetProtection/>
  <mergeCells count="47">
    <mergeCell ref="B2:F2"/>
    <mergeCell ref="B30:B32"/>
    <mergeCell ref="C30:C32"/>
    <mergeCell ref="D30:D32"/>
    <mergeCell ref="E30:E32"/>
    <mergeCell ref="F30:F32"/>
    <mergeCell ref="B3:F4"/>
    <mergeCell ref="B9:B11"/>
    <mergeCell ref="B12:B14"/>
    <mergeCell ref="B15:B17"/>
    <mergeCell ref="B18:B20"/>
    <mergeCell ref="B21:B23"/>
    <mergeCell ref="B24:B26"/>
    <mergeCell ref="C7:C8"/>
    <mergeCell ref="C24:C26"/>
    <mergeCell ref="C15:C17"/>
    <mergeCell ref="C18:C20"/>
    <mergeCell ref="C21:C23"/>
    <mergeCell ref="F7:F8"/>
    <mergeCell ref="C9:C11"/>
    <mergeCell ref="C12:C14"/>
    <mergeCell ref="D9:D11"/>
    <mergeCell ref="D12:D14"/>
    <mergeCell ref="F9:F11"/>
    <mergeCell ref="F12:F14"/>
    <mergeCell ref="D7:D8"/>
    <mergeCell ref="E7:E8"/>
    <mergeCell ref="D24:D26"/>
    <mergeCell ref="E9:E11"/>
    <mergeCell ref="E12:E14"/>
    <mergeCell ref="E15:E17"/>
    <mergeCell ref="E18:E20"/>
    <mergeCell ref="E21:E23"/>
    <mergeCell ref="E24:E26"/>
    <mergeCell ref="D15:D17"/>
    <mergeCell ref="D18:D20"/>
    <mergeCell ref="D21:D23"/>
    <mergeCell ref="E27:E29"/>
    <mergeCell ref="F27:F29"/>
    <mergeCell ref="B7:B8"/>
    <mergeCell ref="B27:B29"/>
    <mergeCell ref="C27:C29"/>
    <mergeCell ref="D27:D29"/>
    <mergeCell ref="F15:F17"/>
    <mergeCell ref="F18:F20"/>
    <mergeCell ref="F21:F23"/>
    <mergeCell ref="F24:F26"/>
  </mergeCells>
  <printOptions/>
  <pageMargins left="0.5905511811023623" right="0.7874015748031497" top="0.984251968503937" bottom="0.984251968503937" header="0.5118110236220472" footer="0.5118110236220472"/>
  <pageSetup firstPageNumber="61" useFirstPageNumber="1" horizontalDpi="600" verticalDpi="600" orientation="portrait" paperSize="9" scale="93" r:id="rId1"/>
  <headerFooter alignWithMargins="0"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3"/>
  <sheetViews>
    <sheetView showZeros="0" tabSelected="1" zoomScalePageLayoutView="0" workbookViewId="0" topLeftCell="B109">
      <selection activeCell="H108" sqref="H108"/>
    </sheetView>
  </sheetViews>
  <sheetFormatPr defaultColWidth="9.125" defaultRowHeight="12.75"/>
  <cols>
    <col min="1" max="1" width="8.00390625" style="19" customWidth="1"/>
    <col min="2" max="2" width="71.625" style="19" customWidth="1"/>
    <col min="3" max="6" width="12.125" style="19" customWidth="1"/>
    <col min="7" max="9" width="9.125" style="19" customWidth="1"/>
    <col min="10" max="10" width="9.875" style="19" bestFit="1" customWidth="1"/>
    <col min="11" max="16384" width="9.125" style="19" customWidth="1"/>
  </cols>
  <sheetData>
    <row r="1" spans="1:7" ht="12.75">
      <c r="A1" s="1035" t="s">
        <v>349</v>
      </c>
      <c r="B1" s="1035"/>
      <c r="C1" s="1042"/>
      <c r="D1" s="1042"/>
      <c r="E1" s="1042"/>
      <c r="F1" s="1042"/>
      <c r="G1" s="1042"/>
    </row>
    <row r="2" spans="1:7" ht="12.75">
      <c r="A2" s="1035" t="s">
        <v>17</v>
      </c>
      <c r="B2" s="1035"/>
      <c r="C2" s="1042"/>
      <c r="D2" s="1042"/>
      <c r="E2" s="1042"/>
      <c r="F2" s="1042"/>
      <c r="G2" s="1042"/>
    </row>
    <row r="3" spans="1:2" ht="9" customHeight="1">
      <c r="A3" s="111"/>
      <c r="B3" s="111"/>
    </row>
    <row r="4" spans="1:7" ht="12" customHeight="1">
      <c r="A4" s="96"/>
      <c r="B4" s="95"/>
      <c r="C4" s="90"/>
      <c r="D4" s="90"/>
      <c r="E4" s="90"/>
      <c r="F4" s="90"/>
      <c r="G4" s="90" t="s">
        <v>191</v>
      </c>
    </row>
    <row r="5" spans="1:7" s="21" customFormat="1" ht="12" customHeight="1">
      <c r="A5" s="101"/>
      <c r="B5" s="20"/>
      <c r="C5" s="1039" t="s">
        <v>978</v>
      </c>
      <c r="D5" s="1039" t="s">
        <v>55</v>
      </c>
      <c r="E5" s="1039" t="s">
        <v>451</v>
      </c>
      <c r="F5" s="1039" t="s">
        <v>781</v>
      </c>
      <c r="G5" s="1037" t="s">
        <v>50</v>
      </c>
    </row>
    <row r="6" spans="1:7" s="21" customFormat="1" ht="12" customHeight="1">
      <c r="A6" s="1" t="s">
        <v>203</v>
      </c>
      <c r="B6" s="1" t="s">
        <v>163</v>
      </c>
      <c r="C6" s="1036"/>
      <c r="D6" s="1032"/>
      <c r="E6" s="1032"/>
      <c r="F6" s="1032"/>
      <c r="G6" s="1038"/>
    </row>
    <row r="7" spans="1:7" s="21" customFormat="1" ht="12.75" customHeight="1" thickBot="1">
      <c r="A7" s="22"/>
      <c r="B7" s="22"/>
      <c r="C7" s="1031"/>
      <c r="D7" s="1031"/>
      <c r="E7" s="1031"/>
      <c r="F7" s="1031"/>
      <c r="G7" s="1034"/>
    </row>
    <row r="8" spans="1:7" ht="12" customHeight="1">
      <c r="A8" s="2" t="s">
        <v>164</v>
      </c>
      <c r="B8" s="3" t="s">
        <v>165</v>
      </c>
      <c r="C8" s="15" t="s">
        <v>166</v>
      </c>
      <c r="D8" s="15" t="s">
        <v>167</v>
      </c>
      <c r="E8" s="15" t="s">
        <v>168</v>
      </c>
      <c r="F8" s="15" t="s">
        <v>954</v>
      </c>
      <c r="G8" s="15" t="s">
        <v>573</v>
      </c>
    </row>
    <row r="9" spans="1:7" ht="15" customHeight="1">
      <c r="A9" s="2"/>
      <c r="B9" s="122" t="s">
        <v>350</v>
      </c>
      <c r="C9" s="8"/>
      <c r="D9" s="8"/>
      <c r="E9" s="8"/>
      <c r="F9" s="8"/>
      <c r="G9" s="5"/>
    </row>
    <row r="10" spans="1:7" ht="12">
      <c r="A10" s="2"/>
      <c r="B10" s="109"/>
      <c r="C10" s="8"/>
      <c r="D10" s="8"/>
      <c r="E10" s="8"/>
      <c r="F10" s="8"/>
      <c r="G10" s="5"/>
    </row>
    <row r="11" spans="1:7" ht="12">
      <c r="A11" s="4">
        <v>1710</v>
      </c>
      <c r="B11" s="4" t="s">
        <v>407</v>
      </c>
      <c r="C11" s="4">
        <f>SUM(C12:C18)</f>
        <v>1818473</v>
      </c>
      <c r="D11" s="4">
        <f>SUM(D12:D18)</f>
        <v>1935545</v>
      </c>
      <c r="E11" s="619">
        <f>SUM(E12:E18)</f>
        <v>1940671</v>
      </c>
      <c r="F11" s="619">
        <f>SUM(F12:F18)</f>
        <v>1960196</v>
      </c>
      <c r="G11" s="245">
        <f>SUM(F11/E11)</f>
        <v>1.0100609531445568</v>
      </c>
    </row>
    <row r="12" spans="1:7" ht="12">
      <c r="A12" s="8">
        <v>1711</v>
      </c>
      <c r="B12" s="8" t="s">
        <v>351</v>
      </c>
      <c r="C12" s="8">
        <f>SUM('3a.m.'!C53)</f>
        <v>984903</v>
      </c>
      <c r="D12" s="8">
        <f>SUM('3a.m.'!D53)</f>
        <v>1017138</v>
      </c>
      <c r="E12" s="610">
        <f>SUM('3a.m.'!E53)</f>
        <v>1018064</v>
      </c>
      <c r="F12" s="610">
        <f>SUM('3a.m.'!F53)</f>
        <v>1032128</v>
      </c>
      <c r="G12" s="586">
        <f aca="true" t="shared" si="0" ref="G12:G75">SUM(F12/E12)</f>
        <v>1.0138144556727278</v>
      </c>
    </row>
    <row r="13" spans="1:7" ht="12">
      <c r="A13" s="8">
        <v>1712</v>
      </c>
      <c r="B13" s="8" t="s">
        <v>75</v>
      </c>
      <c r="C13" s="8">
        <f>SUM('3a.m.'!C54)</f>
        <v>274499</v>
      </c>
      <c r="D13" s="8">
        <f>SUM('3a.m.'!D54)</f>
        <v>296902</v>
      </c>
      <c r="E13" s="610">
        <f>SUM('3a.m.'!E54)</f>
        <v>297152</v>
      </c>
      <c r="F13" s="610">
        <f>SUM('3a.m.'!F54)</f>
        <v>301032</v>
      </c>
      <c r="G13" s="586">
        <f t="shared" si="0"/>
        <v>1.0130572905449062</v>
      </c>
    </row>
    <row r="14" spans="1:7" ht="12">
      <c r="A14" s="8">
        <v>1713</v>
      </c>
      <c r="B14" s="8" t="s">
        <v>76</v>
      </c>
      <c r="C14" s="8">
        <f>SUM('3a.m.'!C55)</f>
        <v>396471</v>
      </c>
      <c r="D14" s="8">
        <f>SUM('3a.m.'!D55)</f>
        <v>421851</v>
      </c>
      <c r="E14" s="610">
        <f>SUM('3a.m.'!E55)</f>
        <v>425001</v>
      </c>
      <c r="F14" s="610">
        <f>SUM('3a.m.'!F55)</f>
        <v>411582</v>
      </c>
      <c r="G14" s="586">
        <f t="shared" si="0"/>
        <v>0.9684259566448079</v>
      </c>
    </row>
    <row r="15" spans="1:7" ht="12">
      <c r="A15" s="8">
        <v>1714</v>
      </c>
      <c r="B15" s="8" t="s">
        <v>95</v>
      </c>
      <c r="C15" s="8">
        <f>SUM('3a.m.'!C56)</f>
        <v>0</v>
      </c>
      <c r="D15" s="8">
        <f>SUM('3a.m.'!D56)</f>
        <v>0</v>
      </c>
      <c r="E15" s="610">
        <f>SUM('3a.m.'!E56)</f>
        <v>0</v>
      </c>
      <c r="F15" s="610">
        <f>SUM('3a.m.'!F56)</f>
        <v>0</v>
      </c>
      <c r="G15" s="245"/>
    </row>
    <row r="16" spans="1:7" ht="12">
      <c r="A16" s="8">
        <v>1715</v>
      </c>
      <c r="B16" s="5" t="s">
        <v>369</v>
      </c>
      <c r="C16" s="8">
        <f>SUM('3a.m.'!C57)</f>
        <v>0</v>
      </c>
      <c r="D16" s="8">
        <f>SUM('3a.m.'!D57)</f>
        <v>0</v>
      </c>
      <c r="E16" s="610">
        <f>SUM('3a.m.'!E57)</f>
        <v>0</v>
      </c>
      <c r="F16" s="610">
        <f>SUM('3a.m.'!F57)</f>
        <v>0</v>
      </c>
      <c r="G16" s="245"/>
    </row>
    <row r="17" spans="1:7" ht="12">
      <c r="A17" s="8">
        <v>1716</v>
      </c>
      <c r="B17" s="48" t="s">
        <v>294</v>
      </c>
      <c r="C17" s="8">
        <f>SUM('3a.m.'!C61)</f>
        <v>162100</v>
      </c>
      <c r="D17" s="8">
        <f>SUM('3a.m.'!D61)</f>
        <v>137154</v>
      </c>
      <c r="E17" s="610">
        <f>SUM('3a.m.'!E61)</f>
        <v>137954</v>
      </c>
      <c r="F17" s="610">
        <f>SUM('3a.m.'!F61)</f>
        <v>152954</v>
      </c>
      <c r="G17" s="586">
        <f t="shared" si="0"/>
        <v>1.108731896139293</v>
      </c>
    </row>
    <row r="18" spans="1:7" ht="12">
      <c r="A18" s="8">
        <v>1717</v>
      </c>
      <c r="B18" s="49" t="s">
        <v>295</v>
      </c>
      <c r="C18" s="8">
        <f>SUM('3a.m.'!C60)</f>
        <v>500</v>
      </c>
      <c r="D18" s="8">
        <f>SUM('3a.m.'!D60)</f>
        <v>62500</v>
      </c>
      <c r="E18" s="610">
        <f>SUM('3a.m.'!E60)</f>
        <v>62500</v>
      </c>
      <c r="F18" s="610">
        <f>SUM('3a.m.'!F60)</f>
        <v>62500</v>
      </c>
      <c r="G18" s="586">
        <f t="shared" si="0"/>
        <v>1</v>
      </c>
    </row>
    <row r="19" spans="1:7" ht="12">
      <c r="A19" s="8">
        <v>1718</v>
      </c>
      <c r="B19" s="49" t="s">
        <v>77</v>
      </c>
      <c r="C19" s="8"/>
      <c r="D19" s="8"/>
      <c r="E19" s="610"/>
      <c r="F19" s="610"/>
      <c r="G19" s="245"/>
    </row>
    <row r="20" spans="1:7" ht="9.75" customHeight="1">
      <c r="A20" s="8"/>
      <c r="B20" s="8"/>
      <c r="C20" s="8"/>
      <c r="D20" s="8"/>
      <c r="E20" s="610"/>
      <c r="F20" s="610"/>
      <c r="G20" s="245"/>
    </row>
    <row r="21" spans="1:7" ht="12">
      <c r="A21" s="84">
        <v>1720</v>
      </c>
      <c r="B21" s="84" t="s">
        <v>408</v>
      </c>
      <c r="C21" s="84">
        <f>SUM('4.mell.'!C97)</f>
        <v>0</v>
      </c>
      <c r="D21" s="84">
        <f>SUM('4.mell.'!D97)</f>
        <v>0</v>
      </c>
      <c r="E21" s="620">
        <f>SUM('4.mell.'!E97)</f>
        <v>0</v>
      </c>
      <c r="F21" s="620">
        <f>SUM('4.mell.'!F97)</f>
        <v>0</v>
      </c>
      <c r="G21" s="245"/>
    </row>
    <row r="22" spans="1:7" ht="12">
      <c r="A22" s="84"/>
      <c r="B22" s="84"/>
      <c r="C22" s="84"/>
      <c r="D22" s="84"/>
      <c r="E22" s="620"/>
      <c r="F22" s="620"/>
      <c r="G22" s="245"/>
    </row>
    <row r="23" spans="1:7" ht="12">
      <c r="A23" s="84">
        <v>1730</v>
      </c>
      <c r="B23" s="84" t="s">
        <v>409</v>
      </c>
      <c r="C23" s="84"/>
      <c r="D23" s="84"/>
      <c r="E23" s="620"/>
      <c r="F23" s="620"/>
      <c r="G23" s="245"/>
    </row>
    <row r="24" spans="1:7" ht="12">
      <c r="A24" s="8"/>
      <c r="B24" s="8"/>
      <c r="C24" s="8"/>
      <c r="D24" s="8"/>
      <c r="E24" s="610"/>
      <c r="F24" s="610"/>
      <c r="G24" s="245"/>
    </row>
    <row r="25" spans="1:7" ht="12.75">
      <c r="A25" s="8"/>
      <c r="B25" s="123" t="s">
        <v>398</v>
      </c>
      <c r="C25" s="8"/>
      <c r="D25" s="8"/>
      <c r="E25" s="610"/>
      <c r="F25" s="610"/>
      <c r="G25" s="245"/>
    </row>
    <row r="26" spans="1:7" ht="6.75" customHeight="1">
      <c r="A26" s="8"/>
      <c r="B26" s="8"/>
      <c r="C26" s="8"/>
      <c r="D26" s="8"/>
      <c r="E26" s="610"/>
      <c r="F26" s="610"/>
      <c r="G26" s="245"/>
    </row>
    <row r="27" spans="1:7" ht="12">
      <c r="A27" s="84">
        <v>1740</v>
      </c>
      <c r="B27" s="84" t="s">
        <v>8</v>
      </c>
      <c r="C27" s="84">
        <f>SUM(C28:C35)</f>
        <v>394982</v>
      </c>
      <c r="D27" s="84">
        <f>SUM(D28:D35)</f>
        <v>413700</v>
      </c>
      <c r="E27" s="620">
        <f>SUM(E28:E35)</f>
        <v>436273</v>
      </c>
      <c r="F27" s="620">
        <f>SUM(F28:F35)</f>
        <v>436895</v>
      </c>
      <c r="G27" s="245">
        <f t="shared" si="0"/>
        <v>1.001425712799096</v>
      </c>
    </row>
    <row r="28" spans="1:7" ht="12">
      <c r="A28" s="8">
        <v>1741</v>
      </c>
      <c r="B28" s="8" t="s">
        <v>351</v>
      </c>
      <c r="C28" s="8">
        <f>SUM('3b.m.'!C34)</f>
        <v>208450</v>
      </c>
      <c r="D28" s="8">
        <f>SUM('3b.m.'!D34)</f>
        <v>212955</v>
      </c>
      <c r="E28" s="610">
        <f>SUM('3b.m.'!E34)</f>
        <v>227199</v>
      </c>
      <c r="F28" s="610">
        <f>SUM('3b.m.'!F34)</f>
        <v>227689</v>
      </c>
      <c r="G28" s="586">
        <f t="shared" si="0"/>
        <v>1.002156699633361</v>
      </c>
    </row>
    <row r="29" spans="1:7" ht="12">
      <c r="A29" s="8">
        <v>1742</v>
      </c>
      <c r="B29" s="8" t="s">
        <v>75</v>
      </c>
      <c r="C29" s="8">
        <f>SUM('3b.m.'!C35)</f>
        <v>56282</v>
      </c>
      <c r="D29" s="8">
        <f>SUM('3b.m.'!D35)</f>
        <v>59011</v>
      </c>
      <c r="E29" s="610">
        <f>SUM('3b.m.'!E35)</f>
        <v>62857</v>
      </c>
      <c r="F29" s="610">
        <f>SUM('3b.m.'!F35)</f>
        <v>62989</v>
      </c>
      <c r="G29" s="586">
        <f t="shared" si="0"/>
        <v>1.0021000047727382</v>
      </c>
    </row>
    <row r="30" spans="1:7" ht="12">
      <c r="A30" s="8">
        <v>1743</v>
      </c>
      <c r="B30" s="8" t="s">
        <v>76</v>
      </c>
      <c r="C30" s="8">
        <f>SUM('3b.m.'!C36)</f>
        <v>116250</v>
      </c>
      <c r="D30" s="8">
        <f>SUM('3b.m.'!D36)</f>
        <v>127734</v>
      </c>
      <c r="E30" s="610">
        <f>SUM('3b.m.'!E36)</f>
        <v>129217</v>
      </c>
      <c r="F30" s="610">
        <f>SUM('3b.m.'!F36)</f>
        <v>129217</v>
      </c>
      <c r="G30" s="586">
        <f t="shared" si="0"/>
        <v>1</v>
      </c>
    </row>
    <row r="31" spans="1:7" ht="12">
      <c r="A31" s="8">
        <v>1744</v>
      </c>
      <c r="B31" s="8" t="s">
        <v>95</v>
      </c>
      <c r="C31" s="8">
        <f>SUM('3b.m.'!C37)</f>
        <v>0</v>
      </c>
      <c r="D31" s="8">
        <f>SUM('3b.m.'!D37)</f>
        <v>0</v>
      </c>
      <c r="E31" s="610">
        <f>SUM('3b.m.'!E37)</f>
        <v>0</v>
      </c>
      <c r="F31" s="610">
        <f>SUM('3b.m.'!F37)</f>
        <v>0</v>
      </c>
      <c r="G31" s="245"/>
    </row>
    <row r="32" spans="1:7" ht="12">
      <c r="A32" s="8">
        <v>1745</v>
      </c>
      <c r="B32" s="8" t="s">
        <v>369</v>
      </c>
      <c r="C32" s="8">
        <f>SUM('3b.m.'!C38)</f>
        <v>0</v>
      </c>
      <c r="D32" s="8">
        <f>SUM('3b.m.'!D38)</f>
        <v>0</v>
      </c>
      <c r="E32" s="610">
        <f>SUM('3b.m.'!E38)</f>
        <v>0</v>
      </c>
      <c r="F32" s="610">
        <f>SUM('3b.m.'!F38)</f>
        <v>0</v>
      </c>
      <c r="G32" s="245"/>
    </row>
    <row r="33" spans="1:7" ht="12">
      <c r="A33" s="8">
        <v>1746</v>
      </c>
      <c r="B33" s="8" t="s">
        <v>294</v>
      </c>
      <c r="C33" s="8">
        <f>SUM('3b.m.'!C40)</f>
        <v>14000</v>
      </c>
      <c r="D33" s="8">
        <f>SUM('3b.m.'!D40)</f>
        <v>14000</v>
      </c>
      <c r="E33" s="610">
        <f>SUM('3b.m.'!E40)</f>
        <v>17000</v>
      </c>
      <c r="F33" s="610">
        <f>SUM('3b.m.'!F40)</f>
        <v>17000</v>
      </c>
      <c r="G33" s="586">
        <f t="shared" si="0"/>
        <v>1</v>
      </c>
    </row>
    <row r="34" spans="1:7" ht="12">
      <c r="A34" s="8">
        <v>1747</v>
      </c>
      <c r="B34" s="8" t="s">
        <v>295</v>
      </c>
      <c r="C34" s="8">
        <f>SUM('3b.m.'!C41)</f>
        <v>0</v>
      </c>
      <c r="D34" s="8">
        <f>SUM('3b.m.'!D41)</f>
        <v>0</v>
      </c>
      <c r="E34" s="610">
        <f>SUM('3b.m.'!G41)</f>
        <v>0</v>
      </c>
      <c r="F34" s="610">
        <f>SUM('3b.m.'!H41)</f>
        <v>0</v>
      </c>
      <c r="G34" s="245"/>
    </row>
    <row r="35" spans="1:7" ht="12">
      <c r="A35" s="8">
        <v>1748</v>
      </c>
      <c r="B35" s="5" t="s">
        <v>77</v>
      </c>
      <c r="C35" s="8"/>
      <c r="D35" s="8"/>
      <c r="E35" s="610"/>
      <c r="F35" s="610"/>
      <c r="G35" s="245"/>
    </row>
    <row r="36" spans="1:7" ht="7.5" customHeight="1">
      <c r="A36" s="8"/>
      <c r="B36" s="8"/>
      <c r="C36" s="8"/>
      <c r="D36" s="8"/>
      <c r="E36" s="610"/>
      <c r="F36" s="610"/>
      <c r="G36" s="245"/>
    </row>
    <row r="37" spans="1:7" ht="12.75">
      <c r="A37" s="8"/>
      <c r="B37" s="123" t="s">
        <v>399</v>
      </c>
      <c r="C37" s="8"/>
      <c r="D37" s="8"/>
      <c r="E37" s="610"/>
      <c r="F37" s="610"/>
      <c r="G37" s="245"/>
    </row>
    <row r="38" spans="1:7" ht="7.5" customHeight="1">
      <c r="A38" s="2"/>
      <c r="B38" s="109"/>
      <c r="C38" s="8"/>
      <c r="D38" s="8"/>
      <c r="E38" s="610"/>
      <c r="F38" s="610"/>
      <c r="G38" s="245"/>
    </row>
    <row r="39" spans="1:7" ht="12">
      <c r="A39" s="9">
        <v>1750</v>
      </c>
      <c r="B39" s="9" t="s">
        <v>962</v>
      </c>
      <c r="C39" s="9">
        <f>SUM(C40:C48)</f>
        <v>3651259</v>
      </c>
      <c r="D39" s="9">
        <f>SUM(D40:D48)</f>
        <v>4387269</v>
      </c>
      <c r="E39" s="621">
        <f>SUM(E40:E48)</f>
        <v>4427395</v>
      </c>
      <c r="F39" s="621">
        <f>SUM(F40:F48)</f>
        <v>4553727</v>
      </c>
      <c r="G39" s="245">
        <f t="shared" si="0"/>
        <v>1.0285341606068579</v>
      </c>
    </row>
    <row r="40" spans="1:7" ht="12">
      <c r="A40" s="8">
        <v>1751</v>
      </c>
      <c r="B40" s="8" t="s">
        <v>351</v>
      </c>
      <c r="C40" s="8">
        <f>SUM('3c.m.'!C781)</f>
        <v>78936</v>
      </c>
      <c r="D40" s="8">
        <f>SUM('3c.m.'!D781)</f>
        <v>79942</v>
      </c>
      <c r="E40" s="610">
        <f>SUM('3c.m.'!E781)</f>
        <v>79832</v>
      </c>
      <c r="F40" s="610">
        <f>SUM('3c.m.'!F781)</f>
        <v>78169</v>
      </c>
      <c r="G40" s="586">
        <f t="shared" si="0"/>
        <v>0.9791687543842068</v>
      </c>
    </row>
    <row r="41" spans="1:7" ht="12">
      <c r="A41" s="8">
        <v>1752</v>
      </c>
      <c r="B41" s="8" t="s">
        <v>75</v>
      </c>
      <c r="C41" s="8">
        <f>SUM('3c.m.'!C782)</f>
        <v>21911</v>
      </c>
      <c r="D41" s="8">
        <f>SUM('3c.m.'!D782)</f>
        <v>22419</v>
      </c>
      <c r="E41" s="610">
        <f>SUM('3c.m.'!E782)</f>
        <v>20699</v>
      </c>
      <c r="F41" s="610">
        <f>SUM('3c.m.'!F782)</f>
        <v>20587</v>
      </c>
      <c r="G41" s="586">
        <f t="shared" si="0"/>
        <v>0.9945891105850524</v>
      </c>
    </row>
    <row r="42" spans="1:7" ht="12">
      <c r="A42" s="8">
        <v>1753</v>
      </c>
      <c r="B42" s="8" t="s">
        <v>76</v>
      </c>
      <c r="C42" s="8">
        <f>SUM('3c.m.'!C783)</f>
        <v>2742401</v>
      </c>
      <c r="D42" s="8">
        <f>SUM('3c.m.'!D783)</f>
        <v>2992415</v>
      </c>
      <c r="E42" s="610">
        <f>SUM('3c.m.'!E783)</f>
        <v>2997051</v>
      </c>
      <c r="F42" s="610">
        <f>SUM('3c.m.'!F783)</f>
        <v>3057544</v>
      </c>
      <c r="G42" s="586">
        <f t="shared" si="0"/>
        <v>1.0201841743767457</v>
      </c>
    </row>
    <row r="43" spans="1:7" ht="12">
      <c r="A43" s="8">
        <v>1754</v>
      </c>
      <c r="B43" s="8" t="s">
        <v>95</v>
      </c>
      <c r="C43" s="8">
        <f>SUM('3c.m.'!C784)</f>
        <v>185205</v>
      </c>
      <c r="D43" s="8">
        <f>SUM('3c.m.'!D784)</f>
        <v>277285</v>
      </c>
      <c r="E43" s="610">
        <f>SUM('3c.m.'!E784)</f>
        <v>311677</v>
      </c>
      <c r="F43" s="610">
        <f>SUM('3c.m.'!F784)</f>
        <v>359604</v>
      </c>
      <c r="G43" s="586">
        <f t="shared" si="0"/>
        <v>1.1537713722860525</v>
      </c>
    </row>
    <row r="44" spans="1:7" ht="12">
      <c r="A44" s="8">
        <v>1755</v>
      </c>
      <c r="B44" s="8" t="s">
        <v>369</v>
      </c>
      <c r="C44" s="8">
        <f>SUM('3c.m.'!C785)</f>
        <v>90000</v>
      </c>
      <c r="D44" s="8">
        <f>SUM('3c.m.'!D785)</f>
        <v>109897</v>
      </c>
      <c r="E44" s="610">
        <f>SUM('3c.m.'!E785)</f>
        <v>118397</v>
      </c>
      <c r="F44" s="610">
        <f>SUM('3c.m.'!F785)</f>
        <v>137907</v>
      </c>
      <c r="G44" s="586">
        <f t="shared" si="0"/>
        <v>1.1647845806903891</v>
      </c>
    </row>
    <row r="45" spans="1:7" ht="12">
      <c r="A45" s="8">
        <v>1756</v>
      </c>
      <c r="B45" s="8" t="s">
        <v>294</v>
      </c>
      <c r="C45" s="8">
        <f>SUM('3c.m.'!C788)</f>
        <v>32806</v>
      </c>
      <c r="D45" s="8">
        <f>SUM('3c.m.'!D788)</f>
        <v>36256</v>
      </c>
      <c r="E45" s="610">
        <f>SUM('3c.m.'!E788)</f>
        <v>38065</v>
      </c>
      <c r="F45" s="610">
        <f>SUM('3c.m.'!F788)</f>
        <v>41442</v>
      </c>
      <c r="G45" s="586">
        <f t="shared" si="0"/>
        <v>1.0887166688559045</v>
      </c>
    </row>
    <row r="46" spans="1:7" ht="12">
      <c r="A46" s="5">
        <v>1757</v>
      </c>
      <c r="B46" s="5" t="s">
        <v>295</v>
      </c>
      <c r="C46" s="8">
        <f>SUM('3c.m.'!C789)</f>
        <v>0</v>
      </c>
      <c r="D46" s="8">
        <f>SUM('3c.m.'!D789)</f>
        <v>0</v>
      </c>
      <c r="E46" s="610">
        <f>SUM('3c.m.'!E787)</f>
        <v>0</v>
      </c>
      <c r="F46" s="610">
        <f>SUM('3c.m.'!F787)</f>
        <v>0</v>
      </c>
      <c r="G46" s="245"/>
    </row>
    <row r="47" spans="1:7" ht="12">
      <c r="A47" s="8">
        <v>1758</v>
      </c>
      <c r="B47" s="8" t="s">
        <v>458</v>
      </c>
      <c r="C47" s="8">
        <f>SUM('3c.m.'!C790)</f>
        <v>500000</v>
      </c>
      <c r="D47" s="8">
        <f>SUM('3c.m.'!D790)</f>
        <v>869055</v>
      </c>
      <c r="E47" s="610">
        <f>SUM('3c.m.'!E790)</f>
        <v>861674</v>
      </c>
      <c r="F47" s="610">
        <f>SUM('3c.m.'!F790)</f>
        <v>858474</v>
      </c>
      <c r="G47" s="586">
        <f t="shared" si="0"/>
        <v>0.9962862985305347</v>
      </c>
    </row>
    <row r="48" spans="1:7" ht="12">
      <c r="A48" s="8"/>
      <c r="B48" s="8"/>
      <c r="C48" s="8"/>
      <c r="D48" s="8"/>
      <c r="E48" s="610"/>
      <c r="F48" s="610"/>
      <c r="G48" s="245"/>
    </row>
    <row r="49" spans="1:7" ht="12">
      <c r="A49" s="8"/>
      <c r="B49" s="8"/>
      <c r="C49" s="8"/>
      <c r="D49" s="8"/>
      <c r="E49" s="610"/>
      <c r="F49" s="610"/>
      <c r="G49" s="245"/>
    </row>
    <row r="50" spans="1:7" ht="12">
      <c r="A50" s="4">
        <v>1760</v>
      </c>
      <c r="B50" s="4" t="s">
        <v>412</v>
      </c>
      <c r="C50" s="4">
        <f>SUM(C51:C56)</f>
        <v>962520</v>
      </c>
      <c r="D50" s="4">
        <f>SUM(D51:D56)</f>
        <v>1120072</v>
      </c>
      <c r="E50" s="619">
        <f>SUM(E51:E56)</f>
        <v>1120072</v>
      </c>
      <c r="F50" s="619">
        <f>SUM(F51:F56)</f>
        <v>1122222</v>
      </c>
      <c r="G50" s="245">
        <f t="shared" si="0"/>
        <v>1.0019195194594632</v>
      </c>
    </row>
    <row r="51" spans="1:7" ht="12">
      <c r="A51" s="8">
        <v>1761</v>
      </c>
      <c r="B51" s="8" t="s">
        <v>351</v>
      </c>
      <c r="C51" s="5">
        <f>SUM('3d.m.'!C49)</f>
        <v>0</v>
      </c>
      <c r="D51" s="5">
        <f>SUM('3d.m.'!D49)</f>
        <v>0</v>
      </c>
      <c r="E51" s="5">
        <f>SUM('3d.m.'!G49)</f>
        <v>0</v>
      </c>
      <c r="F51" s="5">
        <f>SUM('3d.m.'!H49)</f>
        <v>0</v>
      </c>
      <c r="G51" s="245"/>
    </row>
    <row r="52" spans="1:7" ht="12">
      <c r="A52" s="5">
        <v>1762</v>
      </c>
      <c r="B52" s="5" t="s">
        <v>75</v>
      </c>
      <c r="C52" s="5">
        <f>SUM('3d.m.'!C50)</f>
        <v>0</v>
      </c>
      <c r="D52" s="5">
        <f>SUM('3d.m.'!D50)</f>
        <v>0</v>
      </c>
      <c r="E52" s="5">
        <f>SUM('3d.m.'!G50)</f>
        <v>0</v>
      </c>
      <c r="F52" s="5">
        <f>SUM('3d.m.'!H50)</f>
        <v>0</v>
      </c>
      <c r="G52" s="245"/>
    </row>
    <row r="53" spans="1:7" ht="12">
      <c r="A53" s="8">
        <v>1763</v>
      </c>
      <c r="B53" s="8" t="s">
        <v>76</v>
      </c>
      <c r="C53" s="5">
        <f>SUM('3d.m.'!C51)</f>
        <v>0</v>
      </c>
      <c r="D53" s="5">
        <f>SUM('3d.m.'!D51)</f>
        <v>0</v>
      </c>
      <c r="E53" s="5">
        <f>SUM('3d.m.'!G51)</f>
        <v>0</v>
      </c>
      <c r="F53" s="5">
        <f>SUM('3d.m.'!H51)</f>
        <v>0</v>
      </c>
      <c r="G53" s="245"/>
    </row>
    <row r="54" spans="1:7" ht="12">
      <c r="A54" s="8">
        <v>1764</v>
      </c>
      <c r="B54" s="8" t="s">
        <v>369</v>
      </c>
      <c r="C54" s="5">
        <f>SUM('3d.m.'!C52)</f>
        <v>758520</v>
      </c>
      <c r="D54" s="5">
        <f>SUM('3d.m.'!D52)</f>
        <v>808520</v>
      </c>
      <c r="E54" s="5">
        <f>SUM('3d.m.'!E52)</f>
        <v>808520</v>
      </c>
      <c r="F54" s="5">
        <f>SUM('3d.m.'!F52)</f>
        <v>810070</v>
      </c>
      <c r="G54" s="586">
        <f t="shared" si="0"/>
        <v>1.0019170830653539</v>
      </c>
    </row>
    <row r="55" spans="1:7" ht="12">
      <c r="A55" s="8">
        <v>1765</v>
      </c>
      <c r="B55" s="8" t="s">
        <v>414</v>
      </c>
      <c r="C55" s="5">
        <f>SUM('3d.m.'!C53)</f>
        <v>204000</v>
      </c>
      <c r="D55" s="5">
        <f>SUM('3d.m.'!D53)</f>
        <v>311552</v>
      </c>
      <c r="E55" s="5">
        <f>SUM('3d.m.'!E53)</f>
        <v>311552</v>
      </c>
      <c r="F55" s="5">
        <f>SUM('3d.m.'!F53)</f>
        <v>312152</v>
      </c>
      <c r="G55" s="586">
        <f t="shared" si="0"/>
        <v>1.0019258422350041</v>
      </c>
    </row>
    <row r="56" spans="1:7" ht="12">
      <c r="A56" s="8"/>
      <c r="B56" s="8"/>
      <c r="C56" s="5"/>
      <c r="D56" s="5"/>
      <c r="E56" s="5"/>
      <c r="F56" s="5"/>
      <c r="G56" s="245"/>
    </row>
    <row r="57" spans="1:7" ht="12">
      <c r="A57" s="2"/>
      <c r="B57" s="109"/>
      <c r="C57" s="8"/>
      <c r="D57" s="8"/>
      <c r="E57" s="610"/>
      <c r="F57" s="610"/>
      <c r="G57" s="245"/>
    </row>
    <row r="58" spans="1:7" ht="12">
      <c r="A58" s="4">
        <v>1770</v>
      </c>
      <c r="B58" s="23" t="s">
        <v>400</v>
      </c>
      <c r="C58" s="4">
        <f>SUM(C61:C66)-C65</f>
        <v>5415201</v>
      </c>
      <c r="D58" s="4">
        <f>SUM(D61:D66)-D65</f>
        <v>5979868</v>
      </c>
      <c r="E58" s="619">
        <f>SUM(E59:E66)-E65</f>
        <v>5125208</v>
      </c>
      <c r="F58" s="619">
        <f>SUM(F59:F66)-F65</f>
        <v>5094534</v>
      </c>
      <c r="G58" s="245">
        <f t="shared" si="0"/>
        <v>0.9940150721687783</v>
      </c>
    </row>
    <row r="59" spans="1:7" ht="12">
      <c r="A59" s="82">
        <v>1771</v>
      </c>
      <c r="B59" s="8" t="s">
        <v>351</v>
      </c>
      <c r="C59" s="89">
        <f>SUM('4.mell.'!C99)</f>
        <v>0</v>
      </c>
      <c r="D59" s="89">
        <f>SUM('4.mell.'!D99)</f>
        <v>0</v>
      </c>
      <c r="E59" s="221">
        <f>SUM('4.mell.'!E99)</f>
        <v>38966</v>
      </c>
      <c r="F59" s="221">
        <f>SUM('4.mell.'!F99)</f>
        <v>38966</v>
      </c>
      <c r="G59" s="586">
        <f t="shared" si="0"/>
        <v>1</v>
      </c>
    </row>
    <row r="60" spans="1:7" ht="12">
      <c r="A60" s="82">
        <v>1772</v>
      </c>
      <c r="B60" s="8" t="s">
        <v>75</v>
      </c>
      <c r="C60" s="89">
        <f>SUM('4.mell.'!C100)</f>
        <v>0</v>
      </c>
      <c r="D60" s="89">
        <f>SUM('4.mell.'!D100)</f>
        <v>0</v>
      </c>
      <c r="E60" s="221">
        <f>SUM('4.mell.'!E100)</f>
        <v>7571</v>
      </c>
      <c r="F60" s="221">
        <f>SUM('4.mell.'!F100)</f>
        <v>7571</v>
      </c>
      <c r="G60" s="586">
        <f t="shared" si="0"/>
        <v>1</v>
      </c>
    </row>
    <row r="61" spans="1:7" ht="12">
      <c r="A61" s="8">
        <v>1773</v>
      </c>
      <c r="B61" s="8" t="s">
        <v>76</v>
      </c>
      <c r="C61" s="5"/>
      <c r="D61" s="5">
        <f>SUM('4.mell.'!D101)</f>
        <v>4692</v>
      </c>
      <c r="E61" s="221">
        <f>SUM('4.mell.'!E101)</f>
        <v>98727</v>
      </c>
      <c r="F61" s="221">
        <f>SUM('4.mell.'!F101)</f>
        <v>107271</v>
      </c>
      <c r="G61" s="586">
        <f t="shared" si="0"/>
        <v>1.0865416755294903</v>
      </c>
    </row>
    <row r="62" spans="1:7" ht="12">
      <c r="A62" s="8">
        <v>1774</v>
      </c>
      <c r="B62" s="8" t="s">
        <v>340</v>
      </c>
      <c r="C62" s="5">
        <f>SUM('4.mell.'!C102)</f>
        <v>0</v>
      </c>
      <c r="D62" s="5">
        <f>SUM('4.mell.'!D102)</f>
        <v>540</v>
      </c>
      <c r="E62" s="221">
        <f>SUM('4.mell.'!E102)</f>
        <v>540</v>
      </c>
      <c r="F62" s="221">
        <f>SUM('4.mell.'!F102)</f>
        <v>540</v>
      </c>
      <c r="G62" s="586">
        <f t="shared" si="0"/>
        <v>1</v>
      </c>
    </row>
    <row r="63" spans="1:7" ht="12">
      <c r="A63" s="8">
        <v>1775</v>
      </c>
      <c r="B63" s="8" t="s">
        <v>294</v>
      </c>
      <c r="C63" s="5"/>
      <c r="D63" s="5"/>
      <c r="E63" s="221">
        <f>SUM('4.mell.'!E105)</f>
        <v>16756</v>
      </c>
      <c r="F63" s="221">
        <f>SUM('4.mell.'!F105)</f>
        <v>12717</v>
      </c>
      <c r="G63" s="586">
        <f t="shared" si="0"/>
        <v>0.758952017187873</v>
      </c>
    </row>
    <row r="64" spans="1:7" ht="12">
      <c r="A64" s="8">
        <v>1776</v>
      </c>
      <c r="B64" s="8" t="s">
        <v>295</v>
      </c>
      <c r="C64" s="5">
        <f>SUM('4.mell.'!C106)</f>
        <v>5385201</v>
      </c>
      <c r="D64" s="5">
        <f>SUM('4.mell.'!D106)</f>
        <v>5936327</v>
      </c>
      <c r="E64" s="622">
        <f>SUM('4.mell.'!E106)</f>
        <v>4924339</v>
      </c>
      <c r="F64" s="622">
        <f>SUM('4.mell.'!F106)</f>
        <v>4872634</v>
      </c>
      <c r="G64" s="586">
        <f t="shared" si="0"/>
        <v>0.9895001136193101</v>
      </c>
    </row>
    <row r="65" spans="1:7" ht="12">
      <c r="A65" s="8"/>
      <c r="B65" s="78" t="s">
        <v>98</v>
      </c>
      <c r="C65" s="273">
        <f>SUM('4.mell.'!C107)</f>
        <v>369270</v>
      </c>
      <c r="D65" s="273">
        <f>SUM('4.mell.'!D107)</f>
        <v>369270</v>
      </c>
      <c r="E65" s="623">
        <f>SUM('4.mell.'!E107)</f>
        <v>0</v>
      </c>
      <c r="F65" s="623">
        <f>SUM('4.mell.'!F107)</f>
        <v>0</v>
      </c>
      <c r="G65" s="245"/>
    </row>
    <row r="66" spans="1:7" ht="12">
      <c r="A66" s="8">
        <v>1777</v>
      </c>
      <c r="B66" s="8" t="s">
        <v>77</v>
      </c>
      <c r="C66" s="5">
        <f>SUM('4.mell.'!C108)</f>
        <v>30000</v>
      </c>
      <c r="D66" s="5">
        <f>SUM('4.mell.'!D108)</f>
        <v>38309</v>
      </c>
      <c r="E66" s="622">
        <f>SUM('4.mell.'!E108)</f>
        <v>38309</v>
      </c>
      <c r="F66" s="622">
        <f>SUM('4.mell.'!F108)</f>
        <v>54835</v>
      </c>
      <c r="G66" s="586">
        <f t="shared" si="0"/>
        <v>1.4313868803675376</v>
      </c>
    </row>
    <row r="67" spans="1:7" ht="12">
      <c r="A67" s="8"/>
      <c r="B67" s="8"/>
      <c r="C67" s="8"/>
      <c r="D67" s="8"/>
      <c r="E67" s="610"/>
      <c r="F67" s="610"/>
      <c r="G67" s="245"/>
    </row>
    <row r="68" spans="1:7" ht="12">
      <c r="A68" s="4">
        <v>1780</v>
      </c>
      <c r="B68" s="4" t="s">
        <v>401</v>
      </c>
      <c r="C68" s="4">
        <f>SUM(C69:C75)</f>
        <v>729360</v>
      </c>
      <c r="D68" s="4">
        <f>SUM(D69:D75)</f>
        <v>826508</v>
      </c>
      <c r="E68" s="619">
        <f>SUM(E69:E75)</f>
        <v>824740</v>
      </c>
      <c r="F68" s="619">
        <f>SUM(F69:F75)</f>
        <v>820757</v>
      </c>
      <c r="G68" s="245">
        <f t="shared" si="0"/>
        <v>0.9951705992191479</v>
      </c>
    </row>
    <row r="69" spans="1:7" ht="12">
      <c r="A69" s="82">
        <v>1781</v>
      </c>
      <c r="B69" s="8" t="s">
        <v>351</v>
      </c>
      <c r="C69" s="89">
        <f>SUM('5.mell. '!C43)</f>
        <v>0</v>
      </c>
      <c r="D69" s="89">
        <f>SUM('5.mell. '!D43)</f>
        <v>0</v>
      </c>
      <c r="E69" s="622">
        <f>SUM('5.mell. '!G43)</f>
        <v>0</v>
      </c>
      <c r="F69" s="622">
        <f>SUM('5.mell. '!H43)</f>
        <v>0</v>
      </c>
      <c r="G69" s="245"/>
    </row>
    <row r="70" spans="1:7" ht="12">
      <c r="A70" s="82">
        <v>1782</v>
      </c>
      <c r="B70" s="8" t="s">
        <v>75</v>
      </c>
      <c r="C70" s="89">
        <f>SUM('5.mell. '!C44)</f>
        <v>0</v>
      </c>
      <c r="D70" s="89">
        <f>SUM('5.mell. '!D44)</f>
        <v>0</v>
      </c>
      <c r="E70" s="622">
        <f>SUM('5.mell. '!G44)</f>
        <v>0</v>
      </c>
      <c r="F70" s="622">
        <f>SUM('5.mell. '!H44)</f>
        <v>0</v>
      </c>
      <c r="G70" s="245"/>
    </row>
    <row r="71" spans="1:7" ht="12">
      <c r="A71" s="8">
        <v>1783</v>
      </c>
      <c r="B71" s="8" t="s">
        <v>76</v>
      </c>
      <c r="C71" s="5">
        <f>SUM('5.mell. '!C45)</f>
        <v>0</v>
      </c>
      <c r="D71" s="5">
        <f>SUM('5.mell. '!D45)</f>
        <v>18350</v>
      </c>
      <c r="E71" s="221">
        <f>SUM('5.mell. '!E45)</f>
        <v>20570</v>
      </c>
      <c r="F71" s="221">
        <f>SUM('5.mell. '!F45)</f>
        <v>20570</v>
      </c>
      <c r="G71" s="586">
        <f t="shared" si="0"/>
        <v>1</v>
      </c>
    </row>
    <row r="72" spans="1:7" ht="12">
      <c r="A72" s="8">
        <v>1784</v>
      </c>
      <c r="B72" s="8" t="s">
        <v>340</v>
      </c>
      <c r="C72" s="5"/>
      <c r="D72" s="5"/>
      <c r="E72" s="5">
        <f>SUM('5.mell. '!E46)</f>
        <v>0</v>
      </c>
      <c r="F72" s="5">
        <f>SUM('5.mell. '!F46)</f>
        <v>0</v>
      </c>
      <c r="G72" s="245"/>
    </row>
    <row r="73" spans="1:7" ht="12">
      <c r="A73" s="8">
        <v>1785</v>
      </c>
      <c r="B73" s="8" t="s">
        <v>294</v>
      </c>
      <c r="C73" s="5">
        <f>SUM('5.mell. '!C50)</f>
        <v>729360</v>
      </c>
      <c r="D73" s="5">
        <f>SUM('5.mell. '!D50)</f>
        <v>806922</v>
      </c>
      <c r="E73" s="5">
        <f>SUM('5.mell. '!E50)</f>
        <v>802498</v>
      </c>
      <c r="F73" s="5">
        <f>SUM('5.mell. '!F50)</f>
        <v>798515</v>
      </c>
      <c r="G73" s="586">
        <f t="shared" si="0"/>
        <v>0.9950367477551346</v>
      </c>
    </row>
    <row r="74" spans="1:7" ht="12">
      <c r="A74" s="8">
        <v>1786</v>
      </c>
      <c r="B74" s="8" t="s">
        <v>295</v>
      </c>
      <c r="C74" s="5">
        <f>SUM('5.mell. '!C46)</f>
        <v>0</v>
      </c>
      <c r="D74" s="5">
        <f>SUM('5.mell. '!D46)</f>
        <v>0</v>
      </c>
      <c r="E74" s="5">
        <f>SUM('5.mell. '!E48)</f>
        <v>0</v>
      </c>
      <c r="F74" s="5">
        <f>SUM('5.mell. '!F48)</f>
        <v>0</v>
      </c>
      <c r="G74" s="245"/>
    </row>
    <row r="75" spans="1:7" ht="12">
      <c r="A75" s="5">
        <v>1787</v>
      </c>
      <c r="B75" s="8" t="s">
        <v>77</v>
      </c>
      <c r="C75" s="5"/>
      <c r="D75" s="5">
        <f>SUM('5.mell. '!D51)</f>
        <v>1236</v>
      </c>
      <c r="E75" s="5">
        <f>SUM('5.mell. '!E51)</f>
        <v>1672</v>
      </c>
      <c r="F75" s="5">
        <f>SUM('5.mell. '!F51)</f>
        <v>1672</v>
      </c>
      <c r="G75" s="586">
        <f t="shared" si="0"/>
        <v>1</v>
      </c>
    </row>
    <row r="76" spans="1:7" s="21" customFormat="1" ht="12">
      <c r="A76" s="5"/>
      <c r="B76" s="78"/>
      <c r="C76" s="8"/>
      <c r="D76" s="8"/>
      <c r="E76" s="8"/>
      <c r="F76" s="8"/>
      <c r="G76" s="245"/>
    </row>
    <row r="77" spans="1:7" s="25" customFormat="1" ht="13.5" customHeight="1">
      <c r="A77" s="4">
        <v>1801</v>
      </c>
      <c r="B77" s="9" t="s">
        <v>80</v>
      </c>
      <c r="C77" s="4">
        <v>50000</v>
      </c>
      <c r="D77" s="4">
        <v>50608</v>
      </c>
      <c r="E77" s="4">
        <v>50608</v>
      </c>
      <c r="F77" s="4">
        <v>50608</v>
      </c>
      <c r="G77" s="245">
        <f aca="true" t="shared" si="1" ref="G77:G139">SUM(F77/E77)</f>
        <v>1</v>
      </c>
    </row>
    <row r="78" spans="1:7" s="25" customFormat="1" ht="13.5" customHeight="1">
      <c r="A78" s="4"/>
      <c r="B78" s="9"/>
      <c r="C78" s="4"/>
      <c r="D78" s="4"/>
      <c r="E78" s="4"/>
      <c r="F78" s="4"/>
      <c r="G78" s="245"/>
    </row>
    <row r="79" spans="1:7" s="25" customFormat="1" ht="13.5" customHeight="1">
      <c r="A79" s="4">
        <v>1803</v>
      </c>
      <c r="B79" s="9" t="s">
        <v>963</v>
      </c>
      <c r="C79" s="4">
        <v>5000</v>
      </c>
      <c r="D79" s="4">
        <v>5000</v>
      </c>
      <c r="E79" s="4">
        <v>5000</v>
      </c>
      <c r="F79" s="4">
        <v>7000</v>
      </c>
      <c r="G79" s="245">
        <f t="shared" si="1"/>
        <v>1.4</v>
      </c>
    </row>
    <row r="80" spans="1:7" ht="12" customHeight="1">
      <c r="A80" s="83"/>
      <c r="B80" s="84"/>
      <c r="C80" s="83"/>
      <c r="D80" s="83"/>
      <c r="E80" s="83"/>
      <c r="F80" s="83"/>
      <c r="G80" s="245"/>
    </row>
    <row r="81" spans="1:7" s="25" customFormat="1" ht="12">
      <c r="A81" s="4">
        <v>1804</v>
      </c>
      <c r="B81" s="9" t="s">
        <v>964</v>
      </c>
      <c r="C81" s="4">
        <v>180000</v>
      </c>
      <c r="D81" s="4">
        <v>180000</v>
      </c>
      <c r="E81" s="4">
        <v>180000</v>
      </c>
      <c r="F81" s="4">
        <v>180000</v>
      </c>
      <c r="G81" s="245">
        <f t="shared" si="1"/>
        <v>1</v>
      </c>
    </row>
    <row r="82" spans="1:7" s="25" customFormat="1" ht="12" customHeight="1">
      <c r="A82" s="4"/>
      <c r="B82" s="9"/>
      <c r="C82" s="83"/>
      <c r="D82" s="83"/>
      <c r="E82" s="83"/>
      <c r="F82" s="83"/>
      <c r="G82" s="245"/>
    </row>
    <row r="83" spans="1:7" s="25" customFormat="1" ht="12">
      <c r="A83" s="4">
        <v>1805</v>
      </c>
      <c r="B83" s="9" t="s">
        <v>785</v>
      </c>
      <c r="C83" s="20"/>
      <c r="D83" s="20"/>
      <c r="E83" s="20"/>
      <c r="F83" s="20"/>
      <c r="G83" s="245"/>
    </row>
    <row r="84" spans="1:7" s="25" customFormat="1" ht="12">
      <c r="A84" s="4"/>
      <c r="B84" s="9"/>
      <c r="C84" s="20"/>
      <c r="D84" s="20"/>
      <c r="E84" s="20"/>
      <c r="F84" s="20"/>
      <c r="G84" s="245"/>
    </row>
    <row r="85" spans="1:7" s="25" customFormat="1" ht="12">
      <c r="A85" s="4">
        <v>1806</v>
      </c>
      <c r="B85" s="4" t="s">
        <v>784</v>
      </c>
      <c r="C85" s="83"/>
      <c r="D85" s="83">
        <f>SUM(D86:D87)</f>
        <v>70565</v>
      </c>
      <c r="E85" s="83">
        <f>SUM(E86:E87)</f>
        <v>70565</v>
      </c>
      <c r="F85" s="83">
        <f>SUM(F86:F87)</f>
        <v>73646</v>
      </c>
      <c r="G85" s="245">
        <f t="shared" si="1"/>
        <v>1.0436618720328774</v>
      </c>
    </row>
    <row r="86" spans="1:7" s="25" customFormat="1" ht="12">
      <c r="A86" s="20"/>
      <c r="B86" s="89" t="s">
        <v>786</v>
      </c>
      <c r="C86" s="85"/>
      <c r="D86" s="273">
        <v>70565</v>
      </c>
      <c r="E86" s="273"/>
      <c r="F86" s="273"/>
      <c r="G86" s="245"/>
    </row>
    <row r="87" spans="1:7" s="25" customFormat="1" ht="12">
      <c r="A87" s="20"/>
      <c r="B87" s="89" t="s">
        <v>787</v>
      </c>
      <c r="C87" s="85"/>
      <c r="D87" s="601"/>
      <c r="E87" s="623">
        <v>70565</v>
      </c>
      <c r="F87" s="623">
        <v>73646</v>
      </c>
      <c r="G87" s="996">
        <f t="shared" si="1"/>
        <v>1.0436618720328774</v>
      </c>
    </row>
    <row r="88" spans="1:7" s="25" customFormat="1" ht="12">
      <c r="A88" s="20"/>
      <c r="B88" s="4"/>
      <c r="C88" s="85"/>
      <c r="D88" s="85"/>
      <c r="E88" s="624"/>
      <c r="F88" s="624"/>
      <c r="G88" s="245"/>
    </row>
    <row r="89" spans="1:7" s="25" customFormat="1" ht="12">
      <c r="A89" s="20">
        <v>1807</v>
      </c>
      <c r="B89" s="4" t="s">
        <v>639</v>
      </c>
      <c r="C89" s="85"/>
      <c r="D89" s="85">
        <v>124867</v>
      </c>
      <c r="E89" s="624">
        <v>124867</v>
      </c>
      <c r="F89" s="624">
        <v>124867</v>
      </c>
      <c r="G89" s="245">
        <f t="shared" si="1"/>
        <v>1</v>
      </c>
    </row>
    <row r="90" spans="1:7" s="25" customFormat="1" ht="12">
      <c r="A90" s="4"/>
      <c r="B90" s="4"/>
      <c r="C90" s="4"/>
      <c r="D90" s="4"/>
      <c r="E90" s="619"/>
      <c r="F90" s="619"/>
      <c r="G90" s="245"/>
    </row>
    <row r="91" spans="1:7" s="25" customFormat="1" ht="12">
      <c r="A91" s="83">
        <v>1812</v>
      </c>
      <c r="B91" s="119" t="s">
        <v>965</v>
      </c>
      <c r="C91" s="4">
        <f>SUM('6.mell. '!C12)</f>
        <v>262093</v>
      </c>
      <c r="D91" s="4">
        <f>SUM('6.mell. '!D12)</f>
        <v>449602</v>
      </c>
      <c r="E91" s="619">
        <f>SUM('6.mell. '!E12)</f>
        <v>428114</v>
      </c>
      <c r="F91" s="619">
        <f>SUM('6.mell. '!F12)</f>
        <v>128036</v>
      </c>
      <c r="G91" s="245">
        <f t="shared" si="1"/>
        <v>0.29906987391208883</v>
      </c>
    </row>
    <row r="92" spans="1:7" s="25" customFormat="1" ht="12">
      <c r="A92" s="83">
        <v>1813</v>
      </c>
      <c r="B92" s="113" t="s">
        <v>966</v>
      </c>
      <c r="C92" s="20">
        <f>SUM('6.mell. '!C14)</f>
        <v>89312</v>
      </c>
      <c r="D92" s="20">
        <f>SUM('6.mell. '!D14+'6.mell. '!D20)</f>
        <v>12650</v>
      </c>
      <c r="E92" s="625">
        <f>SUM('6.mell. '!E14+'6.mell. '!E20)</f>
        <v>13753</v>
      </c>
      <c r="F92" s="625">
        <f>SUM('6.mell. '!F14+'6.mell. '!F20)</f>
        <v>7726</v>
      </c>
      <c r="G92" s="245">
        <f t="shared" si="1"/>
        <v>0.561768341452774</v>
      </c>
    </row>
    <row r="93" spans="1:7" s="25" customFormat="1" ht="12">
      <c r="A93" s="20">
        <v>1816</v>
      </c>
      <c r="B93" s="83" t="s">
        <v>10</v>
      </c>
      <c r="C93" s="83">
        <f>SUM(C91+C92)</f>
        <v>351405</v>
      </c>
      <c r="D93" s="83">
        <f>SUM(D91+D92)</f>
        <v>462252</v>
      </c>
      <c r="E93" s="626">
        <f>SUM(E91+E92)</f>
        <v>441867</v>
      </c>
      <c r="F93" s="626">
        <f>SUM(F91+F92)</f>
        <v>135762</v>
      </c>
      <c r="G93" s="245">
        <f t="shared" si="1"/>
        <v>0.30724629809422294</v>
      </c>
    </row>
    <row r="94" spans="1:7" ht="12">
      <c r="A94" s="5"/>
      <c r="B94" s="5"/>
      <c r="C94" s="83"/>
      <c r="D94" s="83"/>
      <c r="E94" s="83"/>
      <c r="F94" s="83"/>
      <c r="G94" s="245"/>
    </row>
    <row r="95" spans="1:7" s="28" customFormat="1" ht="13.5" customHeight="1">
      <c r="A95" s="98"/>
      <c r="B95" s="98" t="s">
        <v>998</v>
      </c>
      <c r="C95" s="98"/>
      <c r="D95" s="599"/>
      <c r="E95" s="599"/>
      <c r="F95" s="599"/>
      <c r="G95" s="245"/>
    </row>
    <row r="96" spans="1:7" s="21" customFormat="1" ht="12" customHeight="1">
      <c r="A96" s="5">
        <v>1821</v>
      </c>
      <c r="B96" s="8" t="s">
        <v>351</v>
      </c>
      <c r="C96" s="6">
        <f aca="true" t="shared" si="2" ref="C96:E97">SUM(C12+C28+C40+C51+C59+C69)</f>
        <v>1272289</v>
      </c>
      <c r="D96" s="6">
        <f t="shared" si="2"/>
        <v>1310035</v>
      </c>
      <c r="E96" s="6">
        <f t="shared" si="2"/>
        <v>1364061</v>
      </c>
      <c r="F96" s="6">
        <f>SUM(F12+F28+F40+F51+F59+F69)</f>
        <v>1376952</v>
      </c>
      <c r="G96" s="586">
        <f t="shared" si="1"/>
        <v>1.0094504571276504</v>
      </c>
    </row>
    <row r="97" spans="1:7" s="21" customFormat="1" ht="12" customHeight="1">
      <c r="A97" s="5">
        <v>1822</v>
      </c>
      <c r="B97" s="8" t="s">
        <v>75</v>
      </c>
      <c r="C97" s="5">
        <f t="shared" si="2"/>
        <v>352692</v>
      </c>
      <c r="D97" s="5">
        <f t="shared" si="2"/>
        <v>378332</v>
      </c>
      <c r="E97" s="5">
        <f t="shared" si="2"/>
        <v>388279</v>
      </c>
      <c r="F97" s="5">
        <f>SUM(F13+F29+F41+F52+F60+F70)</f>
        <v>392179</v>
      </c>
      <c r="G97" s="586">
        <f t="shared" si="1"/>
        <v>1.0100443237980936</v>
      </c>
    </row>
    <row r="98" spans="1:7" s="21" customFormat="1" ht="12">
      <c r="A98" s="208">
        <v>1823</v>
      </c>
      <c r="B98" s="8" t="s">
        <v>76</v>
      </c>
      <c r="C98" s="5">
        <f>SUM(C14+C30+C42+C53+C61+C71+C77+C81)</f>
        <v>3485122</v>
      </c>
      <c r="D98" s="5">
        <f>SUM(D14+D30+D42+D53+D61+D71+D77+D81+D89+D86)</f>
        <v>3991082</v>
      </c>
      <c r="E98" s="5">
        <f>SUM(E14+E30+E42+E53+E61+E71+E77+E81+E89)</f>
        <v>4026041</v>
      </c>
      <c r="F98" s="5">
        <f>SUM(F14+F30+F42+F53+F61+F71+F77+F81+F89)</f>
        <v>4081659</v>
      </c>
      <c r="G98" s="586">
        <f t="shared" si="1"/>
        <v>1.0138145637364349</v>
      </c>
    </row>
    <row r="99" spans="1:7" s="21" customFormat="1" ht="12">
      <c r="A99" s="208">
        <v>1824</v>
      </c>
      <c r="B99" s="8" t="s">
        <v>95</v>
      </c>
      <c r="C99" s="6">
        <f>SUM(C15+C31+C43)</f>
        <v>185205</v>
      </c>
      <c r="D99" s="6">
        <f>SUM(D15+D31+D43)</f>
        <v>277285</v>
      </c>
      <c r="E99" s="6">
        <f>SUM(E15+E31+E43)</f>
        <v>311677</v>
      </c>
      <c r="F99" s="6">
        <f>SUM(F15+F31+F43)</f>
        <v>359604</v>
      </c>
      <c r="G99" s="586">
        <f t="shared" si="1"/>
        <v>1.1537713722860525</v>
      </c>
    </row>
    <row r="100" spans="1:7" s="21" customFormat="1" ht="12">
      <c r="A100" s="5">
        <v>1825</v>
      </c>
      <c r="B100" s="8" t="s">
        <v>369</v>
      </c>
      <c r="C100" s="221">
        <f>SUM(C16+C32+C44+C54+C62+C72+C91+C92)</f>
        <v>1199925</v>
      </c>
      <c r="D100" s="221">
        <f>SUM(D16+D32+D44+D54+D62+D72+D91+D92)</f>
        <v>1381209</v>
      </c>
      <c r="E100" s="221">
        <f>SUM(E16+E32+E44+E54+E62+E72+E91+E92+E87)</f>
        <v>1439889</v>
      </c>
      <c r="F100" s="221">
        <f>SUM(F16+F32+F44+F54+F62+F72+F91+F92+F87)</f>
        <v>1157925</v>
      </c>
      <c r="G100" s="586">
        <f t="shared" si="1"/>
        <v>0.8041765719440873</v>
      </c>
    </row>
    <row r="101" spans="1:8" s="21" customFormat="1" ht="12.75" thickBot="1">
      <c r="A101" s="118"/>
      <c r="B101" s="250" t="s">
        <v>30</v>
      </c>
      <c r="C101" s="364">
        <v>351405</v>
      </c>
      <c r="D101" s="364">
        <f>SUM(D93)</f>
        <v>462252</v>
      </c>
      <c r="E101" s="364">
        <f>SUM(E93)</f>
        <v>441867</v>
      </c>
      <c r="F101" s="364">
        <f>SUM(F93)</f>
        <v>135762</v>
      </c>
      <c r="G101" s="589">
        <f t="shared" si="1"/>
        <v>0.30724629809422294</v>
      </c>
      <c r="H101" s="988"/>
    </row>
    <row r="102" spans="1:7" s="21" customFormat="1" ht="17.25" customHeight="1" thickBot="1">
      <c r="A102" s="219">
        <v>1820</v>
      </c>
      <c r="B102" s="219" t="s">
        <v>986</v>
      </c>
      <c r="C102" s="219">
        <f>SUM(C96:C101)-C101</f>
        <v>6495233</v>
      </c>
      <c r="D102" s="219">
        <f>SUM(D96:D101)-D101</f>
        <v>7337943</v>
      </c>
      <c r="E102" s="219">
        <f>SUM(E96:E101)-E101</f>
        <v>7529947</v>
      </c>
      <c r="F102" s="219">
        <f>SUM(F96:F101)-F101</f>
        <v>7368319</v>
      </c>
      <c r="G102" s="588">
        <f t="shared" si="1"/>
        <v>0.9785353070878188</v>
      </c>
    </row>
    <row r="103" spans="1:7" s="21" customFormat="1" ht="12">
      <c r="A103" s="84"/>
      <c r="B103" s="84"/>
      <c r="C103" s="84"/>
      <c r="D103" s="84"/>
      <c r="E103" s="84"/>
      <c r="F103" s="84"/>
      <c r="G103" s="587"/>
    </row>
    <row r="104" spans="1:7" s="21" customFormat="1" ht="12">
      <c r="A104" s="5"/>
      <c r="B104" s="119" t="s">
        <v>0</v>
      </c>
      <c r="C104" s="83"/>
      <c r="D104" s="83"/>
      <c r="E104" s="83"/>
      <c r="F104" s="83"/>
      <c r="G104" s="245"/>
    </row>
    <row r="105" spans="1:7" s="21" customFormat="1" ht="12">
      <c r="A105" s="5">
        <v>1831</v>
      </c>
      <c r="B105" s="8" t="s">
        <v>294</v>
      </c>
      <c r="C105" s="6">
        <f>SUM(C17+C33+C45+C63+C73)</f>
        <v>938266</v>
      </c>
      <c r="D105" s="6">
        <f>SUM(D17+D33+D45+D63+D73)</f>
        <v>994332</v>
      </c>
      <c r="E105" s="6">
        <f>SUM(E17+E33+E45+E63+E73)</f>
        <v>1012273</v>
      </c>
      <c r="F105" s="6">
        <f>SUM(F17+F33+F45+F63+F73)</f>
        <v>1022628</v>
      </c>
      <c r="G105" s="586">
        <f t="shared" si="1"/>
        <v>1.0102294539121364</v>
      </c>
    </row>
    <row r="106" spans="1:7" s="21" customFormat="1" ht="12">
      <c r="A106" s="5">
        <v>1832</v>
      </c>
      <c r="B106" s="8" t="s">
        <v>295</v>
      </c>
      <c r="C106" s="6">
        <f>SUM(C18+C46+C34+C64+C74)</f>
        <v>5385701</v>
      </c>
      <c r="D106" s="6">
        <f>SUM(D18+D46+D34+D64+D74)</f>
        <v>5998827</v>
      </c>
      <c r="E106" s="6">
        <f>SUM(E18+E46+E34+E64+E74)</f>
        <v>4986839</v>
      </c>
      <c r="F106" s="6">
        <f>SUM(F18+F46+F34+F64+F74)</f>
        <v>4935134</v>
      </c>
      <c r="G106" s="586">
        <f t="shared" si="1"/>
        <v>0.989631708583333</v>
      </c>
    </row>
    <row r="107" spans="1:7" s="21" customFormat="1" ht="12.75" thickBot="1">
      <c r="A107" s="5">
        <v>1833</v>
      </c>
      <c r="B107" s="8" t="s">
        <v>77</v>
      </c>
      <c r="C107" s="5">
        <f>SUM(C83+C47+C66+C55+C79)</f>
        <v>739000</v>
      </c>
      <c r="D107" s="5">
        <f>SUM(D83+D47+D66+D55+D79+D75)</f>
        <v>1225152</v>
      </c>
      <c r="E107" s="5">
        <f>SUM(E83+E47+E66+E55+E79+E75)</f>
        <v>1218207</v>
      </c>
      <c r="F107" s="5">
        <f>SUM(F83+F47+F66+F55+F79+F75)</f>
        <v>1234133</v>
      </c>
      <c r="G107" s="589">
        <f t="shared" si="1"/>
        <v>1.0130733118427329</v>
      </c>
    </row>
    <row r="108" spans="1:8" s="21" customFormat="1" ht="18.75" customHeight="1" thickBot="1">
      <c r="A108" s="200">
        <v>1830</v>
      </c>
      <c r="B108" s="200" t="s">
        <v>1</v>
      </c>
      <c r="C108" s="218">
        <f>SUM(C105:C107)</f>
        <v>7062967</v>
      </c>
      <c r="D108" s="218">
        <f>SUM(D105:D107)</f>
        <v>8218311</v>
      </c>
      <c r="E108" s="218">
        <f>SUM(E105:E107)</f>
        <v>7217319</v>
      </c>
      <c r="F108" s="218">
        <f>SUM(F105:F107)</f>
        <v>7191895</v>
      </c>
      <c r="G108" s="588">
        <f t="shared" si="1"/>
        <v>0.9964773623003224</v>
      </c>
      <c r="H108" s="988"/>
    </row>
    <row r="109" spans="1:7" s="21" customFormat="1" ht="12">
      <c r="A109" s="84"/>
      <c r="B109" s="82"/>
      <c r="C109" s="223"/>
      <c r="D109" s="223"/>
      <c r="E109" s="223"/>
      <c r="F109" s="223"/>
      <c r="G109" s="587"/>
    </row>
    <row r="110" spans="1:7" s="21" customFormat="1" ht="12">
      <c r="A110" s="89">
        <v>1841</v>
      </c>
      <c r="B110" s="150" t="s">
        <v>11</v>
      </c>
      <c r="C110" s="84"/>
      <c r="D110" s="84"/>
      <c r="E110" s="84"/>
      <c r="F110" s="84"/>
      <c r="G110" s="245"/>
    </row>
    <row r="111" spans="1:7" s="21" customFormat="1" ht="12">
      <c r="A111" s="89">
        <v>1842</v>
      </c>
      <c r="B111" s="146" t="s">
        <v>12</v>
      </c>
      <c r="C111" s="84"/>
      <c r="D111" s="84"/>
      <c r="E111" s="84"/>
      <c r="F111" s="84"/>
      <c r="G111" s="245"/>
    </row>
    <row r="112" spans="1:7" s="21" customFormat="1" ht="12">
      <c r="A112" s="89">
        <v>1844</v>
      </c>
      <c r="B112" s="146" t="s">
        <v>5</v>
      </c>
      <c r="C112" s="84">
        <f>SUM(C113:C117)</f>
        <v>5454190</v>
      </c>
      <c r="D112" s="84">
        <f>SUM(D113:D117)</f>
        <v>5546559</v>
      </c>
      <c r="E112" s="84">
        <f>SUM(E113:E117)</f>
        <v>5590698</v>
      </c>
      <c r="F112" s="84">
        <f>SUM(F113:F117)</f>
        <v>5605022</v>
      </c>
      <c r="G112" s="245">
        <f t="shared" si="1"/>
        <v>1.0025621129955509</v>
      </c>
    </row>
    <row r="113" spans="1:7" s="21" customFormat="1" ht="12">
      <c r="A113" s="89">
        <v>1845</v>
      </c>
      <c r="B113" s="82" t="s">
        <v>654</v>
      </c>
      <c r="C113" s="82">
        <f>SUM('2.mell'!C538)</f>
        <v>3214555</v>
      </c>
      <c r="D113" s="82">
        <f>SUM('2.mell'!D538)</f>
        <v>3304689</v>
      </c>
      <c r="E113" s="82">
        <f>SUM('2.mell'!E538)</f>
        <v>3341474</v>
      </c>
      <c r="F113" s="82">
        <f>SUM('2.mell'!F538)</f>
        <v>3360658</v>
      </c>
      <c r="G113" s="586">
        <f t="shared" si="1"/>
        <v>1.0057411788929078</v>
      </c>
    </row>
    <row r="114" spans="1:7" s="21" customFormat="1" ht="12">
      <c r="A114" s="89">
        <v>1846</v>
      </c>
      <c r="B114" s="89" t="s">
        <v>655</v>
      </c>
      <c r="C114" s="82">
        <f>SUM('2.mell'!C539)</f>
        <v>227530</v>
      </c>
      <c r="D114" s="82">
        <f>SUM('2.mell'!D539)</f>
        <v>227530</v>
      </c>
      <c r="E114" s="82">
        <f>SUM('2.mell'!E539)</f>
        <v>253269</v>
      </c>
      <c r="F114" s="82">
        <f>SUM('2.mell'!F539)</f>
        <v>253269</v>
      </c>
      <c r="G114" s="586">
        <f t="shared" si="1"/>
        <v>1</v>
      </c>
    </row>
    <row r="115" spans="1:7" s="21" customFormat="1" ht="12">
      <c r="A115" s="89">
        <v>1847</v>
      </c>
      <c r="B115" s="82" t="s">
        <v>656</v>
      </c>
      <c r="C115" s="82"/>
      <c r="D115" s="82"/>
      <c r="E115" s="82"/>
      <c r="F115" s="82"/>
      <c r="G115" s="245"/>
    </row>
    <row r="116" spans="1:7" s="21" customFormat="1" ht="12">
      <c r="A116" s="89">
        <v>1848</v>
      </c>
      <c r="B116" s="82" t="s">
        <v>2</v>
      </c>
      <c r="C116" s="82">
        <f>SUM('3b.m.'!C27)</f>
        <v>378982</v>
      </c>
      <c r="D116" s="82">
        <f>SUM('3b.m.'!D27)</f>
        <v>379920</v>
      </c>
      <c r="E116" s="82">
        <f>SUM('3b.m.'!E27)</f>
        <v>398213</v>
      </c>
      <c r="F116" s="82">
        <f>SUM('3b.m.'!F27)</f>
        <v>398835</v>
      </c>
      <c r="G116" s="586">
        <f t="shared" si="1"/>
        <v>1.0015619781373286</v>
      </c>
    </row>
    <row r="117" spans="1:7" s="21" customFormat="1" ht="12.75" thickBot="1">
      <c r="A117" s="199">
        <v>1849</v>
      </c>
      <c r="B117" s="82" t="s">
        <v>459</v>
      </c>
      <c r="C117" s="199">
        <f>SUM(C12+C13+C14)-'1b.mell '!C131-'1b.mell '!C138-'1b.mell '!C143-'1b.mell '!C147</f>
        <v>1633123</v>
      </c>
      <c r="D117" s="199">
        <v>1634420</v>
      </c>
      <c r="E117" s="199">
        <v>1597742</v>
      </c>
      <c r="F117" s="199">
        <v>1592260</v>
      </c>
      <c r="G117" s="589">
        <f t="shared" si="1"/>
        <v>0.9965689078712333</v>
      </c>
    </row>
    <row r="118" spans="1:7" s="21" customFormat="1" ht="18.75" customHeight="1" thickBot="1">
      <c r="A118" s="116">
        <v>1840</v>
      </c>
      <c r="B118" s="200" t="s">
        <v>988</v>
      </c>
      <c r="C118" s="219">
        <f>SUM(C112)</f>
        <v>5454190</v>
      </c>
      <c r="D118" s="219">
        <f>SUM(D112)</f>
        <v>5546559</v>
      </c>
      <c r="E118" s="219">
        <f>SUM(E112)</f>
        <v>5590698</v>
      </c>
      <c r="F118" s="219">
        <f>SUM(F112)</f>
        <v>5605022</v>
      </c>
      <c r="G118" s="588">
        <f t="shared" si="1"/>
        <v>1.0025621129955509</v>
      </c>
    </row>
    <row r="119" spans="1:7" s="21" customFormat="1" ht="12">
      <c r="A119" s="222"/>
      <c r="B119" s="222"/>
      <c r="C119" s="84"/>
      <c r="D119" s="84"/>
      <c r="E119" s="84"/>
      <c r="F119" s="84"/>
      <c r="G119" s="587"/>
    </row>
    <row r="120" spans="1:7" s="21" customFormat="1" ht="12">
      <c r="A120" s="84">
        <v>1851</v>
      </c>
      <c r="B120" s="141" t="s">
        <v>31</v>
      </c>
      <c r="C120" s="84">
        <v>14063</v>
      </c>
      <c r="D120" s="84">
        <v>319247</v>
      </c>
      <c r="E120" s="84">
        <v>319247</v>
      </c>
      <c r="F120" s="84">
        <v>319247</v>
      </c>
      <c r="G120" s="245">
        <f t="shared" si="1"/>
        <v>1</v>
      </c>
    </row>
    <row r="121" spans="1:7" s="21" customFormat="1" ht="12">
      <c r="A121" s="83">
        <v>1852</v>
      </c>
      <c r="B121" s="151" t="s">
        <v>13</v>
      </c>
      <c r="C121" s="84">
        <f>SUM(C122:C126)</f>
        <v>56371</v>
      </c>
      <c r="D121" s="84">
        <f>SUM(D122:D126)</f>
        <v>56371</v>
      </c>
      <c r="E121" s="84">
        <f>SUM(E122:E126)</f>
        <v>80625</v>
      </c>
      <c r="F121" s="84">
        <f>SUM(F122:F126)</f>
        <v>80625</v>
      </c>
      <c r="G121" s="245">
        <f t="shared" si="1"/>
        <v>1</v>
      </c>
    </row>
    <row r="122" spans="1:7" s="21" customFormat="1" ht="12">
      <c r="A122" s="89">
        <v>1853</v>
      </c>
      <c r="B122" s="93" t="s">
        <v>79</v>
      </c>
      <c r="C122" s="82">
        <v>3520</v>
      </c>
      <c r="D122" s="82">
        <v>3520</v>
      </c>
      <c r="E122" s="82">
        <v>3520</v>
      </c>
      <c r="F122" s="82">
        <v>3520</v>
      </c>
      <c r="G122" s="586">
        <f t="shared" si="1"/>
        <v>1</v>
      </c>
    </row>
    <row r="123" spans="1:7" s="21" customFormat="1" ht="12">
      <c r="A123" s="89">
        <v>1854</v>
      </c>
      <c r="B123" s="93" t="s">
        <v>396</v>
      </c>
      <c r="C123" s="82">
        <v>1479</v>
      </c>
      <c r="D123" s="82">
        <v>1479</v>
      </c>
      <c r="E123" s="82">
        <v>1479</v>
      </c>
      <c r="F123" s="82">
        <v>1479</v>
      </c>
      <c r="G123" s="586">
        <f t="shared" si="1"/>
        <v>1</v>
      </c>
    </row>
    <row r="124" spans="1:7" s="21" customFormat="1" ht="12">
      <c r="A124" s="89">
        <v>1855</v>
      </c>
      <c r="B124" s="93" t="s">
        <v>469</v>
      </c>
      <c r="C124" s="82">
        <v>12127</v>
      </c>
      <c r="D124" s="82">
        <v>12127</v>
      </c>
      <c r="E124" s="627">
        <v>36381</v>
      </c>
      <c r="F124" s="627">
        <v>36381</v>
      </c>
      <c r="G124" s="586">
        <f t="shared" si="1"/>
        <v>1</v>
      </c>
    </row>
    <row r="125" spans="1:7" s="21" customFormat="1" ht="12">
      <c r="A125" s="89">
        <v>1856</v>
      </c>
      <c r="B125" s="5" t="s">
        <v>78</v>
      </c>
      <c r="C125" s="89">
        <v>9931</v>
      </c>
      <c r="D125" s="89">
        <v>9931</v>
      </c>
      <c r="E125" s="89">
        <v>9931</v>
      </c>
      <c r="F125" s="89">
        <v>9931</v>
      </c>
      <c r="G125" s="586">
        <f t="shared" si="1"/>
        <v>1</v>
      </c>
    </row>
    <row r="126" spans="1:7" s="21" customFormat="1" ht="12">
      <c r="A126" s="89">
        <v>1857</v>
      </c>
      <c r="B126" s="5" t="s">
        <v>484</v>
      </c>
      <c r="C126" s="89">
        <v>29314</v>
      </c>
      <c r="D126" s="89">
        <v>29314</v>
      </c>
      <c r="E126" s="89">
        <v>29314</v>
      </c>
      <c r="F126" s="89">
        <v>29314</v>
      </c>
      <c r="G126" s="586">
        <f t="shared" si="1"/>
        <v>1</v>
      </c>
    </row>
    <row r="127" spans="1:7" s="21" customFormat="1" ht="12">
      <c r="A127" s="83">
        <v>1862</v>
      </c>
      <c r="B127" s="151" t="s">
        <v>5</v>
      </c>
      <c r="C127" s="85">
        <f>SUM(C128:C129)</f>
        <v>176600</v>
      </c>
      <c r="D127" s="85">
        <f>SUM(D128:D129)</f>
        <v>176600</v>
      </c>
      <c r="E127" s="85">
        <f>SUM(E128:E129)</f>
        <v>217454</v>
      </c>
      <c r="F127" s="85">
        <f>SUM(F128:F129)</f>
        <v>230954</v>
      </c>
      <c r="G127" s="245">
        <f t="shared" si="1"/>
        <v>1.062082095523651</v>
      </c>
    </row>
    <row r="128" spans="1:7" s="21" customFormat="1" ht="12">
      <c r="A128" s="89">
        <v>1863</v>
      </c>
      <c r="B128" s="82" t="s">
        <v>390</v>
      </c>
      <c r="C128" s="89">
        <f>SUM('3b.m.'!C30)</f>
        <v>14000</v>
      </c>
      <c r="D128" s="89">
        <f>SUM('3b.m.'!D30)</f>
        <v>14000</v>
      </c>
      <c r="E128" s="89">
        <f>SUM('3b.m.'!E30)</f>
        <v>17000</v>
      </c>
      <c r="F128" s="89">
        <f>SUM('3b.m.'!F30)</f>
        <v>17000</v>
      </c>
      <c r="G128" s="586">
        <f t="shared" si="1"/>
        <v>1</v>
      </c>
    </row>
    <row r="129" spans="1:7" s="21" customFormat="1" ht="12.75" thickBot="1">
      <c r="A129" s="199">
        <v>1864</v>
      </c>
      <c r="B129" s="82" t="s">
        <v>459</v>
      </c>
      <c r="C129" s="92">
        <f>SUM(C17+C18)</f>
        <v>162600</v>
      </c>
      <c r="D129" s="92">
        <v>162600</v>
      </c>
      <c r="E129" s="92">
        <f>SUM(E17+E18)-'1b.mell '!H147</f>
        <v>200454</v>
      </c>
      <c r="F129" s="92">
        <v>213954</v>
      </c>
      <c r="G129" s="589">
        <f t="shared" si="1"/>
        <v>1.067347122032985</v>
      </c>
    </row>
    <row r="130" spans="1:7" s="21" customFormat="1" ht="18.75" customHeight="1" thickBot="1">
      <c r="A130" s="218">
        <v>1865</v>
      </c>
      <c r="B130" s="200" t="s">
        <v>991</v>
      </c>
      <c r="C130" s="200">
        <f>SUM(C120+C121+C127)</f>
        <v>247034</v>
      </c>
      <c r="D130" s="200">
        <f>SUM(D120+D121+D127)</f>
        <v>552218</v>
      </c>
      <c r="E130" s="200">
        <f>SUM(E120+E121+E127)</f>
        <v>617326</v>
      </c>
      <c r="F130" s="200">
        <f>SUM(F120+F121+F127)</f>
        <v>630826</v>
      </c>
      <c r="G130" s="588">
        <f t="shared" si="1"/>
        <v>1.0218685103170773</v>
      </c>
    </row>
    <row r="131" spans="1:7" s="21" customFormat="1" ht="18.75" customHeight="1" thickBot="1">
      <c r="A131" s="218"/>
      <c r="B131" s="289"/>
      <c r="C131" s="200"/>
      <c r="D131" s="200"/>
      <c r="E131" s="200"/>
      <c r="F131" s="200"/>
      <c r="G131" s="588"/>
    </row>
    <row r="132" spans="1:7" s="21" customFormat="1" ht="18" customHeight="1" thickBot="1">
      <c r="A132" s="116">
        <v>1870</v>
      </c>
      <c r="B132" s="198" t="s">
        <v>3</v>
      </c>
      <c r="C132" s="116">
        <f>SUM(C130+C118+C108+C102)</f>
        <v>19259424</v>
      </c>
      <c r="D132" s="116">
        <f>SUM(D130+D118+D108+D102)</f>
        <v>21655031</v>
      </c>
      <c r="E132" s="116">
        <f>SUM(E130+E118+E108+E102)</f>
        <v>20955290</v>
      </c>
      <c r="F132" s="116">
        <f>SUM(F130+F118+F108+F102)</f>
        <v>20796062</v>
      </c>
      <c r="G132" s="588">
        <f t="shared" si="1"/>
        <v>0.9924015367957207</v>
      </c>
    </row>
    <row r="133" spans="1:7" s="21" customFormat="1" ht="12.75" thickBot="1">
      <c r="A133" s="80"/>
      <c r="B133" s="197"/>
      <c r="C133" s="116"/>
      <c r="D133" s="116"/>
      <c r="E133" s="116"/>
      <c r="F133" s="116"/>
      <c r="G133" s="588"/>
    </row>
    <row r="134" spans="1:7" ht="7.5" customHeight="1">
      <c r="A134" s="9"/>
      <c r="B134" s="68"/>
      <c r="C134" s="9"/>
      <c r="D134" s="9"/>
      <c r="E134" s="9"/>
      <c r="F134" s="9"/>
      <c r="G134" s="587"/>
    </row>
    <row r="135" spans="1:7" s="31" customFormat="1" ht="12" customHeight="1">
      <c r="A135" s="16"/>
      <c r="B135" s="30" t="s">
        <v>652</v>
      </c>
      <c r="C135" s="30"/>
      <c r="D135" s="30"/>
      <c r="E135" s="30"/>
      <c r="F135" s="30"/>
      <c r="G135" s="245"/>
    </row>
    <row r="136" spans="1:7" s="31" customFormat="1" ht="9" customHeight="1">
      <c r="A136" s="16"/>
      <c r="B136" s="30"/>
      <c r="C136" s="30"/>
      <c r="D136" s="30"/>
      <c r="E136" s="30"/>
      <c r="F136" s="30"/>
      <c r="G136" s="245"/>
    </row>
    <row r="137" spans="1:7" s="31" customFormat="1" ht="12" customHeight="1">
      <c r="A137" s="16"/>
      <c r="B137" s="98" t="s">
        <v>998</v>
      </c>
      <c r="C137" s="30"/>
      <c r="D137" s="30"/>
      <c r="E137" s="30"/>
      <c r="F137" s="30"/>
      <c r="G137" s="245"/>
    </row>
    <row r="138" spans="1:7" s="21" customFormat="1" ht="12">
      <c r="A138" s="5">
        <v>1911</v>
      </c>
      <c r="B138" s="8" t="s">
        <v>351</v>
      </c>
      <c r="C138" s="5">
        <f>SUM('2.mell'!C542)</f>
        <v>1705990</v>
      </c>
      <c r="D138" s="5">
        <f>SUM('2.mell'!D542)</f>
        <v>1764662</v>
      </c>
      <c r="E138" s="5">
        <f>SUM('2.mell'!E542)</f>
        <v>1773951</v>
      </c>
      <c r="F138" s="5">
        <f>SUM('2.mell'!F542)</f>
        <v>1797039</v>
      </c>
      <c r="G138" s="586">
        <f t="shared" si="1"/>
        <v>1.0130150156345918</v>
      </c>
    </row>
    <row r="139" spans="1:7" s="21" customFormat="1" ht="12">
      <c r="A139" s="5">
        <v>1912</v>
      </c>
      <c r="B139" s="8" t="s">
        <v>75</v>
      </c>
      <c r="C139" s="5">
        <f>SUM('2.mell'!C543)</f>
        <v>483752</v>
      </c>
      <c r="D139" s="5">
        <f>SUM('2.mell'!D543)</f>
        <v>498832</v>
      </c>
      <c r="E139" s="5">
        <f>SUM('2.mell'!E543)</f>
        <v>501339</v>
      </c>
      <c r="F139" s="5">
        <f>SUM('2.mell'!F543)</f>
        <v>507300</v>
      </c>
      <c r="G139" s="586">
        <f t="shared" si="1"/>
        <v>1.011890158156457</v>
      </c>
    </row>
    <row r="140" spans="1:7" s="21" customFormat="1" ht="12">
      <c r="A140" s="5">
        <v>1913</v>
      </c>
      <c r="B140" s="5" t="s">
        <v>76</v>
      </c>
      <c r="C140" s="5">
        <f>SUM('2.mell'!C544)</f>
        <v>1671062</v>
      </c>
      <c r="D140" s="5">
        <f>SUM('2.mell'!D544)</f>
        <v>1774038</v>
      </c>
      <c r="E140" s="5">
        <f>SUM('2.mell'!E544)</f>
        <v>1780250</v>
      </c>
      <c r="F140" s="5">
        <f>SUM('2.mell'!F544)</f>
        <v>1797021</v>
      </c>
      <c r="G140" s="586">
        <f aca="true" t="shared" si="3" ref="G140:G176">SUM(F140/E140)</f>
        <v>1.0094205869962083</v>
      </c>
    </row>
    <row r="141" spans="1:7" s="29" customFormat="1" ht="12">
      <c r="A141" s="114">
        <v>1914</v>
      </c>
      <c r="B141" s="24" t="s">
        <v>169</v>
      </c>
      <c r="C141" s="5"/>
      <c r="D141" s="5"/>
      <c r="E141" s="5"/>
      <c r="F141" s="5"/>
      <c r="G141" s="245"/>
    </row>
    <row r="142" spans="1:7" s="29" customFormat="1" ht="12">
      <c r="A142" s="89">
        <v>1915</v>
      </c>
      <c r="B142" s="8" t="s">
        <v>282</v>
      </c>
      <c r="C142" s="5">
        <f>SUM('2.mell'!C545)</f>
        <v>0</v>
      </c>
      <c r="D142" s="5">
        <f>SUM('2.mell'!D545)</f>
        <v>0</v>
      </c>
      <c r="E142" s="5">
        <f>SUM('2.mell'!G545)</f>
        <v>0</v>
      </c>
      <c r="F142" s="5">
        <f>SUM('2.mell'!H545)</f>
        <v>0</v>
      </c>
      <c r="G142" s="245"/>
    </row>
    <row r="143" spans="1:7" s="21" customFormat="1" ht="12">
      <c r="A143" s="5">
        <v>1916</v>
      </c>
      <c r="B143" s="8" t="s">
        <v>369</v>
      </c>
      <c r="C143" s="5">
        <f>SUM('2.mell'!C546)</f>
        <v>0</v>
      </c>
      <c r="D143" s="5">
        <f>SUM('2.mell'!D546)</f>
        <v>0</v>
      </c>
      <c r="E143" s="5">
        <f>SUM('2.mell'!E546)</f>
        <v>466</v>
      </c>
      <c r="F143" s="5">
        <f>SUM('2.mell'!F546)</f>
        <v>466</v>
      </c>
      <c r="G143" s="586">
        <f t="shared" si="3"/>
        <v>1</v>
      </c>
    </row>
    <row r="144" spans="1:7" s="21" customFormat="1" ht="12">
      <c r="A144" s="83">
        <v>1910</v>
      </c>
      <c r="B144" s="84" t="s">
        <v>986</v>
      </c>
      <c r="C144" s="83">
        <f>SUM(C138:C143)</f>
        <v>3860804</v>
      </c>
      <c r="D144" s="83">
        <f>SUM(D138:D143)</f>
        <v>4037532</v>
      </c>
      <c r="E144" s="83">
        <f>SUM(E138:E143)</f>
        <v>4056006</v>
      </c>
      <c r="F144" s="83">
        <f>SUM(F138:F143)</f>
        <v>4101826</v>
      </c>
      <c r="G144" s="245">
        <f t="shared" si="3"/>
        <v>1.0112968274701764</v>
      </c>
    </row>
    <row r="145" spans="1:7" s="21" customFormat="1" ht="12">
      <c r="A145" s="5"/>
      <c r="B145" s="113" t="s">
        <v>0</v>
      </c>
      <c r="C145" s="83"/>
      <c r="D145" s="83"/>
      <c r="E145" s="83"/>
      <c r="F145" s="83"/>
      <c r="G145" s="245"/>
    </row>
    <row r="146" spans="1:7" s="21" customFormat="1" ht="12">
      <c r="A146" s="5">
        <v>1921</v>
      </c>
      <c r="B146" s="8" t="s">
        <v>294</v>
      </c>
      <c r="C146" s="5">
        <f>SUM('2.mell'!C548)</f>
        <v>0</v>
      </c>
      <c r="D146" s="5">
        <f>SUM('2.mell'!D548)</f>
        <v>15090</v>
      </c>
      <c r="E146" s="5">
        <f>SUM('2.mell'!E548)</f>
        <v>40541</v>
      </c>
      <c r="F146" s="5">
        <f>SUM('2.mell'!F548)</f>
        <v>62465</v>
      </c>
      <c r="G146" s="586">
        <f t="shared" si="3"/>
        <v>1.540785871093461</v>
      </c>
    </row>
    <row r="147" spans="1:7" s="21" customFormat="1" ht="12">
      <c r="A147" s="5">
        <v>1922</v>
      </c>
      <c r="B147" s="8" t="s">
        <v>295</v>
      </c>
      <c r="C147" s="5">
        <f>SUM('2.mell'!C549)</f>
        <v>21000</v>
      </c>
      <c r="D147" s="5">
        <f>SUM('2.mell'!D549)</f>
        <v>23000</v>
      </c>
      <c r="E147" s="5">
        <f>SUM('2.mell'!E549)</f>
        <v>42708</v>
      </c>
      <c r="F147" s="5">
        <f>SUM('2.mell'!F549)</f>
        <v>33708</v>
      </c>
      <c r="G147" s="586">
        <f t="shared" si="3"/>
        <v>0.7892666479348132</v>
      </c>
    </row>
    <row r="148" spans="1:7" s="21" customFormat="1" ht="12">
      <c r="A148" s="5">
        <v>1923</v>
      </c>
      <c r="B148" s="8" t="s">
        <v>77</v>
      </c>
      <c r="C148" s="5">
        <f>SUM('2.mell'!C550)</f>
        <v>0</v>
      </c>
      <c r="D148" s="5">
        <f>SUM('2.mell'!D550)</f>
        <v>0</v>
      </c>
      <c r="E148" s="5">
        <f>SUM('2.mell'!G550)</f>
        <v>0</v>
      </c>
      <c r="F148" s="5">
        <f>SUM('2.mell'!H550)</f>
        <v>0</v>
      </c>
      <c r="G148" s="245"/>
    </row>
    <row r="149" spans="1:7" s="21" customFormat="1" ht="12.75" thickBot="1">
      <c r="A149" s="115">
        <v>1920</v>
      </c>
      <c r="B149" s="115" t="s">
        <v>993</v>
      </c>
      <c r="C149" s="115">
        <f>SUM(C146:C148)</f>
        <v>21000</v>
      </c>
      <c r="D149" s="115">
        <f>SUM(D146:D148)</f>
        <v>38090</v>
      </c>
      <c r="E149" s="115">
        <f>SUM(E146:E148)</f>
        <v>83249</v>
      </c>
      <c r="F149" s="115">
        <f>SUM(F146:F148)</f>
        <v>96173</v>
      </c>
      <c r="G149" s="590">
        <f t="shared" si="3"/>
        <v>1.155245108049346</v>
      </c>
    </row>
    <row r="150" spans="1:7" s="21" customFormat="1" ht="16.5" customHeight="1" thickBot="1">
      <c r="A150" s="116"/>
      <c r="B150" s="200"/>
      <c r="C150" s="116"/>
      <c r="D150" s="116"/>
      <c r="E150" s="116"/>
      <c r="F150" s="116"/>
      <c r="G150" s="588"/>
    </row>
    <row r="151" spans="1:7" s="33" customFormat="1" ht="13.5" thickBot="1">
      <c r="A151" s="32">
        <v>1940</v>
      </c>
      <c r="B151" s="117" t="s">
        <v>653</v>
      </c>
      <c r="C151" s="34">
        <f>SUM(C144+C149)</f>
        <v>3881804</v>
      </c>
      <c r="D151" s="34">
        <f>SUM(D144+D149)</f>
        <v>4075622</v>
      </c>
      <c r="E151" s="34">
        <f>SUM(E144+E149)</f>
        <v>4139255</v>
      </c>
      <c r="F151" s="34">
        <f>SUM(F144+F149)</f>
        <v>4197999</v>
      </c>
      <c r="G151" s="592">
        <f t="shared" si="3"/>
        <v>1.0141919258417276</v>
      </c>
    </row>
    <row r="152" spans="1:7" s="33" customFormat="1" ht="12.75">
      <c r="A152" s="112"/>
      <c r="B152" s="255"/>
      <c r="C152" s="112"/>
      <c r="D152" s="112"/>
      <c r="E152" s="112"/>
      <c r="F152" s="112"/>
      <c r="G152" s="587"/>
    </row>
    <row r="153" spans="1:7" ht="14.25" customHeight="1">
      <c r="A153" s="16"/>
      <c r="B153" s="16" t="s">
        <v>467</v>
      </c>
      <c r="C153" s="16"/>
      <c r="D153" s="16"/>
      <c r="E153" s="16"/>
      <c r="F153" s="16"/>
      <c r="G153" s="245"/>
    </row>
    <row r="154" spans="1:7" ht="14.25" customHeight="1">
      <c r="A154" s="16"/>
      <c r="B154" s="98" t="s">
        <v>998</v>
      </c>
      <c r="C154" s="30"/>
      <c r="D154" s="30"/>
      <c r="E154" s="30"/>
      <c r="F154" s="30"/>
      <c r="G154" s="245"/>
    </row>
    <row r="155" spans="1:7" ht="12">
      <c r="A155" s="5">
        <v>1951</v>
      </c>
      <c r="B155" s="8" t="s">
        <v>157</v>
      </c>
      <c r="C155" s="8">
        <f aca="true" t="shared" si="4" ref="C155:D157">SUM(C96+C138)</f>
        <v>2978279</v>
      </c>
      <c r="D155" s="8">
        <f t="shared" si="4"/>
        <v>3074697</v>
      </c>
      <c r="E155" s="8">
        <f aca="true" t="shared" si="5" ref="E155:F157">SUM(E96+E138)</f>
        <v>3138012</v>
      </c>
      <c r="F155" s="8">
        <f t="shared" si="5"/>
        <v>3173991</v>
      </c>
      <c r="G155" s="586">
        <f t="shared" si="3"/>
        <v>1.0114655393287215</v>
      </c>
    </row>
    <row r="156" spans="1:7" ht="12">
      <c r="A156" s="5">
        <v>1952</v>
      </c>
      <c r="B156" s="8" t="s">
        <v>386</v>
      </c>
      <c r="C156" s="8">
        <f t="shared" si="4"/>
        <v>836444</v>
      </c>
      <c r="D156" s="8">
        <f t="shared" si="4"/>
        <v>877164</v>
      </c>
      <c r="E156" s="8">
        <f t="shared" si="5"/>
        <v>889618</v>
      </c>
      <c r="F156" s="8">
        <f t="shared" si="5"/>
        <v>899479</v>
      </c>
      <c r="G156" s="586">
        <f t="shared" si="3"/>
        <v>1.011084532911879</v>
      </c>
    </row>
    <row r="157" spans="1:7" ht="12">
      <c r="A157" s="5">
        <v>1953</v>
      </c>
      <c r="B157" s="8" t="s">
        <v>387</v>
      </c>
      <c r="C157" s="8">
        <f t="shared" si="4"/>
        <v>5156184</v>
      </c>
      <c r="D157" s="8">
        <f t="shared" si="4"/>
        <v>5765120</v>
      </c>
      <c r="E157" s="8">
        <f t="shared" si="5"/>
        <v>5806291</v>
      </c>
      <c r="F157" s="8">
        <f t="shared" si="5"/>
        <v>5878680</v>
      </c>
      <c r="G157" s="586">
        <f t="shared" si="3"/>
        <v>1.0124673393049022</v>
      </c>
    </row>
    <row r="158" spans="1:7" ht="12">
      <c r="A158" s="5">
        <v>1954</v>
      </c>
      <c r="B158" s="8" t="s">
        <v>162</v>
      </c>
      <c r="C158" s="8">
        <f>SUM(C142+C99)</f>
        <v>185205</v>
      </c>
      <c r="D158" s="8">
        <f>SUM(D142+D99)</f>
        <v>277285</v>
      </c>
      <c r="E158" s="8">
        <f>SUM(E142+E99)</f>
        <v>311677</v>
      </c>
      <c r="F158" s="8">
        <f>SUM(F142+F99)</f>
        <v>359604</v>
      </c>
      <c r="G158" s="586">
        <f t="shared" si="3"/>
        <v>1.1537713722860525</v>
      </c>
    </row>
    <row r="159" spans="1:7" ht="12.75" thickBot="1">
      <c r="A159" s="5">
        <v>1955</v>
      </c>
      <c r="B159" s="8" t="s">
        <v>60</v>
      </c>
      <c r="C159" s="8">
        <f>SUM(C100+C142)</f>
        <v>1199925</v>
      </c>
      <c r="D159" s="8">
        <f>SUM(D100+D142)</f>
        <v>1381209</v>
      </c>
      <c r="E159" s="8">
        <f>SUM(E100+E143)</f>
        <v>1440355</v>
      </c>
      <c r="F159" s="8">
        <f>SUM(F100+F143)</f>
        <v>1158391</v>
      </c>
      <c r="G159" s="589">
        <f t="shared" si="3"/>
        <v>0.8042399269624503</v>
      </c>
    </row>
    <row r="160" spans="1:7" ht="18" customHeight="1" thickBot="1">
      <c r="A160" s="200">
        <v>1950</v>
      </c>
      <c r="B160" s="200" t="s">
        <v>986</v>
      </c>
      <c r="C160" s="200">
        <f>SUM(C155:C159)</f>
        <v>10356037</v>
      </c>
      <c r="D160" s="200">
        <f>SUM(D155:D159)</f>
        <v>11375475</v>
      </c>
      <c r="E160" s="200">
        <f>SUM(E155:E159)</f>
        <v>11585953</v>
      </c>
      <c r="F160" s="200">
        <f>SUM(F155:F159)</f>
        <v>11470145</v>
      </c>
      <c r="G160" s="588">
        <f t="shared" si="3"/>
        <v>0.9900044476272258</v>
      </c>
    </row>
    <row r="161" spans="1:7" ht="12">
      <c r="A161" s="8"/>
      <c r="B161" s="113" t="s">
        <v>0</v>
      </c>
      <c r="C161" s="8"/>
      <c r="D161" s="8"/>
      <c r="E161" s="8"/>
      <c r="F161" s="8"/>
      <c r="G161" s="587"/>
    </row>
    <row r="162" spans="1:7" ht="12">
      <c r="A162" s="8">
        <v>1961</v>
      </c>
      <c r="B162" s="113" t="s">
        <v>296</v>
      </c>
      <c r="C162" s="8">
        <f aca="true" t="shared" si="6" ref="C162:E163">SUM(C105+C146)</f>
        <v>938266</v>
      </c>
      <c r="D162" s="8">
        <f t="shared" si="6"/>
        <v>1009422</v>
      </c>
      <c r="E162" s="8">
        <f t="shared" si="6"/>
        <v>1052814</v>
      </c>
      <c r="F162" s="8">
        <f>SUM(F105+F146)</f>
        <v>1085093</v>
      </c>
      <c r="G162" s="586">
        <f t="shared" si="3"/>
        <v>1.0306597366676356</v>
      </c>
    </row>
    <row r="163" spans="1:7" ht="12">
      <c r="A163" s="5">
        <v>1962</v>
      </c>
      <c r="B163" s="8" t="s">
        <v>295</v>
      </c>
      <c r="C163" s="8">
        <f t="shared" si="6"/>
        <v>5406701</v>
      </c>
      <c r="D163" s="8">
        <f t="shared" si="6"/>
        <v>6021827</v>
      </c>
      <c r="E163" s="8">
        <f t="shared" si="6"/>
        <v>5029547</v>
      </c>
      <c r="F163" s="8">
        <f>SUM(F106+F147)</f>
        <v>4968842</v>
      </c>
      <c r="G163" s="586">
        <f t="shared" si="3"/>
        <v>0.9879303245401624</v>
      </c>
    </row>
    <row r="164" spans="1:7" ht="12.75" thickBot="1">
      <c r="A164" s="5">
        <v>1963</v>
      </c>
      <c r="B164" s="8" t="s">
        <v>77</v>
      </c>
      <c r="C164" s="8">
        <f>SUM(C148+C107)</f>
        <v>739000</v>
      </c>
      <c r="D164" s="8">
        <f>SUM(D148+D107)</f>
        <v>1225152</v>
      </c>
      <c r="E164" s="8">
        <f>SUM(E148+E107)</f>
        <v>1218207</v>
      </c>
      <c r="F164" s="8">
        <f>SUM(F148+F107)</f>
        <v>1234133</v>
      </c>
      <c r="G164" s="589">
        <f t="shared" si="3"/>
        <v>1.0130733118427329</v>
      </c>
    </row>
    <row r="165" spans="1:7" ht="17.25" customHeight="1" thickBot="1">
      <c r="A165" s="200">
        <v>1960</v>
      </c>
      <c r="B165" s="200" t="s">
        <v>993</v>
      </c>
      <c r="C165" s="200">
        <f>SUM(C162:C164)</f>
        <v>7083967</v>
      </c>
      <c r="D165" s="200">
        <f>SUM(D162:D164)</f>
        <v>8256401</v>
      </c>
      <c r="E165" s="200">
        <f>SUM(E162:E164)</f>
        <v>7300568</v>
      </c>
      <c r="F165" s="200">
        <f>SUM(F162:F164)</f>
        <v>7288068</v>
      </c>
      <c r="G165" s="588">
        <f t="shared" si="3"/>
        <v>0.9982878044557629</v>
      </c>
    </row>
    <row r="166" spans="1:7" ht="12">
      <c r="A166" s="8">
        <v>1971</v>
      </c>
      <c r="B166" s="150" t="s">
        <v>11</v>
      </c>
      <c r="C166" s="82"/>
      <c r="D166" s="82"/>
      <c r="E166" s="82"/>
      <c r="F166" s="82"/>
      <c r="G166" s="587"/>
    </row>
    <row r="167" spans="1:7" ht="12">
      <c r="A167" s="5">
        <v>1972</v>
      </c>
      <c r="B167" s="146" t="s">
        <v>13</v>
      </c>
      <c r="C167" s="82"/>
      <c r="D167" s="82"/>
      <c r="E167" s="82"/>
      <c r="F167" s="82"/>
      <c r="G167" s="245"/>
    </row>
    <row r="168" spans="1:7" ht="12">
      <c r="A168" s="5">
        <v>1973</v>
      </c>
      <c r="B168" s="146" t="s">
        <v>4</v>
      </c>
      <c r="C168" s="82"/>
      <c r="D168" s="82"/>
      <c r="E168" s="82"/>
      <c r="F168" s="82"/>
      <c r="G168" s="245"/>
    </row>
    <row r="169" spans="1:7" ht="12.75" thickBot="1">
      <c r="A169" s="250">
        <v>1974</v>
      </c>
      <c r="B169" s="251" t="s">
        <v>5</v>
      </c>
      <c r="C169" s="250">
        <f>SUM(C112)</f>
        <v>5454190</v>
      </c>
      <c r="D169" s="250">
        <f>SUM(D112)</f>
        <v>5546559</v>
      </c>
      <c r="E169" s="250">
        <f>SUM(E112)</f>
        <v>5590698</v>
      </c>
      <c r="F169" s="250">
        <f>SUM(F112)</f>
        <v>5605022</v>
      </c>
      <c r="G169" s="997">
        <f t="shared" si="3"/>
        <v>1.0025621129955509</v>
      </c>
    </row>
    <row r="170" spans="1:7" ht="17.25" customHeight="1" thickBot="1">
      <c r="A170" s="218">
        <v>1970</v>
      </c>
      <c r="B170" s="200" t="s">
        <v>935</v>
      </c>
      <c r="C170" s="218">
        <f>SUM(C166:C169)</f>
        <v>5454190</v>
      </c>
      <c r="D170" s="218">
        <f>SUM(D166:D169)</f>
        <v>5546559</v>
      </c>
      <c r="E170" s="218">
        <f>SUM(E166:E169)</f>
        <v>5590698</v>
      </c>
      <c r="F170" s="218">
        <f>SUM(F166:F169)</f>
        <v>5605022</v>
      </c>
      <c r="G170" s="588">
        <f t="shared" si="3"/>
        <v>1.0025621129955509</v>
      </c>
    </row>
    <row r="171" spans="1:7" ht="12" customHeight="1">
      <c r="A171" s="8">
        <v>1981</v>
      </c>
      <c r="B171" s="150" t="s">
        <v>11</v>
      </c>
      <c r="C171" s="82">
        <f aca="true" t="shared" si="7" ref="C171:E172">SUM(C120)</f>
        <v>14063</v>
      </c>
      <c r="D171" s="82">
        <f t="shared" si="7"/>
        <v>319247</v>
      </c>
      <c r="E171" s="82">
        <f t="shared" si="7"/>
        <v>319247</v>
      </c>
      <c r="F171" s="82">
        <f>SUM(F120)</f>
        <v>319247</v>
      </c>
      <c r="G171" s="591">
        <f t="shared" si="3"/>
        <v>1</v>
      </c>
    </row>
    <row r="172" spans="1:7" ht="12" customHeight="1">
      <c r="A172" s="5">
        <v>1982</v>
      </c>
      <c r="B172" s="146" t="s">
        <v>13</v>
      </c>
      <c r="C172" s="82">
        <f t="shared" si="7"/>
        <v>56371</v>
      </c>
      <c r="D172" s="82">
        <f t="shared" si="7"/>
        <v>56371</v>
      </c>
      <c r="E172" s="82">
        <f t="shared" si="7"/>
        <v>80625</v>
      </c>
      <c r="F172" s="82">
        <f>SUM(F121)</f>
        <v>80625</v>
      </c>
      <c r="G172" s="586">
        <f t="shared" si="3"/>
        <v>1</v>
      </c>
    </row>
    <row r="173" spans="1:7" ht="12" customHeight="1">
      <c r="A173" s="5">
        <v>1984</v>
      </c>
      <c r="B173" s="146" t="s">
        <v>4</v>
      </c>
      <c r="C173" s="82"/>
      <c r="D173" s="82"/>
      <c r="E173" s="82"/>
      <c r="F173" s="82"/>
      <c r="G173" s="245"/>
    </row>
    <row r="174" spans="1:7" ht="12" customHeight="1" thickBot="1">
      <c r="A174" s="250">
        <v>1985</v>
      </c>
      <c r="B174" s="251" t="s">
        <v>5</v>
      </c>
      <c r="C174" s="78">
        <f>SUM(C127)</f>
        <v>176600</v>
      </c>
      <c r="D174" s="78">
        <f>SUM(D127)</f>
        <v>176600</v>
      </c>
      <c r="E174" s="78">
        <f>SUM(E127)</f>
        <v>217454</v>
      </c>
      <c r="F174" s="78">
        <f>SUM(F127)</f>
        <v>230954</v>
      </c>
      <c r="G174" s="997">
        <f t="shared" si="3"/>
        <v>1.062082095523651</v>
      </c>
    </row>
    <row r="175" spans="1:7" ht="17.25" customHeight="1" thickBot="1">
      <c r="A175" s="218">
        <v>1980</v>
      </c>
      <c r="B175" s="200" t="s">
        <v>934</v>
      </c>
      <c r="C175" s="218">
        <f>SUM(C171:C174)</f>
        <v>247034</v>
      </c>
      <c r="D175" s="218">
        <f>SUM(D171:D174)</f>
        <v>552218</v>
      </c>
      <c r="E175" s="218">
        <f>SUM(E171:E174)</f>
        <v>617326</v>
      </c>
      <c r="F175" s="218">
        <f>SUM(F171:F174)</f>
        <v>630826</v>
      </c>
      <c r="G175" s="588">
        <f t="shared" si="3"/>
        <v>1.0218685103170773</v>
      </c>
    </row>
    <row r="176" spans="1:10" ht="26.25" customHeight="1" thickBot="1">
      <c r="A176" s="34"/>
      <c r="B176" s="224" t="s">
        <v>982</v>
      </c>
      <c r="C176" s="220">
        <f>SUM(C171+C172+C165+C160)</f>
        <v>17510438</v>
      </c>
      <c r="D176" s="220">
        <f>SUM(D171+D172+D165+D160)</f>
        <v>20007494</v>
      </c>
      <c r="E176" s="220">
        <f>SUM(E171+E172+E165+E160)</f>
        <v>19286393</v>
      </c>
      <c r="F176" s="220">
        <f>SUM(F171+F172+F165+F160)</f>
        <v>19158085</v>
      </c>
      <c r="G176" s="1012">
        <f t="shared" si="3"/>
        <v>0.9933472267209322</v>
      </c>
      <c r="J176" s="973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90" max="255" man="1"/>
    <brk id="1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2"/>
  <sheetViews>
    <sheetView zoomScaleSheetLayoutView="100" zoomScalePageLayoutView="0" workbookViewId="0" topLeftCell="A515">
      <selection activeCell="F382" sqref="F382"/>
    </sheetView>
  </sheetViews>
  <sheetFormatPr defaultColWidth="9.125" defaultRowHeight="12.75"/>
  <cols>
    <col min="1" max="1" width="8.625" style="291" customWidth="1"/>
    <col min="2" max="2" width="61.875" style="291" customWidth="1"/>
    <col min="3" max="4" width="10.625" style="291" customWidth="1"/>
    <col min="5" max="6" width="10.875" style="291" customWidth="1"/>
    <col min="7" max="7" width="8.75390625" style="291" customWidth="1"/>
    <col min="8" max="16384" width="9.125" style="291" customWidth="1"/>
  </cols>
  <sheetData>
    <row r="1" spans="1:7" ht="12.75">
      <c r="A1" s="1027" t="s">
        <v>353</v>
      </c>
      <c r="B1" s="1026"/>
      <c r="C1" s="1026"/>
      <c r="D1" s="1026"/>
      <c r="E1" s="1026"/>
      <c r="F1" s="1026"/>
      <c r="G1" s="1026"/>
    </row>
    <row r="2" spans="1:7" ht="12.75">
      <c r="A2" s="1024" t="s">
        <v>278</v>
      </c>
      <c r="B2" s="1025"/>
      <c r="C2" s="1026"/>
      <c r="D2" s="1026"/>
      <c r="E2" s="1026"/>
      <c r="F2" s="1026"/>
      <c r="G2" s="1026"/>
    </row>
    <row r="3" spans="1:2" ht="12.75">
      <c r="A3" s="292"/>
      <c r="B3" s="292"/>
    </row>
    <row r="4" spans="1:7" ht="12.75">
      <c r="A4" s="628"/>
      <c r="B4" s="629"/>
      <c r="C4" s="630"/>
      <c r="D4" s="630"/>
      <c r="E4" s="630"/>
      <c r="F4" s="630"/>
      <c r="G4" s="630" t="s">
        <v>191</v>
      </c>
    </row>
    <row r="5" spans="1:7" ht="12" customHeight="1">
      <c r="A5" s="1053" t="s">
        <v>354</v>
      </c>
      <c r="B5" s="1053" t="s">
        <v>163</v>
      </c>
      <c r="C5" s="1028" t="s">
        <v>979</v>
      </c>
      <c r="D5" s="1028" t="s">
        <v>55</v>
      </c>
      <c r="E5" s="1028" t="s">
        <v>451</v>
      </c>
      <c r="F5" s="1028" t="s">
        <v>781</v>
      </c>
      <c r="G5" s="1033" t="s">
        <v>51</v>
      </c>
    </row>
    <row r="6" spans="1:7" ht="12.75">
      <c r="A6" s="1054"/>
      <c r="B6" s="1054"/>
      <c r="C6" s="1022"/>
      <c r="D6" s="1056"/>
      <c r="E6" s="1056"/>
      <c r="F6" s="1056"/>
      <c r="G6" s="1029"/>
    </row>
    <row r="7" spans="1:7" ht="13.5" thickBot="1">
      <c r="A7" s="1055"/>
      <c r="B7" s="1055"/>
      <c r="C7" s="1023"/>
      <c r="D7" s="1057"/>
      <c r="E7" s="1057"/>
      <c r="F7" s="1057"/>
      <c r="G7" s="1030"/>
    </row>
    <row r="8" spans="1:7" ht="13.5" thickBot="1">
      <c r="A8" s="631" t="s">
        <v>356</v>
      </c>
      <c r="B8" s="632" t="s">
        <v>358</v>
      </c>
      <c r="C8" s="631" t="s">
        <v>166</v>
      </c>
      <c r="D8" s="631" t="s">
        <v>167</v>
      </c>
      <c r="E8" s="631" t="s">
        <v>168</v>
      </c>
      <c r="F8" s="631" t="s">
        <v>954</v>
      </c>
      <c r="G8" s="631" t="s">
        <v>573</v>
      </c>
    </row>
    <row r="9" spans="1:7" ht="15">
      <c r="A9" s="293">
        <v>2305</v>
      </c>
      <c r="B9" s="633" t="s">
        <v>413</v>
      </c>
      <c r="C9" s="634"/>
      <c r="D9" s="634"/>
      <c r="E9" s="634"/>
      <c r="F9" s="634"/>
      <c r="G9" s="635"/>
    </row>
    <row r="10" spans="1:7" ht="12.75" customHeight="1">
      <c r="A10" s="293"/>
      <c r="B10" s="636" t="s">
        <v>206</v>
      </c>
      <c r="C10" s="634"/>
      <c r="D10" s="634"/>
      <c r="E10" s="634"/>
      <c r="F10" s="634"/>
      <c r="G10" s="635"/>
    </row>
    <row r="11" spans="1:7" ht="12.75" customHeight="1" thickBot="1">
      <c r="A11" s="293"/>
      <c r="B11" s="637" t="s">
        <v>207</v>
      </c>
      <c r="C11" s="631"/>
      <c r="D11" s="631"/>
      <c r="E11" s="631"/>
      <c r="F11" s="992">
        <v>690</v>
      </c>
      <c r="G11" s="638"/>
    </row>
    <row r="12" spans="1:7" ht="13.5" customHeight="1" thickBot="1">
      <c r="A12" s="293"/>
      <c r="B12" s="639" t="s">
        <v>208</v>
      </c>
      <c r="C12" s="631"/>
      <c r="D12" s="631"/>
      <c r="E12" s="631"/>
      <c r="F12" s="991">
        <f>SUM(F11)</f>
        <v>690</v>
      </c>
      <c r="G12" s="638"/>
    </row>
    <row r="13" spans="1:7" ht="12.75">
      <c r="A13" s="640"/>
      <c r="B13" s="636" t="s">
        <v>209</v>
      </c>
      <c r="C13" s="641">
        <v>581</v>
      </c>
      <c r="D13" s="641">
        <v>581</v>
      </c>
      <c r="E13" s="641">
        <v>581</v>
      </c>
      <c r="F13" s="641">
        <v>581</v>
      </c>
      <c r="G13" s="642">
        <f>SUM(F13/E13)</f>
        <v>1</v>
      </c>
    </row>
    <row r="14" spans="1:7" ht="12.75">
      <c r="A14" s="640"/>
      <c r="B14" s="643" t="s">
        <v>210</v>
      </c>
      <c r="C14" s="644">
        <v>381</v>
      </c>
      <c r="D14" s="644">
        <v>381</v>
      </c>
      <c r="E14" s="644">
        <v>381</v>
      </c>
      <c r="F14" s="644">
        <v>381</v>
      </c>
      <c r="G14" s="642">
        <f aca="true" t="shared" si="0" ref="G14:G75">SUM(F14/E14)</f>
        <v>1</v>
      </c>
    </row>
    <row r="15" spans="1:7" ht="12.75">
      <c r="A15" s="640"/>
      <c r="B15" s="643" t="s">
        <v>211</v>
      </c>
      <c r="C15" s="644">
        <v>200</v>
      </c>
      <c r="D15" s="644">
        <v>200</v>
      </c>
      <c r="E15" s="644">
        <v>200</v>
      </c>
      <c r="F15" s="644">
        <v>200</v>
      </c>
      <c r="G15" s="642">
        <f t="shared" si="0"/>
        <v>1</v>
      </c>
    </row>
    <row r="16" spans="1:7" ht="12.75">
      <c r="A16" s="640"/>
      <c r="B16" s="645" t="s">
        <v>212</v>
      </c>
      <c r="C16" s="641"/>
      <c r="D16" s="641"/>
      <c r="E16" s="641"/>
      <c r="F16" s="641"/>
      <c r="G16" s="642"/>
    </row>
    <row r="17" spans="1:7" ht="12.75">
      <c r="A17" s="640"/>
      <c r="B17" s="645" t="s">
        <v>213</v>
      </c>
      <c r="C17" s="641">
        <v>5472</v>
      </c>
      <c r="D17" s="641">
        <v>5472</v>
      </c>
      <c r="E17" s="641">
        <v>5472</v>
      </c>
      <c r="F17" s="641">
        <v>5472</v>
      </c>
      <c r="G17" s="642">
        <f t="shared" si="0"/>
        <v>1</v>
      </c>
    </row>
    <row r="18" spans="1:7" ht="12.75">
      <c r="A18" s="640"/>
      <c r="B18" s="645" t="s">
        <v>214</v>
      </c>
      <c r="C18" s="641">
        <v>1477</v>
      </c>
      <c r="D18" s="641">
        <v>1477</v>
      </c>
      <c r="E18" s="641">
        <v>1477</v>
      </c>
      <c r="F18" s="641">
        <v>1477</v>
      </c>
      <c r="G18" s="642">
        <f t="shared" si="0"/>
        <v>1</v>
      </c>
    </row>
    <row r="19" spans="1:7" ht="12.75">
      <c r="A19" s="640"/>
      <c r="B19" s="646" t="s">
        <v>215</v>
      </c>
      <c r="C19" s="641"/>
      <c r="D19" s="641"/>
      <c r="E19" s="641"/>
      <c r="F19" s="641"/>
      <c r="G19" s="642"/>
    </row>
    <row r="20" spans="1:7" ht="13.5" thickBot="1">
      <c r="A20" s="640"/>
      <c r="B20" s="647" t="s">
        <v>216</v>
      </c>
      <c r="C20" s="648"/>
      <c r="D20" s="648"/>
      <c r="E20" s="648"/>
      <c r="F20" s="648"/>
      <c r="G20" s="649"/>
    </row>
    <row r="21" spans="1:7" ht="13.5" thickBot="1">
      <c r="A21" s="640"/>
      <c r="B21" s="650" t="s">
        <v>450</v>
      </c>
      <c r="C21" s="651">
        <f>SUM(C13+C16+C17+C18)</f>
        <v>7530</v>
      </c>
      <c r="D21" s="651">
        <f>SUM(D13+D16+D17+D18)</f>
        <v>7530</v>
      </c>
      <c r="E21" s="651">
        <f>SUM(E13+E16+E17+E18)</f>
        <v>7530</v>
      </c>
      <c r="F21" s="651">
        <f>SUM(F13+F16+F17+F18)</f>
        <v>7530</v>
      </c>
      <c r="G21" s="998">
        <f t="shared" si="0"/>
        <v>1</v>
      </c>
    </row>
    <row r="22" spans="1:7" ht="18.75" customHeight="1" thickBot="1">
      <c r="A22" s="653"/>
      <c r="B22" s="654" t="s">
        <v>994</v>
      </c>
      <c r="C22" s="655">
        <f>SUM(C21+C12)</f>
        <v>7530</v>
      </c>
      <c r="D22" s="655">
        <f>SUM(D21+D12)</f>
        <v>7530</v>
      </c>
      <c r="E22" s="655">
        <f>SUM(E21+E12)</f>
        <v>7530</v>
      </c>
      <c r="F22" s="655">
        <f>SUM(F21+F12)</f>
        <v>8220</v>
      </c>
      <c r="G22" s="652">
        <f t="shared" si="0"/>
        <v>1.091633466135458</v>
      </c>
    </row>
    <row r="23" spans="1:7" ht="18.75" customHeight="1" thickBot="1">
      <c r="A23" s="640"/>
      <c r="B23" s="656" t="s">
        <v>995</v>
      </c>
      <c r="C23" s="657"/>
      <c r="D23" s="657"/>
      <c r="E23" s="657"/>
      <c r="F23" s="657"/>
      <c r="G23" s="658"/>
    </row>
    <row r="24" spans="1:7" ht="12.75" customHeight="1">
      <c r="A24" s="640"/>
      <c r="B24" s="659" t="s">
        <v>217</v>
      </c>
      <c r="C24" s="660"/>
      <c r="D24" s="660">
        <v>4265</v>
      </c>
      <c r="E24" s="660">
        <v>4265</v>
      </c>
      <c r="F24" s="660">
        <v>4265</v>
      </c>
      <c r="G24" s="642">
        <f t="shared" si="0"/>
        <v>1</v>
      </c>
    </row>
    <row r="25" spans="1:7" ht="12.75">
      <c r="A25" s="640"/>
      <c r="B25" s="661" t="s">
        <v>225</v>
      </c>
      <c r="C25" s="641">
        <v>138414</v>
      </c>
      <c r="D25" s="641">
        <v>139923</v>
      </c>
      <c r="E25" s="641">
        <v>141055</v>
      </c>
      <c r="F25" s="641">
        <v>141372</v>
      </c>
      <c r="G25" s="642">
        <f t="shared" si="0"/>
        <v>1.0022473503243416</v>
      </c>
    </row>
    <row r="26" spans="1:7" ht="13.5" thickBot="1">
      <c r="A26" s="640"/>
      <c r="B26" s="662" t="s">
        <v>226</v>
      </c>
      <c r="C26" s="648">
        <v>7109</v>
      </c>
      <c r="D26" s="648">
        <v>7109</v>
      </c>
      <c r="E26" s="648">
        <v>13401</v>
      </c>
      <c r="F26" s="648">
        <v>13401</v>
      </c>
      <c r="G26" s="649">
        <f t="shared" si="0"/>
        <v>1</v>
      </c>
    </row>
    <row r="27" spans="1:7" ht="18.75" customHeight="1" thickBot="1">
      <c r="A27" s="640"/>
      <c r="B27" s="663" t="s">
        <v>987</v>
      </c>
      <c r="C27" s="664">
        <f>SUM(C25:C26)</f>
        <v>145523</v>
      </c>
      <c r="D27" s="664">
        <f>SUM(D24:D26)</f>
        <v>151297</v>
      </c>
      <c r="E27" s="664">
        <f>SUM(E24:E26)</f>
        <v>158721</v>
      </c>
      <c r="F27" s="664">
        <f>SUM(F24:F26)</f>
        <v>159038</v>
      </c>
      <c r="G27" s="652">
        <f t="shared" si="0"/>
        <v>1.0019972152393193</v>
      </c>
    </row>
    <row r="28" spans="1:7" ht="13.5" customHeight="1" thickBot="1">
      <c r="A28" s="640"/>
      <c r="B28" s="665" t="s">
        <v>761</v>
      </c>
      <c r="C28" s="664"/>
      <c r="D28" s="664"/>
      <c r="E28" s="664"/>
      <c r="F28" s="664"/>
      <c r="G28" s="658"/>
    </row>
    <row r="29" spans="1:7" ht="15.75" thickBot="1">
      <c r="A29" s="666"/>
      <c r="B29" s="667" t="s">
        <v>6</v>
      </c>
      <c r="C29" s="668">
        <f>SUM(C22+C23+C27)</f>
        <v>153053</v>
      </c>
      <c r="D29" s="668">
        <f>SUM(D22+D23+D27)</f>
        <v>158827</v>
      </c>
      <c r="E29" s="668">
        <f>SUM(E22+E23+E27)</f>
        <v>166251</v>
      </c>
      <c r="F29" s="668">
        <f>SUM(F22+F23+F27)</f>
        <v>167258</v>
      </c>
      <c r="G29" s="652">
        <f t="shared" si="0"/>
        <v>1.00605710642342</v>
      </c>
    </row>
    <row r="30" spans="1:7" ht="12.75">
      <c r="A30" s="634"/>
      <c r="B30" s="669" t="s">
        <v>418</v>
      </c>
      <c r="C30" s="641">
        <v>85472</v>
      </c>
      <c r="D30" s="641">
        <v>86586</v>
      </c>
      <c r="E30" s="641">
        <v>86745</v>
      </c>
      <c r="F30" s="641">
        <v>86995</v>
      </c>
      <c r="G30" s="642">
        <f t="shared" si="0"/>
        <v>1.0028820104905183</v>
      </c>
    </row>
    <row r="31" spans="1:7" ht="12.75">
      <c r="A31" s="634"/>
      <c r="B31" s="669" t="s">
        <v>419</v>
      </c>
      <c r="C31" s="641">
        <v>24866</v>
      </c>
      <c r="D31" s="641">
        <v>25166</v>
      </c>
      <c r="E31" s="641">
        <v>25209</v>
      </c>
      <c r="F31" s="641">
        <v>25276</v>
      </c>
      <c r="G31" s="642">
        <f t="shared" si="0"/>
        <v>1.0026577809512476</v>
      </c>
    </row>
    <row r="32" spans="1:7" ht="12.75">
      <c r="A32" s="634"/>
      <c r="B32" s="669" t="s">
        <v>420</v>
      </c>
      <c r="C32" s="641">
        <v>42715</v>
      </c>
      <c r="D32" s="641">
        <v>47075</v>
      </c>
      <c r="E32" s="641">
        <v>53367</v>
      </c>
      <c r="F32" s="641">
        <v>54057</v>
      </c>
      <c r="G32" s="642">
        <f t="shared" si="0"/>
        <v>1.0129293383551634</v>
      </c>
    </row>
    <row r="33" spans="1:7" ht="12.75">
      <c r="A33" s="634"/>
      <c r="B33" s="670" t="s">
        <v>422</v>
      </c>
      <c r="C33" s="641"/>
      <c r="D33" s="641"/>
      <c r="E33" s="641"/>
      <c r="F33" s="641"/>
      <c r="G33" s="642"/>
    </row>
    <row r="34" spans="1:7" ht="13.5" thickBot="1">
      <c r="A34" s="634"/>
      <c r="B34" s="671" t="s">
        <v>421</v>
      </c>
      <c r="C34" s="648"/>
      <c r="D34" s="648"/>
      <c r="E34" s="648"/>
      <c r="F34" s="648"/>
      <c r="G34" s="649"/>
    </row>
    <row r="35" spans="1:7" ht="13.5" thickBot="1">
      <c r="A35" s="634"/>
      <c r="B35" s="672" t="s">
        <v>986</v>
      </c>
      <c r="C35" s="651">
        <f>SUM(C30:C34)</f>
        <v>153053</v>
      </c>
      <c r="D35" s="651">
        <f>SUM(D30:D34)</f>
        <v>158827</v>
      </c>
      <c r="E35" s="651">
        <f>SUM(E30:E34)</f>
        <v>165321</v>
      </c>
      <c r="F35" s="651">
        <f>SUM(F30:F34)</f>
        <v>166328</v>
      </c>
      <c r="G35" s="652">
        <f t="shared" si="0"/>
        <v>1.0060911801888448</v>
      </c>
    </row>
    <row r="36" spans="1:7" ht="12.75">
      <c r="A36" s="634"/>
      <c r="B36" s="669" t="s">
        <v>297</v>
      </c>
      <c r="C36" s="641"/>
      <c r="D36" s="641"/>
      <c r="E36" s="641"/>
      <c r="F36" s="641"/>
      <c r="G36" s="642"/>
    </row>
    <row r="37" spans="1:7" ht="12.75">
      <c r="A37" s="634"/>
      <c r="B37" s="669" t="s">
        <v>298</v>
      </c>
      <c r="C37" s="641"/>
      <c r="D37" s="641"/>
      <c r="E37" s="641">
        <v>930</v>
      </c>
      <c r="F37" s="641">
        <v>930</v>
      </c>
      <c r="G37" s="642">
        <f t="shared" si="0"/>
        <v>1</v>
      </c>
    </row>
    <row r="38" spans="1:7" ht="13.5" thickBot="1">
      <c r="A38" s="634"/>
      <c r="B38" s="671" t="s">
        <v>430</v>
      </c>
      <c r="C38" s="648"/>
      <c r="D38" s="648"/>
      <c r="E38" s="648"/>
      <c r="F38" s="648"/>
      <c r="G38" s="649"/>
    </row>
    <row r="39" spans="1:7" ht="13.5" thickBot="1">
      <c r="A39" s="634"/>
      <c r="B39" s="673" t="s">
        <v>993</v>
      </c>
      <c r="C39" s="674"/>
      <c r="D39" s="674"/>
      <c r="E39" s="651">
        <f>SUM(E36:E38)</f>
        <v>930</v>
      </c>
      <c r="F39" s="651">
        <f>SUM(F36:F38)</f>
        <v>930</v>
      </c>
      <c r="G39" s="652">
        <f t="shared" si="0"/>
        <v>1</v>
      </c>
    </row>
    <row r="40" spans="1:7" ht="13.5" thickBot="1">
      <c r="A40" s="634"/>
      <c r="B40" s="675" t="s">
        <v>762</v>
      </c>
      <c r="C40" s="674"/>
      <c r="D40" s="674"/>
      <c r="E40" s="674"/>
      <c r="F40" s="674"/>
      <c r="G40" s="658"/>
    </row>
    <row r="41" spans="1:7" ht="15.75" thickBot="1">
      <c r="A41" s="631"/>
      <c r="B41" s="676" t="s">
        <v>84</v>
      </c>
      <c r="C41" s="668">
        <f>SUM(C35+C39+C40)</f>
        <v>153053</v>
      </c>
      <c r="D41" s="668">
        <f>SUM(D35+D39+D40)</f>
        <v>158827</v>
      </c>
      <c r="E41" s="668">
        <f>SUM(E35+E39+E40)</f>
        <v>166251</v>
      </c>
      <c r="F41" s="668">
        <f>SUM(F35+F39+F40)</f>
        <v>167258</v>
      </c>
      <c r="G41" s="652">
        <f t="shared" si="0"/>
        <v>1.00605710642342</v>
      </c>
    </row>
    <row r="42" spans="1:7" ht="15">
      <c r="A42" s="293">
        <v>2309</v>
      </c>
      <c r="B42" s="677" t="s">
        <v>431</v>
      </c>
      <c r="C42" s="634"/>
      <c r="D42" s="634"/>
      <c r="E42" s="634"/>
      <c r="F42" s="634"/>
      <c r="G42" s="642"/>
    </row>
    <row r="43" spans="1:7" ht="12.75">
      <c r="A43" s="634"/>
      <c r="B43" s="636" t="s">
        <v>206</v>
      </c>
      <c r="C43" s="634"/>
      <c r="D43" s="634"/>
      <c r="E43" s="634"/>
      <c r="F43" s="634"/>
      <c r="G43" s="642"/>
    </row>
    <row r="44" spans="1:7" ht="13.5" thickBot="1">
      <c r="A44" s="634"/>
      <c r="B44" s="637" t="s">
        <v>207</v>
      </c>
      <c r="C44" s="631"/>
      <c r="D44" s="631"/>
      <c r="E44" s="631"/>
      <c r="F44" s="989">
        <v>998</v>
      </c>
      <c r="G44" s="649"/>
    </row>
    <row r="45" spans="1:7" ht="13.5" thickBot="1">
      <c r="A45" s="634"/>
      <c r="B45" s="639" t="s">
        <v>208</v>
      </c>
      <c r="C45" s="631"/>
      <c r="D45" s="631"/>
      <c r="E45" s="631"/>
      <c r="F45" s="990">
        <f>SUM(F44)</f>
        <v>998</v>
      </c>
      <c r="G45" s="658"/>
    </row>
    <row r="46" spans="1:7" ht="12.75">
      <c r="A46" s="634"/>
      <c r="B46" s="636" t="s">
        <v>209</v>
      </c>
      <c r="C46" s="641"/>
      <c r="D46" s="641"/>
      <c r="E46" s="641"/>
      <c r="F46" s="641"/>
      <c r="G46" s="642"/>
    </row>
    <row r="47" spans="1:7" ht="12.75">
      <c r="A47" s="634"/>
      <c r="B47" s="643" t="s">
        <v>210</v>
      </c>
      <c r="C47" s="644"/>
      <c r="D47" s="644"/>
      <c r="E47" s="644"/>
      <c r="F47" s="644"/>
      <c r="G47" s="642"/>
    </row>
    <row r="48" spans="1:7" ht="12.75">
      <c r="A48" s="634"/>
      <c r="B48" s="643" t="s">
        <v>211</v>
      </c>
      <c r="C48" s="644"/>
      <c r="D48" s="644"/>
      <c r="E48" s="644"/>
      <c r="F48" s="644"/>
      <c r="G48" s="642"/>
    </row>
    <row r="49" spans="1:7" ht="12.75">
      <c r="A49" s="634"/>
      <c r="B49" s="645" t="s">
        <v>212</v>
      </c>
      <c r="C49" s="641"/>
      <c r="D49" s="641"/>
      <c r="E49" s="641"/>
      <c r="F49" s="641"/>
      <c r="G49" s="642"/>
    </row>
    <row r="50" spans="1:7" ht="12.75">
      <c r="A50" s="634"/>
      <c r="B50" s="645" t="s">
        <v>213</v>
      </c>
      <c r="C50" s="641">
        <v>7277</v>
      </c>
      <c r="D50" s="641">
        <v>7277</v>
      </c>
      <c r="E50" s="641">
        <v>7277</v>
      </c>
      <c r="F50" s="641">
        <v>7277</v>
      </c>
      <c r="G50" s="642">
        <f t="shared" si="0"/>
        <v>1</v>
      </c>
    </row>
    <row r="51" spans="1:7" ht="12.75">
      <c r="A51" s="634"/>
      <c r="B51" s="645" t="s">
        <v>214</v>
      </c>
      <c r="C51" s="641">
        <v>1830</v>
      </c>
      <c r="D51" s="641">
        <v>1830</v>
      </c>
      <c r="E51" s="641">
        <v>1830</v>
      </c>
      <c r="F51" s="641">
        <v>1830</v>
      </c>
      <c r="G51" s="642">
        <f t="shared" si="0"/>
        <v>1</v>
      </c>
    </row>
    <row r="52" spans="1:7" ht="12.75">
      <c r="A52" s="634"/>
      <c r="B52" s="645" t="s">
        <v>462</v>
      </c>
      <c r="C52" s="641"/>
      <c r="D52" s="641"/>
      <c r="E52" s="641"/>
      <c r="F52" s="641">
        <v>772</v>
      </c>
      <c r="G52" s="642"/>
    </row>
    <row r="53" spans="1:7" ht="12.75">
      <c r="A53" s="634"/>
      <c r="B53" s="646" t="s">
        <v>215</v>
      </c>
      <c r="C53" s="641"/>
      <c r="D53" s="641"/>
      <c r="E53" s="641"/>
      <c r="F53" s="641"/>
      <c r="G53" s="642"/>
    </row>
    <row r="54" spans="1:7" ht="13.5" thickBot="1">
      <c r="A54" s="634"/>
      <c r="B54" s="647" t="s">
        <v>216</v>
      </c>
      <c r="C54" s="648">
        <v>500</v>
      </c>
      <c r="D54" s="648">
        <v>500</v>
      </c>
      <c r="E54" s="648">
        <v>500</v>
      </c>
      <c r="F54" s="648">
        <v>500</v>
      </c>
      <c r="G54" s="649">
        <f t="shared" si="0"/>
        <v>1</v>
      </c>
    </row>
    <row r="55" spans="1:7" ht="13.5" thickBot="1">
      <c r="A55" s="634"/>
      <c r="B55" s="650" t="s">
        <v>450</v>
      </c>
      <c r="C55" s="651">
        <f>SUM(C46+C49+C50+C51+C54)</f>
        <v>9607</v>
      </c>
      <c r="D55" s="651">
        <f>SUM(D46+D49+D50+D51+D54)</f>
        <v>9607</v>
      </c>
      <c r="E55" s="651">
        <f>SUM(E46+E49+E50+E51+E54)</f>
        <v>9607</v>
      </c>
      <c r="F55" s="651">
        <f>SUM(F46+F49+F50+F51+F54+F52)</f>
        <v>10379</v>
      </c>
      <c r="G55" s="652">
        <f t="shared" si="0"/>
        <v>1.0803580722389925</v>
      </c>
    </row>
    <row r="56" spans="1:7" ht="13.5" thickBot="1">
      <c r="A56" s="634"/>
      <c r="B56" s="654" t="s">
        <v>994</v>
      </c>
      <c r="C56" s="655">
        <f>SUM(C55+C45)</f>
        <v>9607</v>
      </c>
      <c r="D56" s="655">
        <f>SUM(D55+D45)</f>
        <v>9607</v>
      </c>
      <c r="E56" s="655">
        <f>SUM(E55+E45)</f>
        <v>9607</v>
      </c>
      <c r="F56" s="655">
        <f>SUM(F55+F45)</f>
        <v>11377</v>
      </c>
      <c r="G56" s="652">
        <f t="shared" si="0"/>
        <v>1.1842406578536484</v>
      </c>
    </row>
    <row r="57" spans="1:7" ht="13.5" thickBot="1">
      <c r="A57" s="634"/>
      <c r="B57" s="656" t="s">
        <v>995</v>
      </c>
      <c r="C57" s="657"/>
      <c r="D57" s="657"/>
      <c r="E57" s="657"/>
      <c r="F57" s="657"/>
      <c r="G57" s="658"/>
    </row>
    <row r="58" spans="1:7" ht="12.75">
      <c r="A58" s="634"/>
      <c r="B58" s="659" t="s">
        <v>217</v>
      </c>
      <c r="C58" s="660"/>
      <c r="D58" s="660">
        <v>4671</v>
      </c>
      <c r="E58" s="660">
        <v>4671</v>
      </c>
      <c r="F58" s="660">
        <v>4671</v>
      </c>
      <c r="G58" s="642">
        <f t="shared" si="0"/>
        <v>1</v>
      </c>
    </row>
    <row r="59" spans="1:7" ht="12.75">
      <c r="A59" s="634"/>
      <c r="B59" s="661" t="s">
        <v>225</v>
      </c>
      <c r="C59" s="641">
        <v>154861</v>
      </c>
      <c r="D59" s="641">
        <v>158436</v>
      </c>
      <c r="E59" s="641">
        <v>163614</v>
      </c>
      <c r="F59" s="641">
        <v>164490</v>
      </c>
      <c r="G59" s="642">
        <f t="shared" si="0"/>
        <v>1.0053540650555577</v>
      </c>
    </row>
    <row r="60" spans="1:7" ht="13.5" thickBot="1">
      <c r="A60" s="634"/>
      <c r="B60" s="662" t="s">
        <v>226</v>
      </c>
      <c r="C60" s="648">
        <v>6076</v>
      </c>
      <c r="D60" s="648">
        <v>6076</v>
      </c>
      <c r="E60" s="648">
        <v>9115</v>
      </c>
      <c r="F60" s="648">
        <v>9115</v>
      </c>
      <c r="G60" s="649">
        <f t="shared" si="0"/>
        <v>1</v>
      </c>
    </row>
    <row r="61" spans="1:7" ht="13.5" thickBot="1">
      <c r="A61" s="634"/>
      <c r="B61" s="663" t="s">
        <v>987</v>
      </c>
      <c r="C61" s="664">
        <f>SUM(C59:C60)</f>
        <v>160937</v>
      </c>
      <c r="D61" s="664">
        <f>SUM(D58:D60)</f>
        <v>169183</v>
      </c>
      <c r="E61" s="664">
        <f>SUM(E58:E60)</f>
        <v>177400</v>
      </c>
      <c r="F61" s="664">
        <f>SUM(F58:F60)</f>
        <v>178276</v>
      </c>
      <c r="G61" s="652">
        <f t="shared" si="0"/>
        <v>1.0049379932356257</v>
      </c>
    </row>
    <row r="62" spans="1:7" ht="13.5" thickBot="1">
      <c r="A62" s="634"/>
      <c r="B62" s="665" t="s">
        <v>761</v>
      </c>
      <c r="C62" s="664"/>
      <c r="D62" s="664"/>
      <c r="E62" s="664"/>
      <c r="F62" s="664"/>
      <c r="G62" s="658"/>
    </row>
    <row r="63" spans="1:7" ht="15.75" thickBot="1">
      <c r="A63" s="634"/>
      <c r="B63" s="667" t="s">
        <v>6</v>
      </c>
      <c r="C63" s="668">
        <f>SUM(C56+C57+C61)</f>
        <v>170544</v>
      </c>
      <c r="D63" s="668">
        <f>SUM(D56+D57+D61)</f>
        <v>178790</v>
      </c>
      <c r="E63" s="668">
        <f>SUM(E56+E57+E61)</f>
        <v>187007</v>
      </c>
      <c r="F63" s="668">
        <f>SUM(F56+F57+F61)</f>
        <v>189653</v>
      </c>
      <c r="G63" s="652">
        <f t="shared" si="0"/>
        <v>1.0141492029710117</v>
      </c>
    </row>
    <row r="64" spans="1:7" ht="12.75">
      <c r="A64" s="634"/>
      <c r="B64" s="669" t="s">
        <v>418</v>
      </c>
      <c r="C64" s="641">
        <v>101731</v>
      </c>
      <c r="D64" s="641">
        <v>104760</v>
      </c>
      <c r="E64" s="641">
        <v>106475</v>
      </c>
      <c r="F64" s="641">
        <v>108163</v>
      </c>
      <c r="G64" s="642">
        <f t="shared" si="0"/>
        <v>1.015853486733975</v>
      </c>
    </row>
    <row r="65" spans="1:7" ht="12.75">
      <c r="A65" s="634"/>
      <c r="B65" s="669" t="s">
        <v>419</v>
      </c>
      <c r="C65" s="641">
        <v>29366</v>
      </c>
      <c r="D65" s="641">
        <v>30184</v>
      </c>
      <c r="E65" s="641">
        <v>30647</v>
      </c>
      <c r="F65" s="641">
        <v>30833</v>
      </c>
      <c r="G65" s="642">
        <f t="shared" si="0"/>
        <v>1.0060691095376382</v>
      </c>
    </row>
    <row r="66" spans="1:7" ht="12.75">
      <c r="A66" s="634"/>
      <c r="B66" s="669" t="s">
        <v>420</v>
      </c>
      <c r="C66" s="641">
        <v>39447</v>
      </c>
      <c r="D66" s="641">
        <v>43846</v>
      </c>
      <c r="E66" s="641">
        <v>46885</v>
      </c>
      <c r="F66" s="641">
        <v>47657</v>
      </c>
      <c r="G66" s="642">
        <f t="shared" si="0"/>
        <v>1.0164658206249333</v>
      </c>
    </row>
    <row r="67" spans="1:7" ht="12.75">
      <c r="A67" s="634"/>
      <c r="B67" s="670" t="s">
        <v>422</v>
      </c>
      <c r="C67" s="641"/>
      <c r="D67" s="641"/>
      <c r="E67" s="641"/>
      <c r="F67" s="641"/>
      <c r="G67" s="642"/>
    </row>
    <row r="68" spans="1:7" ht="13.5" thickBot="1">
      <c r="A68" s="634"/>
      <c r="B68" s="671" t="s">
        <v>421</v>
      </c>
      <c r="C68" s="648"/>
      <c r="D68" s="648"/>
      <c r="E68" s="648"/>
      <c r="F68" s="648"/>
      <c r="G68" s="649"/>
    </row>
    <row r="69" spans="1:7" ht="13.5" thickBot="1">
      <c r="A69" s="634"/>
      <c r="B69" s="672" t="s">
        <v>986</v>
      </c>
      <c r="C69" s="651">
        <f>SUM(C64:C68)</f>
        <v>170544</v>
      </c>
      <c r="D69" s="651">
        <f>SUM(D64:D68)</f>
        <v>178790</v>
      </c>
      <c r="E69" s="651">
        <f>SUM(E64:E68)</f>
        <v>184007</v>
      </c>
      <c r="F69" s="651">
        <f>SUM(F64:F68)</f>
        <v>186653</v>
      </c>
      <c r="G69" s="652">
        <f t="shared" si="0"/>
        <v>1.0143798877216628</v>
      </c>
    </row>
    <row r="70" spans="1:7" ht="12.75">
      <c r="A70" s="634"/>
      <c r="B70" s="669" t="s">
        <v>297</v>
      </c>
      <c r="C70" s="641"/>
      <c r="D70" s="641"/>
      <c r="E70" s="641"/>
      <c r="F70" s="641"/>
      <c r="G70" s="642"/>
    </row>
    <row r="71" spans="1:7" ht="12.75">
      <c r="A71" s="634"/>
      <c r="B71" s="669" t="s">
        <v>298</v>
      </c>
      <c r="C71" s="641"/>
      <c r="D71" s="641"/>
      <c r="E71" s="641">
        <v>3000</v>
      </c>
      <c r="F71" s="641">
        <v>3000</v>
      </c>
      <c r="G71" s="642">
        <f t="shared" si="0"/>
        <v>1</v>
      </c>
    </row>
    <row r="72" spans="1:7" ht="13.5" thickBot="1">
      <c r="A72" s="634"/>
      <c r="B72" s="671" t="s">
        <v>430</v>
      </c>
      <c r="C72" s="648"/>
      <c r="D72" s="648"/>
      <c r="E72" s="648"/>
      <c r="F72" s="648"/>
      <c r="G72" s="649"/>
    </row>
    <row r="73" spans="1:7" ht="13.5" thickBot="1">
      <c r="A73" s="634"/>
      <c r="B73" s="673" t="s">
        <v>993</v>
      </c>
      <c r="C73" s="674"/>
      <c r="D73" s="674"/>
      <c r="E73" s="651">
        <f>SUM(E70:E72)</f>
        <v>3000</v>
      </c>
      <c r="F73" s="651">
        <f>SUM(F70:F72)</f>
        <v>3000</v>
      </c>
      <c r="G73" s="652">
        <f t="shared" si="0"/>
        <v>1</v>
      </c>
    </row>
    <row r="74" spans="1:7" ht="13.5" thickBot="1">
      <c r="A74" s="634"/>
      <c r="B74" s="675" t="s">
        <v>762</v>
      </c>
      <c r="C74" s="674"/>
      <c r="D74" s="674"/>
      <c r="E74" s="674"/>
      <c r="F74" s="674"/>
      <c r="G74" s="658"/>
    </row>
    <row r="75" spans="1:7" ht="15.75" thickBot="1">
      <c r="A75" s="631"/>
      <c r="B75" s="676" t="s">
        <v>84</v>
      </c>
      <c r="C75" s="668">
        <f>SUM(C69+C73+C74)</f>
        <v>170544</v>
      </c>
      <c r="D75" s="668">
        <f>SUM(D69+D73+D74)</f>
        <v>178790</v>
      </c>
      <c r="E75" s="668">
        <f>SUM(E69+E73+E74)</f>
        <v>187007</v>
      </c>
      <c r="F75" s="668">
        <f>SUM(F69+F73+F74)</f>
        <v>189653</v>
      </c>
      <c r="G75" s="658">
        <f t="shared" si="0"/>
        <v>1.0141492029710117</v>
      </c>
    </row>
    <row r="76" spans="1:7" ht="15">
      <c r="A76" s="293">
        <v>2310</v>
      </c>
      <c r="B76" s="677" t="s">
        <v>432</v>
      </c>
      <c r="C76" s="641"/>
      <c r="D76" s="641"/>
      <c r="E76" s="641"/>
      <c r="F76" s="641"/>
      <c r="G76" s="642"/>
    </row>
    <row r="77" spans="1:7" ht="12.75">
      <c r="A77" s="634"/>
      <c r="B77" s="636" t="s">
        <v>206</v>
      </c>
      <c r="C77" s="634"/>
      <c r="D77" s="634"/>
      <c r="E77" s="634"/>
      <c r="F77" s="634"/>
      <c r="G77" s="642"/>
    </row>
    <row r="78" spans="1:7" ht="13.5" thickBot="1">
      <c r="A78" s="634"/>
      <c r="B78" s="637" t="s">
        <v>207</v>
      </c>
      <c r="C78" s="631"/>
      <c r="D78" s="631"/>
      <c r="E78" s="631"/>
      <c r="F78" s="989">
        <v>175</v>
      </c>
      <c r="G78" s="649"/>
    </row>
    <row r="79" spans="1:7" ht="13.5" thickBot="1">
      <c r="A79" s="634"/>
      <c r="B79" s="639" t="s">
        <v>208</v>
      </c>
      <c r="C79" s="631"/>
      <c r="D79" s="631"/>
      <c r="E79" s="631"/>
      <c r="F79" s="990">
        <f>SUM(F78)</f>
        <v>175</v>
      </c>
      <c r="G79" s="658"/>
    </row>
    <row r="80" spans="1:7" ht="12.75">
      <c r="A80" s="634"/>
      <c r="B80" s="636" t="s">
        <v>209</v>
      </c>
      <c r="C80" s="641"/>
      <c r="D80" s="641"/>
      <c r="E80" s="641"/>
      <c r="F80" s="641"/>
      <c r="G80" s="642"/>
    </row>
    <row r="81" spans="1:7" ht="12.75">
      <c r="A81" s="634"/>
      <c r="B81" s="643" t="s">
        <v>210</v>
      </c>
      <c r="C81" s="644"/>
      <c r="D81" s="644"/>
      <c r="E81" s="644"/>
      <c r="F81" s="644"/>
      <c r="G81" s="642"/>
    </row>
    <row r="82" spans="1:7" ht="12.75">
      <c r="A82" s="634"/>
      <c r="B82" s="643" t="s">
        <v>211</v>
      </c>
      <c r="C82" s="644"/>
      <c r="D82" s="644"/>
      <c r="E82" s="644"/>
      <c r="F82" s="644"/>
      <c r="G82" s="642"/>
    </row>
    <row r="83" spans="1:7" ht="12.75">
      <c r="A83" s="634"/>
      <c r="B83" s="645" t="s">
        <v>212</v>
      </c>
      <c r="C83" s="641"/>
      <c r="D83" s="641"/>
      <c r="E83" s="641"/>
      <c r="F83" s="641"/>
      <c r="G83" s="642"/>
    </row>
    <row r="84" spans="1:7" ht="12.75">
      <c r="A84" s="634"/>
      <c r="B84" s="645" t="s">
        <v>213</v>
      </c>
      <c r="C84" s="641">
        <v>4551</v>
      </c>
      <c r="D84" s="641">
        <v>4551</v>
      </c>
      <c r="E84" s="641">
        <v>4551</v>
      </c>
      <c r="F84" s="641">
        <v>4551</v>
      </c>
      <c r="G84" s="642">
        <f aca="true" t="shared" si="1" ref="G84:G140">SUM(F84/E84)</f>
        <v>1</v>
      </c>
    </row>
    <row r="85" spans="1:7" ht="12.75">
      <c r="A85" s="634"/>
      <c r="B85" s="645" t="s">
        <v>214</v>
      </c>
      <c r="C85" s="641">
        <v>1121</v>
      </c>
      <c r="D85" s="641">
        <v>1121</v>
      </c>
      <c r="E85" s="641">
        <v>1121</v>
      </c>
      <c r="F85" s="641">
        <v>1121</v>
      </c>
      <c r="G85" s="642">
        <f t="shared" si="1"/>
        <v>1</v>
      </c>
    </row>
    <row r="86" spans="1:7" ht="12.75">
      <c r="A86" s="634"/>
      <c r="B86" s="646" t="s">
        <v>215</v>
      </c>
      <c r="C86" s="641"/>
      <c r="D86" s="641"/>
      <c r="E86" s="641"/>
      <c r="F86" s="641"/>
      <c r="G86" s="642"/>
    </row>
    <row r="87" spans="1:7" ht="13.5" thickBot="1">
      <c r="A87" s="634"/>
      <c r="B87" s="647" t="s">
        <v>216</v>
      </c>
      <c r="C87" s="648">
        <v>300</v>
      </c>
      <c r="D87" s="648">
        <v>300</v>
      </c>
      <c r="E87" s="648">
        <v>300</v>
      </c>
      <c r="F87" s="648">
        <v>300</v>
      </c>
      <c r="G87" s="649">
        <f t="shared" si="1"/>
        <v>1</v>
      </c>
    </row>
    <row r="88" spans="1:7" ht="13.5" thickBot="1">
      <c r="A88" s="634"/>
      <c r="B88" s="650" t="s">
        <v>450</v>
      </c>
      <c r="C88" s="651">
        <f>SUM(C80+C83+C84+C85+C87)</f>
        <v>5972</v>
      </c>
      <c r="D88" s="651">
        <f>SUM(D80+D83+D84+D85+D87)</f>
        <v>5972</v>
      </c>
      <c r="E88" s="651">
        <f>SUM(E80+E83+E84+E85+E87)</f>
        <v>5972</v>
      </c>
      <c r="F88" s="651">
        <f>SUM(F80+F83+F84+F85+F87)</f>
        <v>5972</v>
      </c>
      <c r="G88" s="652">
        <f t="shared" si="1"/>
        <v>1</v>
      </c>
    </row>
    <row r="89" spans="1:7" ht="13.5" thickBot="1">
      <c r="A89" s="634"/>
      <c r="B89" s="654" t="s">
        <v>994</v>
      </c>
      <c r="C89" s="655">
        <f>SUM(C88+C79)</f>
        <v>5972</v>
      </c>
      <c r="D89" s="655">
        <f>SUM(D88+D79)</f>
        <v>5972</v>
      </c>
      <c r="E89" s="655">
        <f>SUM(E88+E79)</f>
        <v>5972</v>
      </c>
      <c r="F89" s="655">
        <f>SUM(F88+F79)</f>
        <v>6147</v>
      </c>
      <c r="G89" s="652">
        <f t="shared" si="1"/>
        <v>1.0293034159410583</v>
      </c>
    </row>
    <row r="90" spans="1:7" ht="13.5" thickBot="1">
      <c r="A90" s="634"/>
      <c r="B90" s="656" t="s">
        <v>995</v>
      </c>
      <c r="C90" s="657"/>
      <c r="D90" s="657"/>
      <c r="E90" s="657"/>
      <c r="F90" s="657"/>
      <c r="G90" s="658"/>
    </row>
    <row r="91" spans="1:7" ht="12.75">
      <c r="A91" s="634"/>
      <c r="B91" s="659" t="s">
        <v>217</v>
      </c>
      <c r="C91" s="660"/>
      <c r="D91" s="660">
        <v>903</v>
      </c>
      <c r="E91" s="660">
        <v>903</v>
      </c>
      <c r="F91" s="660">
        <v>903</v>
      </c>
      <c r="G91" s="642">
        <f t="shared" si="1"/>
        <v>1</v>
      </c>
    </row>
    <row r="92" spans="1:7" ht="12.75">
      <c r="A92" s="634"/>
      <c r="B92" s="661" t="s">
        <v>225</v>
      </c>
      <c r="C92" s="641">
        <v>81085</v>
      </c>
      <c r="D92" s="641">
        <v>82101</v>
      </c>
      <c r="E92" s="641">
        <v>82703</v>
      </c>
      <c r="F92" s="641">
        <v>83132</v>
      </c>
      <c r="G92" s="642">
        <f t="shared" si="1"/>
        <v>1.0051872362550331</v>
      </c>
    </row>
    <row r="93" spans="1:7" ht="13.5" thickBot="1">
      <c r="A93" s="634"/>
      <c r="B93" s="662" t="s">
        <v>226</v>
      </c>
      <c r="C93" s="648">
        <v>3281</v>
      </c>
      <c r="D93" s="648">
        <v>3281</v>
      </c>
      <c r="E93" s="648">
        <v>4805</v>
      </c>
      <c r="F93" s="648">
        <v>4805</v>
      </c>
      <c r="G93" s="649">
        <f t="shared" si="1"/>
        <v>1</v>
      </c>
    </row>
    <row r="94" spans="1:7" ht="13.5" thickBot="1">
      <c r="A94" s="634"/>
      <c r="B94" s="663" t="s">
        <v>987</v>
      </c>
      <c r="C94" s="664">
        <f>SUM(C92:C93)</f>
        <v>84366</v>
      </c>
      <c r="D94" s="664">
        <f>SUM(D91:D93)</f>
        <v>86285</v>
      </c>
      <c r="E94" s="664">
        <f>SUM(E91:E93)</f>
        <v>88411</v>
      </c>
      <c r="F94" s="664">
        <f>SUM(F91:F93)</f>
        <v>88840</v>
      </c>
      <c r="G94" s="652">
        <f t="shared" si="1"/>
        <v>1.004852337378833</v>
      </c>
    </row>
    <row r="95" spans="1:7" ht="13.5" thickBot="1">
      <c r="A95" s="634"/>
      <c r="B95" s="665" t="s">
        <v>761</v>
      </c>
      <c r="C95" s="664"/>
      <c r="D95" s="664"/>
      <c r="E95" s="664"/>
      <c r="F95" s="664"/>
      <c r="G95" s="658"/>
    </row>
    <row r="96" spans="1:7" ht="15.75" thickBot="1">
      <c r="A96" s="634"/>
      <c r="B96" s="667" t="s">
        <v>6</v>
      </c>
      <c r="C96" s="668">
        <f>SUM(C89+C90+C94)</f>
        <v>90338</v>
      </c>
      <c r="D96" s="668">
        <f>SUM(D89+D90+D94)</f>
        <v>92257</v>
      </c>
      <c r="E96" s="668">
        <f>SUM(E89+E90+E94)</f>
        <v>94383</v>
      </c>
      <c r="F96" s="668">
        <f>SUM(F89+F90+F94)</f>
        <v>94987</v>
      </c>
      <c r="G96" s="652">
        <f t="shared" si="1"/>
        <v>1.006399457529428</v>
      </c>
    </row>
    <row r="97" spans="1:7" ht="12.75">
      <c r="A97" s="634"/>
      <c r="B97" s="669" t="s">
        <v>418</v>
      </c>
      <c r="C97" s="641">
        <v>53753</v>
      </c>
      <c r="D97" s="641">
        <v>54812</v>
      </c>
      <c r="E97" s="641">
        <v>54837</v>
      </c>
      <c r="F97" s="641">
        <v>55175</v>
      </c>
      <c r="G97" s="642">
        <f t="shared" si="1"/>
        <v>1.0061637215748491</v>
      </c>
    </row>
    <row r="98" spans="1:7" ht="12.75">
      <c r="A98" s="634"/>
      <c r="B98" s="669" t="s">
        <v>419</v>
      </c>
      <c r="C98" s="641">
        <v>15160</v>
      </c>
      <c r="D98" s="641">
        <v>15540</v>
      </c>
      <c r="E98" s="641">
        <v>15547</v>
      </c>
      <c r="F98" s="641">
        <v>15638</v>
      </c>
      <c r="G98" s="642">
        <f t="shared" si="1"/>
        <v>1.005853219270599</v>
      </c>
    </row>
    <row r="99" spans="1:7" ht="12.75">
      <c r="A99" s="634"/>
      <c r="B99" s="669" t="s">
        <v>420</v>
      </c>
      <c r="C99" s="641">
        <v>21425</v>
      </c>
      <c r="D99" s="641">
        <v>21905</v>
      </c>
      <c r="E99" s="641">
        <v>23429</v>
      </c>
      <c r="F99" s="641">
        <v>23604</v>
      </c>
      <c r="G99" s="642">
        <f t="shared" si="1"/>
        <v>1.007469375560203</v>
      </c>
    </row>
    <row r="100" spans="1:7" ht="12.75">
      <c r="A100" s="634"/>
      <c r="B100" s="670" t="s">
        <v>422</v>
      </c>
      <c r="C100" s="641"/>
      <c r="D100" s="641"/>
      <c r="E100" s="641"/>
      <c r="F100" s="641"/>
      <c r="G100" s="642"/>
    </row>
    <row r="101" spans="1:7" ht="13.5" thickBot="1">
      <c r="A101" s="634"/>
      <c r="B101" s="671" t="s">
        <v>421</v>
      </c>
      <c r="C101" s="648"/>
      <c r="D101" s="648"/>
      <c r="E101" s="648"/>
      <c r="F101" s="648"/>
      <c r="G101" s="649"/>
    </row>
    <row r="102" spans="1:7" ht="13.5" thickBot="1">
      <c r="A102" s="634"/>
      <c r="B102" s="672" t="s">
        <v>986</v>
      </c>
      <c r="C102" s="651">
        <f>SUM(C97:C101)</f>
        <v>90338</v>
      </c>
      <c r="D102" s="651">
        <f>SUM(D97:D101)</f>
        <v>92257</v>
      </c>
      <c r="E102" s="651">
        <f>SUM(E97:E101)</f>
        <v>93813</v>
      </c>
      <c r="F102" s="651">
        <f>SUM(F97:F101)</f>
        <v>94417</v>
      </c>
      <c r="G102" s="652">
        <f t="shared" si="1"/>
        <v>1.006438340102118</v>
      </c>
    </row>
    <row r="103" spans="1:7" ht="12.75">
      <c r="A103" s="634"/>
      <c r="B103" s="669" t="s">
        <v>297</v>
      </c>
      <c r="C103" s="641"/>
      <c r="D103" s="641"/>
      <c r="E103" s="641"/>
      <c r="F103" s="641"/>
      <c r="G103" s="642"/>
    </row>
    <row r="104" spans="1:7" ht="12.75">
      <c r="A104" s="634"/>
      <c r="B104" s="669" t="s">
        <v>298</v>
      </c>
      <c r="C104" s="641"/>
      <c r="D104" s="641"/>
      <c r="E104" s="641">
        <v>570</v>
      </c>
      <c r="F104" s="641">
        <v>570</v>
      </c>
      <c r="G104" s="642">
        <f t="shared" si="1"/>
        <v>1</v>
      </c>
    </row>
    <row r="105" spans="1:7" ht="13.5" thickBot="1">
      <c r="A105" s="634"/>
      <c r="B105" s="671" t="s">
        <v>430</v>
      </c>
      <c r="C105" s="648"/>
      <c r="D105" s="648"/>
      <c r="E105" s="648"/>
      <c r="F105" s="648"/>
      <c r="G105" s="649"/>
    </row>
    <row r="106" spans="1:7" ht="13.5" thickBot="1">
      <c r="A106" s="634"/>
      <c r="B106" s="673" t="s">
        <v>993</v>
      </c>
      <c r="C106" s="674"/>
      <c r="D106" s="674"/>
      <c r="E106" s="651">
        <f>SUM(E103:E105)</f>
        <v>570</v>
      </c>
      <c r="F106" s="651">
        <f>SUM(F103:F105)</f>
        <v>570</v>
      </c>
      <c r="G106" s="652">
        <f t="shared" si="1"/>
        <v>1</v>
      </c>
    </row>
    <row r="107" spans="1:7" ht="13.5" thickBot="1">
      <c r="A107" s="634"/>
      <c r="B107" s="675" t="s">
        <v>762</v>
      </c>
      <c r="C107" s="674"/>
      <c r="D107" s="674"/>
      <c r="E107" s="674"/>
      <c r="F107" s="674"/>
      <c r="G107" s="658"/>
    </row>
    <row r="108" spans="1:7" ht="15.75" thickBot="1">
      <c r="A108" s="631"/>
      <c r="B108" s="676" t="s">
        <v>84</v>
      </c>
      <c r="C108" s="668">
        <f>SUM(C102+C106+C107)</f>
        <v>90338</v>
      </c>
      <c r="D108" s="668">
        <f>SUM(D102+D106+D107)</f>
        <v>92257</v>
      </c>
      <c r="E108" s="668">
        <f>SUM(E102+E106+E107)</f>
        <v>94383</v>
      </c>
      <c r="F108" s="668">
        <f>SUM(F102+F106+F107)</f>
        <v>94987</v>
      </c>
      <c r="G108" s="652">
        <f t="shared" si="1"/>
        <v>1.006399457529428</v>
      </c>
    </row>
    <row r="109" spans="1:7" ht="15">
      <c r="A109" s="294">
        <v>2315</v>
      </c>
      <c r="B109" s="297" t="s">
        <v>227</v>
      </c>
      <c r="C109" s="641"/>
      <c r="D109" s="641"/>
      <c r="E109" s="641"/>
      <c r="F109" s="641"/>
      <c r="G109" s="642"/>
    </row>
    <row r="110" spans="1:7" ht="12.75">
      <c r="A110" s="634"/>
      <c r="B110" s="636" t="s">
        <v>206</v>
      </c>
      <c r="C110" s="634"/>
      <c r="D110" s="634"/>
      <c r="E110" s="634"/>
      <c r="F110" s="634"/>
      <c r="G110" s="642"/>
    </row>
    <row r="111" spans="1:7" ht="13.5" thickBot="1">
      <c r="A111" s="634"/>
      <c r="B111" s="637" t="s">
        <v>207</v>
      </c>
      <c r="C111" s="631"/>
      <c r="D111" s="631"/>
      <c r="E111" s="631"/>
      <c r="F111" s="989">
        <v>795</v>
      </c>
      <c r="G111" s="649"/>
    </row>
    <row r="112" spans="1:7" ht="13.5" thickBot="1">
      <c r="A112" s="634"/>
      <c r="B112" s="639" t="s">
        <v>208</v>
      </c>
      <c r="C112" s="631"/>
      <c r="D112" s="631"/>
      <c r="E112" s="631"/>
      <c r="F112" s="990">
        <f>SUM(F111)</f>
        <v>795</v>
      </c>
      <c r="G112" s="658"/>
    </row>
    <row r="113" spans="1:7" ht="12.75">
      <c r="A113" s="634"/>
      <c r="B113" s="636" t="s">
        <v>209</v>
      </c>
      <c r="C113" s="641"/>
      <c r="D113" s="641"/>
      <c r="E113" s="641"/>
      <c r="F113" s="641"/>
      <c r="G113" s="642"/>
    </row>
    <row r="114" spans="1:7" ht="12.75">
      <c r="A114" s="634"/>
      <c r="B114" s="643" t="s">
        <v>210</v>
      </c>
      <c r="C114" s="644"/>
      <c r="D114" s="644"/>
      <c r="E114" s="644"/>
      <c r="F114" s="644"/>
      <c r="G114" s="642"/>
    </row>
    <row r="115" spans="1:7" ht="12.75">
      <c r="A115" s="634"/>
      <c r="B115" s="643" t="s">
        <v>211</v>
      </c>
      <c r="C115" s="644"/>
      <c r="D115" s="644"/>
      <c r="E115" s="644"/>
      <c r="F115" s="644"/>
      <c r="G115" s="642"/>
    </row>
    <row r="116" spans="1:7" ht="12.75">
      <c r="A116" s="634"/>
      <c r="B116" s="645" t="s">
        <v>212</v>
      </c>
      <c r="C116" s="641"/>
      <c r="D116" s="641"/>
      <c r="E116" s="641"/>
      <c r="F116" s="641"/>
      <c r="G116" s="642"/>
    </row>
    <row r="117" spans="1:7" ht="12.75">
      <c r="A117" s="634"/>
      <c r="B117" s="645" t="s">
        <v>213</v>
      </c>
      <c r="C117" s="641">
        <v>12882</v>
      </c>
      <c r="D117" s="641">
        <v>12882</v>
      </c>
      <c r="E117" s="641">
        <v>12882</v>
      </c>
      <c r="F117" s="641">
        <v>12882</v>
      </c>
      <c r="G117" s="642">
        <f t="shared" si="1"/>
        <v>1</v>
      </c>
    </row>
    <row r="118" spans="1:7" ht="12.75">
      <c r="A118" s="634"/>
      <c r="B118" s="645" t="s">
        <v>214</v>
      </c>
      <c r="C118" s="641">
        <v>3343</v>
      </c>
      <c r="D118" s="641">
        <v>3343</v>
      </c>
      <c r="E118" s="641">
        <v>3343</v>
      </c>
      <c r="F118" s="641">
        <v>3343</v>
      </c>
      <c r="G118" s="642">
        <f t="shared" si="1"/>
        <v>1</v>
      </c>
    </row>
    <row r="119" spans="1:7" ht="12.75">
      <c r="A119" s="634"/>
      <c r="B119" s="645" t="s">
        <v>462</v>
      </c>
      <c r="C119" s="641"/>
      <c r="D119" s="641"/>
      <c r="E119" s="641"/>
      <c r="F119" s="641">
        <v>1710</v>
      </c>
      <c r="G119" s="642"/>
    </row>
    <row r="120" spans="1:7" ht="12.75">
      <c r="A120" s="634"/>
      <c r="B120" s="646" t="s">
        <v>215</v>
      </c>
      <c r="C120" s="641"/>
      <c r="D120" s="641"/>
      <c r="E120" s="641"/>
      <c r="F120" s="641"/>
      <c r="G120" s="642"/>
    </row>
    <row r="121" spans="1:7" ht="13.5" thickBot="1">
      <c r="A121" s="634"/>
      <c r="B121" s="647" t="s">
        <v>216</v>
      </c>
      <c r="C121" s="648">
        <v>1000</v>
      </c>
      <c r="D121" s="648">
        <v>1000</v>
      </c>
      <c r="E121" s="648">
        <v>1000</v>
      </c>
      <c r="F121" s="648">
        <v>1272</v>
      </c>
      <c r="G121" s="649">
        <f t="shared" si="1"/>
        <v>1.272</v>
      </c>
    </row>
    <row r="122" spans="1:7" ht="13.5" thickBot="1">
      <c r="A122" s="634"/>
      <c r="B122" s="650" t="s">
        <v>450</v>
      </c>
      <c r="C122" s="651">
        <f>SUM(C113+C116+C117+C118+C121)</f>
        <v>17225</v>
      </c>
      <c r="D122" s="651">
        <f>SUM(D113+D116+D117+D118+D121)</f>
        <v>17225</v>
      </c>
      <c r="E122" s="651">
        <f>SUM(E113+E116+E117+E118+E121)</f>
        <v>17225</v>
      </c>
      <c r="F122" s="651">
        <f>SUM(F113+F116+F117+F118+F121+F119)</f>
        <v>19207</v>
      </c>
      <c r="G122" s="652">
        <f t="shared" si="1"/>
        <v>1.1150653120464442</v>
      </c>
    </row>
    <row r="123" spans="1:7" ht="13.5" thickBot="1">
      <c r="A123" s="634"/>
      <c r="B123" s="654" t="s">
        <v>994</v>
      </c>
      <c r="C123" s="655">
        <f>SUM(C122+C112)</f>
        <v>17225</v>
      </c>
      <c r="D123" s="655">
        <f>SUM(D122+D112)</f>
        <v>17225</v>
      </c>
      <c r="E123" s="655">
        <f>SUM(E122+E112)</f>
        <v>17225</v>
      </c>
      <c r="F123" s="655">
        <f>SUM(F122+F112)</f>
        <v>20002</v>
      </c>
      <c r="G123" s="652">
        <f t="shared" si="1"/>
        <v>1.1612191582002902</v>
      </c>
    </row>
    <row r="124" spans="1:7" ht="13.5" thickBot="1">
      <c r="A124" s="634"/>
      <c r="B124" s="656" t="s">
        <v>995</v>
      </c>
      <c r="C124" s="657"/>
      <c r="D124" s="657"/>
      <c r="E124" s="657"/>
      <c r="F124" s="657"/>
      <c r="G124" s="658"/>
    </row>
    <row r="125" spans="1:7" ht="12.75">
      <c r="A125" s="634"/>
      <c r="B125" s="659" t="s">
        <v>217</v>
      </c>
      <c r="C125" s="660"/>
      <c r="D125" s="660">
        <v>3378</v>
      </c>
      <c r="E125" s="660">
        <v>3378</v>
      </c>
      <c r="F125" s="660">
        <v>3378</v>
      </c>
      <c r="G125" s="642">
        <f t="shared" si="1"/>
        <v>1</v>
      </c>
    </row>
    <row r="126" spans="1:7" ht="12.75">
      <c r="A126" s="634"/>
      <c r="B126" s="661" t="s">
        <v>225</v>
      </c>
      <c r="C126" s="641">
        <v>260792</v>
      </c>
      <c r="D126" s="641">
        <v>264413</v>
      </c>
      <c r="E126" s="641">
        <v>269027</v>
      </c>
      <c r="F126" s="641">
        <v>270049</v>
      </c>
      <c r="G126" s="642">
        <f t="shared" si="1"/>
        <v>1.0037988752058344</v>
      </c>
    </row>
    <row r="127" spans="1:7" ht="13.5" thickBot="1">
      <c r="A127" s="634"/>
      <c r="B127" s="662" t="s">
        <v>226</v>
      </c>
      <c r="C127" s="648">
        <v>12418</v>
      </c>
      <c r="D127" s="648">
        <v>12418</v>
      </c>
      <c r="E127" s="648">
        <v>18352</v>
      </c>
      <c r="F127" s="648">
        <v>18352</v>
      </c>
      <c r="G127" s="649">
        <f t="shared" si="1"/>
        <v>1</v>
      </c>
    </row>
    <row r="128" spans="1:7" ht="13.5" thickBot="1">
      <c r="A128" s="634"/>
      <c r="B128" s="663" t="s">
        <v>987</v>
      </c>
      <c r="C128" s="664">
        <f>SUM(C126:C127)</f>
        <v>273210</v>
      </c>
      <c r="D128" s="664">
        <f>SUM(D125:D127)</f>
        <v>280209</v>
      </c>
      <c r="E128" s="664">
        <f>SUM(E125:E127)</f>
        <v>290757</v>
      </c>
      <c r="F128" s="664">
        <f>SUM(F125:F127)</f>
        <v>291779</v>
      </c>
      <c r="G128" s="652">
        <f t="shared" si="1"/>
        <v>1.003514962666419</v>
      </c>
    </row>
    <row r="129" spans="1:7" ht="13.5" thickBot="1">
      <c r="A129" s="634"/>
      <c r="B129" s="665" t="s">
        <v>761</v>
      </c>
      <c r="C129" s="664"/>
      <c r="D129" s="664"/>
      <c r="E129" s="664"/>
      <c r="F129" s="664"/>
      <c r="G129" s="658"/>
    </row>
    <row r="130" spans="1:7" ht="15.75" thickBot="1">
      <c r="A130" s="634"/>
      <c r="B130" s="667" t="s">
        <v>6</v>
      </c>
      <c r="C130" s="668">
        <f>SUM(C123+C124+C128)</f>
        <v>290435</v>
      </c>
      <c r="D130" s="668">
        <f>SUM(D123+D124+D128)</f>
        <v>297434</v>
      </c>
      <c r="E130" s="668">
        <f>SUM(E123+E124+E128)</f>
        <v>307982</v>
      </c>
      <c r="F130" s="668">
        <f>SUM(F123+F124+F128)</f>
        <v>311781</v>
      </c>
      <c r="G130" s="652">
        <f t="shared" si="1"/>
        <v>1.0123351364690145</v>
      </c>
    </row>
    <row r="131" spans="1:7" ht="12.75">
      <c r="A131" s="634"/>
      <c r="B131" s="669" t="s">
        <v>418</v>
      </c>
      <c r="C131" s="641">
        <v>159154</v>
      </c>
      <c r="D131" s="641">
        <v>161777</v>
      </c>
      <c r="E131" s="641">
        <v>162103</v>
      </c>
      <c r="F131" s="641">
        <v>162908</v>
      </c>
      <c r="G131" s="642">
        <f t="shared" si="1"/>
        <v>1.0049659784211273</v>
      </c>
    </row>
    <row r="132" spans="1:7" ht="12.75">
      <c r="A132" s="634"/>
      <c r="B132" s="669" t="s">
        <v>419</v>
      </c>
      <c r="C132" s="641">
        <v>45853</v>
      </c>
      <c r="D132" s="641">
        <v>46561</v>
      </c>
      <c r="E132" s="641">
        <v>46649</v>
      </c>
      <c r="F132" s="641">
        <v>46866</v>
      </c>
      <c r="G132" s="642">
        <f t="shared" si="1"/>
        <v>1.0046517610238161</v>
      </c>
    </row>
    <row r="133" spans="1:7" ht="12.75">
      <c r="A133" s="634"/>
      <c r="B133" s="669" t="s">
        <v>420</v>
      </c>
      <c r="C133" s="641">
        <v>85428</v>
      </c>
      <c r="D133" s="641">
        <v>89096</v>
      </c>
      <c r="E133" s="641">
        <v>95030</v>
      </c>
      <c r="F133" s="641">
        <v>97807</v>
      </c>
      <c r="G133" s="642">
        <f t="shared" si="1"/>
        <v>1.0292223508365779</v>
      </c>
    </row>
    <row r="134" spans="1:7" ht="12.75">
      <c r="A134" s="634"/>
      <c r="B134" s="670" t="s">
        <v>422</v>
      </c>
      <c r="C134" s="641"/>
      <c r="D134" s="641"/>
      <c r="E134" s="641"/>
      <c r="F134" s="641"/>
      <c r="G134" s="642"/>
    </row>
    <row r="135" spans="1:7" ht="13.5" thickBot="1">
      <c r="A135" s="634"/>
      <c r="B135" s="671" t="s">
        <v>421</v>
      </c>
      <c r="C135" s="648"/>
      <c r="D135" s="648"/>
      <c r="E135" s="648"/>
      <c r="F135" s="648"/>
      <c r="G135" s="649"/>
    </row>
    <row r="136" spans="1:7" ht="13.5" thickBot="1">
      <c r="A136" s="634"/>
      <c r="B136" s="672" t="s">
        <v>986</v>
      </c>
      <c r="C136" s="651">
        <f>SUM(C131:C135)</f>
        <v>290435</v>
      </c>
      <c r="D136" s="651">
        <f>SUM(D131:D135)</f>
        <v>297434</v>
      </c>
      <c r="E136" s="651">
        <f>SUM(E131:E135)</f>
        <v>303782</v>
      </c>
      <c r="F136" s="651">
        <f>SUM(F131:F135)</f>
        <v>307581</v>
      </c>
      <c r="G136" s="652">
        <f t="shared" si="1"/>
        <v>1.012505678414126</v>
      </c>
    </row>
    <row r="137" spans="1:7" ht="12.75">
      <c r="A137" s="634"/>
      <c r="B137" s="669" t="s">
        <v>297</v>
      </c>
      <c r="C137" s="641"/>
      <c r="D137" s="641"/>
      <c r="E137" s="641"/>
      <c r="F137" s="641"/>
      <c r="G137" s="642"/>
    </row>
    <row r="138" spans="1:7" ht="12.75">
      <c r="A138" s="634"/>
      <c r="B138" s="669" t="s">
        <v>298</v>
      </c>
      <c r="C138" s="641"/>
      <c r="D138" s="641"/>
      <c r="E138" s="641">
        <v>4200</v>
      </c>
      <c r="F138" s="641">
        <v>4200</v>
      </c>
      <c r="G138" s="642">
        <f t="shared" si="1"/>
        <v>1</v>
      </c>
    </row>
    <row r="139" spans="1:7" ht="13.5" thickBot="1">
      <c r="A139" s="634"/>
      <c r="B139" s="671" t="s">
        <v>430</v>
      </c>
      <c r="C139" s="648"/>
      <c r="D139" s="648"/>
      <c r="E139" s="648"/>
      <c r="F139" s="648"/>
      <c r="G139" s="649"/>
    </row>
    <row r="140" spans="1:7" ht="13.5" thickBot="1">
      <c r="A140" s="634"/>
      <c r="B140" s="673" t="s">
        <v>993</v>
      </c>
      <c r="C140" s="674"/>
      <c r="D140" s="674"/>
      <c r="E140" s="651">
        <f>SUM(E137:E139)</f>
        <v>4200</v>
      </c>
      <c r="F140" s="651">
        <f>SUM(F137:F139)</f>
        <v>4200</v>
      </c>
      <c r="G140" s="652">
        <f t="shared" si="1"/>
        <v>1</v>
      </c>
    </row>
    <row r="141" spans="1:7" ht="13.5" thickBot="1">
      <c r="A141" s="634"/>
      <c r="B141" s="675" t="s">
        <v>762</v>
      </c>
      <c r="C141" s="674"/>
      <c r="D141" s="674"/>
      <c r="E141" s="674"/>
      <c r="F141" s="674"/>
      <c r="G141" s="658"/>
    </row>
    <row r="142" spans="1:7" ht="15.75" thickBot="1">
      <c r="A142" s="631"/>
      <c r="B142" s="676" t="s">
        <v>84</v>
      </c>
      <c r="C142" s="668">
        <f>SUM(C136+C140+C141)</f>
        <v>290435</v>
      </c>
      <c r="D142" s="668">
        <f>SUM(D136+D140+D141)</f>
        <v>297434</v>
      </c>
      <c r="E142" s="668">
        <f>SUM(E136+E140+E141)</f>
        <v>307982</v>
      </c>
      <c r="F142" s="668">
        <f>SUM(F136+F140+F141)</f>
        <v>311781</v>
      </c>
      <c r="G142" s="652">
        <f aca="true" t="shared" si="2" ref="G142:G204">SUM(F142/E142)</f>
        <v>1.0123351364690145</v>
      </c>
    </row>
    <row r="143" spans="1:7" ht="15">
      <c r="A143" s="294">
        <v>2325</v>
      </c>
      <c r="B143" s="678" t="s">
        <v>433</v>
      </c>
      <c r="C143" s="641"/>
      <c r="D143" s="641"/>
      <c r="E143" s="641"/>
      <c r="F143" s="641"/>
      <c r="G143" s="642"/>
    </row>
    <row r="144" spans="1:7" ht="12.75">
      <c r="A144" s="634"/>
      <c r="B144" s="636" t="s">
        <v>206</v>
      </c>
      <c r="C144" s="634"/>
      <c r="D144" s="634"/>
      <c r="E144" s="634"/>
      <c r="F144" s="634"/>
      <c r="G144" s="642"/>
    </row>
    <row r="145" spans="1:7" ht="13.5" thickBot="1">
      <c r="A145" s="634"/>
      <c r="B145" s="637" t="s">
        <v>207</v>
      </c>
      <c r="C145" s="631"/>
      <c r="D145" s="631"/>
      <c r="E145" s="631"/>
      <c r="F145" s="989">
        <v>255</v>
      </c>
      <c r="G145" s="649"/>
    </row>
    <row r="146" spans="1:7" ht="13.5" thickBot="1">
      <c r="A146" s="634"/>
      <c r="B146" s="639" t="s">
        <v>208</v>
      </c>
      <c r="C146" s="631"/>
      <c r="D146" s="631"/>
      <c r="E146" s="631"/>
      <c r="F146" s="990">
        <f>SUM(F145)</f>
        <v>255</v>
      </c>
      <c r="G146" s="658"/>
    </row>
    <row r="147" spans="1:7" ht="12.75">
      <c r="A147" s="634"/>
      <c r="B147" s="636" t="s">
        <v>209</v>
      </c>
      <c r="C147" s="641">
        <v>400</v>
      </c>
      <c r="D147" s="641">
        <v>400</v>
      </c>
      <c r="E147" s="969">
        <v>400</v>
      </c>
      <c r="F147" s="969">
        <v>400</v>
      </c>
      <c r="G147" s="642">
        <f t="shared" si="2"/>
        <v>1</v>
      </c>
    </row>
    <row r="148" spans="1:7" ht="12.75">
      <c r="A148" s="634"/>
      <c r="B148" s="643" t="s">
        <v>210</v>
      </c>
      <c r="C148" s="644">
        <v>400</v>
      </c>
      <c r="D148" s="644">
        <v>400</v>
      </c>
      <c r="E148" s="644">
        <v>400</v>
      </c>
      <c r="F148" s="644">
        <v>400</v>
      </c>
      <c r="G148" s="642">
        <f t="shared" si="2"/>
        <v>1</v>
      </c>
    </row>
    <row r="149" spans="1:7" ht="12.75">
      <c r="A149" s="634"/>
      <c r="B149" s="643" t="s">
        <v>211</v>
      </c>
      <c r="C149" s="644"/>
      <c r="D149" s="644"/>
      <c r="E149" s="644"/>
      <c r="F149" s="644"/>
      <c r="G149" s="642"/>
    </row>
    <row r="150" spans="1:7" ht="12.75">
      <c r="A150" s="634"/>
      <c r="B150" s="645" t="s">
        <v>212</v>
      </c>
      <c r="C150" s="641"/>
      <c r="D150" s="641"/>
      <c r="E150" s="641"/>
      <c r="F150" s="641"/>
      <c r="G150" s="642"/>
    </row>
    <row r="151" spans="1:7" ht="12.75">
      <c r="A151" s="634"/>
      <c r="B151" s="645" t="s">
        <v>213</v>
      </c>
      <c r="C151" s="641">
        <v>4056</v>
      </c>
      <c r="D151" s="641">
        <v>4056</v>
      </c>
      <c r="E151" s="641">
        <v>4056</v>
      </c>
      <c r="F151" s="641">
        <v>4056</v>
      </c>
      <c r="G151" s="642">
        <f t="shared" si="2"/>
        <v>1</v>
      </c>
    </row>
    <row r="152" spans="1:7" ht="12.75">
      <c r="A152" s="634"/>
      <c r="B152" s="645" t="s">
        <v>214</v>
      </c>
      <c r="C152" s="641">
        <v>1095</v>
      </c>
      <c r="D152" s="641">
        <v>1095</v>
      </c>
      <c r="E152" s="641">
        <v>1095</v>
      </c>
      <c r="F152" s="641">
        <v>1095</v>
      </c>
      <c r="G152" s="642">
        <f t="shared" si="2"/>
        <v>1</v>
      </c>
    </row>
    <row r="153" spans="1:7" ht="12.75">
      <c r="A153" s="634"/>
      <c r="B153" s="646" t="s">
        <v>215</v>
      </c>
      <c r="C153" s="641"/>
      <c r="D153" s="641"/>
      <c r="E153" s="641"/>
      <c r="F153" s="641"/>
      <c r="G153" s="642"/>
    </row>
    <row r="154" spans="1:7" ht="13.5" thickBot="1">
      <c r="A154" s="634"/>
      <c r="B154" s="647" t="s">
        <v>216</v>
      </c>
      <c r="C154" s="648"/>
      <c r="D154" s="648"/>
      <c r="E154" s="648">
        <v>2294</v>
      </c>
      <c r="F154" s="648">
        <v>2294</v>
      </c>
      <c r="G154" s="649">
        <f t="shared" si="2"/>
        <v>1</v>
      </c>
    </row>
    <row r="155" spans="1:7" ht="13.5" thickBot="1">
      <c r="A155" s="634"/>
      <c r="B155" s="650" t="s">
        <v>450</v>
      </c>
      <c r="C155" s="651">
        <f>SUM(C147+C150+C151+C152)</f>
        <v>5551</v>
      </c>
      <c r="D155" s="651">
        <f>SUM(D147+D150+D151+D152)</f>
        <v>5551</v>
      </c>
      <c r="E155" s="651">
        <f>SUM(E147+E150+E151+E152+E154)</f>
        <v>7845</v>
      </c>
      <c r="F155" s="651">
        <f>SUM(F147+F150+F151+F152+F154)</f>
        <v>7845</v>
      </c>
      <c r="G155" s="652">
        <f t="shared" si="2"/>
        <v>1</v>
      </c>
    </row>
    <row r="156" spans="1:7" ht="13.5" thickBot="1">
      <c r="A156" s="634"/>
      <c r="B156" s="654" t="s">
        <v>994</v>
      </c>
      <c r="C156" s="655">
        <f>SUM(C155+C146)</f>
        <v>5551</v>
      </c>
      <c r="D156" s="655">
        <f>SUM(D155+D146)</f>
        <v>5551</v>
      </c>
      <c r="E156" s="655">
        <f>SUM(E155+E146)</f>
        <v>7845</v>
      </c>
      <c r="F156" s="655">
        <f>SUM(F155+F146)</f>
        <v>8100</v>
      </c>
      <c r="G156" s="652">
        <f t="shared" si="2"/>
        <v>1.0325047801147227</v>
      </c>
    </row>
    <row r="157" spans="1:7" ht="13.5" thickBot="1">
      <c r="A157" s="634"/>
      <c r="B157" s="656" t="s">
        <v>995</v>
      </c>
      <c r="C157" s="657"/>
      <c r="D157" s="657"/>
      <c r="E157" s="657"/>
      <c r="F157" s="657"/>
      <c r="G157" s="658"/>
    </row>
    <row r="158" spans="1:7" ht="12.75">
      <c r="A158" s="634"/>
      <c r="B158" s="659" t="s">
        <v>217</v>
      </c>
      <c r="C158" s="660"/>
      <c r="D158" s="660">
        <v>3214</v>
      </c>
      <c r="E158" s="660">
        <v>920</v>
      </c>
      <c r="F158" s="660">
        <v>920</v>
      </c>
      <c r="G158" s="642">
        <f t="shared" si="2"/>
        <v>1</v>
      </c>
    </row>
    <row r="159" spans="1:7" ht="12.75">
      <c r="A159" s="634"/>
      <c r="B159" s="661" t="s">
        <v>225</v>
      </c>
      <c r="C159" s="641">
        <v>120855</v>
      </c>
      <c r="D159" s="641">
        <v>122964</v>
      </c>
      <c r="E159" s="641">
        <v>123635</v>
      </c>
      <c r="F159" s="641">
        <v>124423</v>
      </c>
      <c r="G159" s="642">
        <f t="shared" si="2"/>
        <v>1.0063735997088203</v>
      </c>
    </row>
    <row r="160" spans="1:7" ht="13.5" thickBot="1">
      <c r="A160" s="634"/>
      <c r="B160" s="662" t="s">
        <v>226</v>
      </c>
      <c r="C160" s="648">
        <v>5114</v>
      </c>
      <c r="D160" s="648">
        <v>5114</v>
      </c>
      <c r="E160" s="648">
        <v>7392</v>
      </c>
      <c r="F160" s="648">
        <v>7392</v>
      </c>
      <c r="G160" s="649">
        <f t="shared" si="2"/>
        <v>1</v>
      </c>
    </row>
    <row r="161" spans="1:7" ht="13.5" thickBot="1">
      <c r="A161" s="634"/>
      <c r="B161" s="663" t="s">
        <v>987</v>
      </c>
      <c r="C161" s="664">
        <f>SUM(C159:C160)</f>
        <v>125969</v>
      </c>
      <c r="D161" s="664">
        <f>SUM(D158:D160)</f>
        <v>131292</v>
      </c>
      <c r="E161" s="664">
        <f>SUM(E158:E160)</f>
        <v>131947</v>
      </c>
      <c r="F161" s="664">
        <f>SUM(F158:F160)</f>
        <v>132735</v>
      </c>
      <c r="G161" s="652">
        <f t="shared" si="2"/>
        <v>1.005972094856268</v>
      </c>
    </row>
    <row r="162" spans="1:7" ht="13.5" thickBot="1">
      <c r="A162" s="634"/>
      <c r="B162" s="665" t="s">
        <v>761</v>
      </c>
      <c r="C162" s="664"/>
      <c r="D162" s="664"/>
      <c r="E162" s="664"/>
      <c r="F162" s="664"/>
      <c r="G162" s="658"/>
    </row>
    <row r="163" spans="1:7" ht="15.75" thickBot="1">
      <c r="A163" s="634"/>
      <c r="B163" s="667" t="s">
        <v>6</v>
      </c>
      <c r="C163" s="668">
        <f>SUM(C156+C157+C161)</f>
        <v>131520</v>
      </c>
      <c r="D163" s="668">
        <f>SUM(D156+D157+D161)</f>
        <v>136843</v>
      </c>
      <c r="E163" s="668">
        <f>SUM(E156+E157+E161)</f>
        <v>139792</v>
      </c>
      <c r="F163" s="668">
        <f>SUM(F156+F157+F161)</f>
        <v>140835</v>
      </c>
      <c r="G163" s="652">
        <f t="shared" si="2"/>
        <v>1.0074610850406318</v>
      </c>
    </row>
    <row r="164" spans="1:7" ht="12.75">
      <c r="A164" s="634"/>
      <c r="B164" s="669" t="s">
        <v>418</v>
      </c>
      <c r="C164" s="641">
        <v>75526</v>
      </c>
      <c r="D164" s="641">
        <v>77433</v>
      </c>
      <c r="E164" s="641">
        <v>77646</v>
      </c>
      <c r="F164" s="641">
        <v>78267</v>
      </c>
      <c r="G164" s="642">
        <f t="shared" si="2"/>
        <v>1.0079978363341318</v>
      </c>
    </row>
    <row r="165" spans="1:7" ht="12.75">
      <c r="A165" s="634"/>
      <c r="B165" s="669" t="s">
        <v>419</v>
      </c>
      <c r="C165" s="641">
        <v>21910</v>
      </c>
      <c r="D165" s="641">
        <v>22426</v>
      </c>
      <c r="E165" s="641">
        <v>22484</v>
      </c>
      <c r="F165" s="641">
        <v>22651</v>
      </c>
      <c r="G165" s="642">
        <f t="shared" si="2"/>
        <v>1.0074275040028464</v>
      </c>
    </row>
    <row r="166" spans="1:7" ht="12.75">
      <c r="A166" s="634"/>
      <c r="B166" s="669" t="s">
        <v>420</v>
      </c>
      <c r="C166" s="641">
        <v>34084</v>
      </c>
      <c r="D166" s="641">
        <v>36984</v>
      </c>
      <c r="E166" s="641">
        <v>39262</v>
      </c>
      <c r="F166" s="641">
        <v>39517</v>
      </c>
      <c r="G166" s="642">
        <f t="shared" si="2"/>
        <v>1.006494829606235</v>
      </c>
    </row>
    <row r="167" spans="1:7" ht="12.75">
      <c r="A167" s="634"/>
      <c r="B167" s="670" t="s">
        <v>422</v>
      </c>
      <c r="C167" s="641"/>
      <c r="D167" s="641"/>
      <c r="E167" s="641"/>
      <c r="F167" s="641"/>
      <c r="G167" s="642"/>
    </row>
    <row r="168" spans="1:7" ht="13.5" thickBot="1">
      <c r="A168" s="634"/>
      <c r="B168" s="671" t="s">
        <v>421</v>
      </c>
      <c r="C168" s="648"/>
      <c r="D168" s="648"/>
      <c r="E168" s="648"/>
      <c r="F168" s="648"/>
      <c r="G168" s="649"/>
    </row>
    <row r="169" spans="1:7" ht="13.5" thickBot="1">
      <c r="A169" s="634"/>
      <c r="B169" s="672" t="s">
        <v>986</v>
      </c>
      <c r="C169" s="651">
        <f>SUM(C164:C168)</f>
        <v>131520</v>
      </c>
      <c r="D169" s="651">
        <f>SUM(D164:D168)</f>
        <v>136843</v>
      </c>
      <c r="E169" s="651">
        <f>SUM(E164:E168)</f>
        <v>139392</v>
      </c>
      <c r="F169" s="651">
        <f>SUM(F164:F168)</f>
        <v>140435</v>
      </c>
      <c r="G169" s="652">
        <f t="shared" si="2"/>
        <v>1.0074824954086317</v>
      </c>
    </row>
    <row r="170" spans="1:7" ht="12.75">
      <c r="A170" s="634"/>
      <c r="B170" s="669" t="s">
        <v>297</v>
      </c>
      <c r="C170" s="641"/>
      <c r="D170" s="641"/>
      <c r="E170" s="641"/>
      <c r="F170" s="641"/>
      <c r="G170" s="642"/>
    </row>
    <row r="171" spans="1:7" ht="12.75">
      <c r="A171" s="634"/>
      <c r="B171" s="669" t="s">
        <v>298</v>
      </c>
      <c r="C171" s="641"/>
      <c r="D171" s="641"/>
      <c r="E171" s="641">
        <v>400</v>
      </c>
      <c r="F171" s="641">
        <v>400</v>
      </c>
      <c r="G171" s="642">
        <f t="shared" si="2"/>
        <v>1</v>
      </c>
    </row>
    <row r="172" spans="1:7" ht="13.5" thickBot="1">
      <c r="A172" s="634"/>
      <c r="B172" s="671" t="s">
        <v>430</v>
      </c>
      <c r="C172" s="648"/>
      <c r="D172" s="648"/>
      <c r="E172" s="648"/>
      <c r="F172" s="648"/>
      <c r="G172" s="649"/>
    </row>
    <row r="173" spans="1:7" ht="13.5" thickBot="1">
      <c r="A173" s="634"/>
      <c r="B173" s="673" t="s">
        <v>993</v>
      </c>
      <c r="C173" s="674"/>
      <c r="D173" s="674"/>
      <c r="E173" s="651">
        <f>SUM(E170:E172)</f>
        <v>400</v>
      </c>
      <c r="F173" s="651">
        <f>SUM(F170:F172)</f>
        <v>400</v>
      </c>
      <c r="G173" s="652">
        <f t="shared" si="2"/>
        <v>1</v>
      </c>
    </row>
    <row r="174" spans="1:7" ht="13.5" thickBot="1">
      <c r="A174" s="634"/>
      <c r="B174" s="675" t="s">
        <v>762</v>
      </c>
      <c r="C174" s="674"/>
      <c r="D174" s="674"/>
      <c r="E174" s="674"/>
      <c r="F174" s="674"/>
      <c r="G174" s="658"/>
    </row>
    <row r="175" spans="1:7" ht="15.75" thickBot="1">
      <c r="A175" s="631"/>
      <c r="B175" s="676" t="s">
        <v>84</v>
      </c>
      <c r="C175" s="668">
        <f>SUM(C169+C173+C174)</f>
        <v>131520</v>
      </c>
      <c r="D175" s="668">
        <f>SUM(D169+D173+D174)</f>
        <v>136843</v>
      </c>
      <c r="E175" s="668">
        <f>SUM(E169+E173+E174)</f>
        <v>139792</v>
      </c>
      <c r="F175" s="668">
        <f>SUM(F169+F173+F174)</f>
        <v>140835</v>
      </c>
      <c r="G175" s="652">
        <f t="shared" si="2"/>
        <v>1.0074610850406318</v>
      </c>
    </row>
    <row r="176" spans="1:7" ht="15">
      <c r="A176" s="294">
        <v>2330</v>
      </c>
      <c r="B176" s="297" t="s">
        <v>434</v>
      </c>
      <c r="C176" s="641"/>
      <c r="D176" s="641"/>
      <c r="E176" s="641"/>
      <c r="F176" s="641"/>
      <c r="G176" s="642"/>
    </row>
    <row r="177" spans="1:7" ht="12.75">
      <c r="A177" s="634"/>
      <c r="B177" s="636" t="s">
        <v>206</v>
      </c>
      <c r="C177" s="634"/>
      <c r="D177" s="634"/>
      <c r="E177" s="634"/>
      <c r="F177" s="634"/>
      <c r="G177" s="642"/>
    </row>
    <row r="178" spans="1:7" ht="13.5" thickBot="1">
      <c r="A178" s="634"/>
      <c r="B178" s="637" t="s">
        <v>207</v>
      </c>
      <c r="C178" s="631"/>
      <c r="D178" s="631"/>
      <c r="E178" s="631"/>
      <c r="F178" s="989">
        <v>320</v>
      </c>
      <c r="G178" s="649"/>
    </row>
    <row r="179" spans="1:7" ht="13.5" thickBot="1">
      <c r="A179" s="634"/>
      <c r="B179" s="639" t="s">
        <v>228</v>
      </c>
      <c r="C179" s="631"/>
      <c r="D179" s="631"/>
      <c r="E179" s="631"/>
      <c r="F179" s="990">
        <f>SUM(F178)</f>
        <v>320</v>
      </c>
      <c r="G179" s="658"/>
    </row>
    <row r="180" spans="1:7" ht="12.75">
      <c r="A180" s="634"/>
      <c r="B180" s="636" t="s">
        <v>209</v>
      </c>
      <c r="C180" s="641">
        <v>1174</v>
      </c>
      <c r="D180" s="641">
        <v>1174</v>
      </c>
      <c r="E180" s="641">
        <v>1174</v>
      </c>
      <c r="F180" s="641">
        <v>1174</v>
      </c>
      <c r="G180" s="642">
        <f t="shared" si="2"/>
        <v>1</v>
      </c>
    </row>
    <row r="181" spans="1:7" ht="12.75">
      <c r="A181" s="634"/>
      <c r="B181" s="643" t="s">
        <v>210</v>
      </c>
      <c r="C181" s="644">
        <v>674</v>
      </c>
      <c r="D181" s="644">
        <v>674</v>
      </c>
      <c r="E181" s="644">
        <v>674</v>
      </c>
      <c r="F181" s="644">
        <v>674</v>
      </c>
      <c r="G181" s="1004">
        <f t="shared" si="2"/>
        <v>1</v>
      </c>
    </row>
    <row r="182" spans="1:7" ht="12.75">
      <c r="A182" s="634"/>
      <c r="B182" s="643" t="s">
        <v>211</v>
      </c>
      <c r="C182" s="644">
        <v>500</v>
      </c>
      <c r="D182" s="644">
        <v>500</v>
      </c>
      <c r="E182" s="644">
        <v>500</v>
      </c>
      <c r="F182" s="644">
        <v>500</v>
      </c>
      <c r="G182" s="1004">
        <f t="shared" si="2"/>
        <v>1</v>
      </c>
    </row>
    <row r="183" spans="1:7" ht="12.75">
      <c r="A183" s="634"/>
      <c r="B183" s="645" t="s">
        <v>212</v>
      </c>
      <c r="C183" s="641"/>
      <c r="D183" s="641"/>
      <c r="E183" s="641"/>
      <c r="F183" s="641"/>
      <c r="G183" s="642"/>
    </row>
    <row r="184" spans="1:7" ht="12.75">
      <c r="A184" s="634"/>
      <c r="B184" s="645" t="s">
        <v>213</v>
      </c>
      <c r="C184" s="641">
        <v>4144</v>
      </c>
      <c r="D184" s="641">
        <v>4144</v>
      </c>
      <c r="E184" s="641">
        <v>4144</v>
      </c>
      <c r="F184" s="641">
        <v>4144</v>
      </c>
      <c r="G184" s="642">
        <f t="shared" si="2"/>
        <v>1</v>
      </c>
    </row>
    <row r="185" spans="1:7" ht="12.75">
      <c r="A185" s="634"/>
      <c r="B185" s="645" t="s">
        <v>214</v>
      </c>
      <c r="C185" s="641">
        <v>1119</v>
      </c>
      <c r="D185" s="641">
        <v>1119</v>
      </c>
      <c r="E185" s="641">
        <v>1119</v>
      </c>
      <c r="F185" s="641">
        <v>1119</v>
      </c>
      <c r="G185" s="642">
        <f t="shared" si="2"/>
        <v>1</v>
      </c>
    </row>
    <row r="186" spans="1:7" ht="12.75">
      <c r="A186" s="634"/>
      <c r="B186" s="646" t="s">
        <v>215</v>
      </c>
      <c r="C186" s="641"/>
      <c r="D186" s="641"/>
      <c r="E186" s="641"/>
      <c r="F186" s="641"/>
      <c r="G186" s="642"/>
    </row>
    <row r="187" spans="1:7" ht="13.5" thickBot="1">
      <c r="A187" s="634"/>
      <c r="B187" s="647" t="s">
        <v>216</v>
      </c>
      <c r="C187" s="648">
        <v>355</v>
      </c>
      <c r="D187" s="648">
        <v>355</v>
      </c>
      <c r="E187" s="648">
        <v>355</v>
      </c>
      <c r="F187" s="648">
        <v>355</v>
      </c>
      <c r="G187" s="649">
        <f t="shared" si="2"/>
        <v>1</v>
      </c>
    </row>
    <row r="188" spans="1:7" ht="13.5" thickBot="1">
      <c r="A188" s="634"/>
      <c r="B188" s="650" t="s">
        <v>450</v>
      </c>
      <c r="C188" s="651">
        <f>SUM(C180+C183+C184+C185+C187)</f>
        <v>6792</v>
      </c>
      <c r="D188" s="651">
        <f>SUM(D180+D183+D184+D185+D187)</f>
        <v>6792</v>
      </c>
      <c r="E188" s="651">
        <f>SUM(E180+E183+E184+E185+E187)</f>
        <v>6792</v>
      </c>
      <c r="F188" s="651">
        <f>SUM(F180+F183+F184+F185+F187)</f>
        <v>6792</v>
      </c>
      <c r="G188" s="652">
        <f t="shared" si="2"/>
        <v>1</v>
      </c>
    </row>
    <row r="189" spans="1:7" ht="13.5" thickBot="1">
      <c r="A189" s="634"/>
      <c r="B189" s="654" t="s">
        <v>994</v>
      </c>
      <c r="C189" s="655">
        <f>SUM(C188+C179)</f>
        <v>6792</v>
      </c>
      <c r="D189" s="655">
        <f>SUM(D188+D179)</f>
        <v>6792</v>
      </c>
      <c r="E189" s="655">
        <f>SUM(E188+E179)</f>
        <v>6792</v>
      </c>
      <c r="F189" s="655">
        <f>SUM(F188+F179)</f>
        <v>7112</v>
      </c>
      <c r="G189" s="652">
        <f t="shared" si="2"/>
        <v>1.0471142520612484</v>
      </c>
    </row>
    <row r="190" spans="1:7" ht="13.5" thickBot="1">
      <c r="A190" s="634"/>
      <c r="B190" s="656" t="s">
        <v>995</v>
      </c>
      <c r="C190" s="657"/>
      <c r="D190" s="657"/>
      <c r="E190" s="657"/>
      <c r="F190" s="657"/>
      <c r="G190" s="658"/>
    </row>
    <row r="191" spans="1:7" ht="12.75">
      <c r="A191" s="634"/>
      <c r="B191" s="659" t="s">
        <v>217</v>
      </c>
      <c r="C191" s="660"/>
      <c r="D191" s="660">
        <v>2902</v>
      </c>
      <c r="E191" s="660">
        <v>2902</v>
      </c>
      <c r="F191" s="660">
        <v>2902</v>
      </c>
      <c r="G191" s="642">
        <f t="shared" si="2"/>
        <v>1</v>
      </c>
    </row>
    <row r="192" spans="1:7" ht="12.75">
      <c r="A192" s="634"/>
      <c r="B192" s="661" t="s">
        <v>225</v>
      </c>
      <c r="C192" s="641">
        <v>109830</v>
      </c>
      <c r="D192" s="641">
        <v>110958</v>
      </c>
      <c r="E192" s="641">
        <v>112892</v>
      </c>
      <c r="F192" s="641">
        <v>113451</v>
      </c>
      <c r="G192" s="642">
        <f t="shared" si="2"/>
        <v>1.004951635191156</v>
      </c>
    </row>
    <row r="193" spans="1:7" ht="13.5" thickBot="1">
      <c r="A193" s="634"/>
      <c r="B193" s="662" t="s">
        <v>226</v>
      </c>
      <c r="C193" s="648">
        <v>5441</v>
      </c>
      <c r="D193" s="648">
        <v>5441</v>
      </c>
      <c r="E193" s="648">
        <v>7847</v>
      </c>
      <c r="F193" s="648">
        <v>7847</v>
      </c>
      <c r="G193" s="649">
        <f t="shared" si="2"/>
        <v>1</v>
      </c>
    </row>
    <row r="194" spans="1:7" ht="13.5" thickBot="1">
      <c r="A194" s="634"/>
      <c r="B194" s="663" t="s">
        <v>987</v>
      </c>
      <c r="C194" s="664">
        <f>SUM(C192:C193)</f>
        <v>115271</v>
      </c>
      <c r="D194" s="664">
        <f>SUM(D191:D193)</f>
        <v>119301</v>
      </c>
      <c r="E194" s="664">
        <f>SUM(E191:E193)</f>
        <v>123641</v>
      </c>
      <c r="F194" s="664">
        <f>SUM(F191:F193)</f>
        <v>124200</v>
      </c>
      <c r="G194" s="652">
        <f t="shared" si="2"/>
        <v>1.0045211539861374</v>
      </c>
    </row>
    <row r="195" spans="1:7" ht="13.5" thickBot="1">
      <c r="A195" s="634"/>
      <c r="B195" s="665" t="s">
        <v>761</v>
      </c>
      <c r="C195" s="664"/>
      <c r="D195" s="664"/>
      <c r="E195" s="664"/>
      <c r="F195" s="664"/>
      <c r="G195" s="658"/>
    </row>
    <row r="196" spans="1:7" ht="15.75" thickBot="1">
      <c r="A196" s="634"/>
      <c r="B196" s="667" t="s">
        <v>6</v>
      </c>
      <c r="C196" s="668">
        <f>SUM(C189+C190+C194)</f>
        <v>122063</v>
      </c>
      <c r="D196" s="668">
        <f>SUM(D189+D190+D194)</f>
        <v>126093</v>
      </c>
      <c r="E196" s="668">
        <f>SUM(E189+E190+E194)</f>
        <v>130433</v>
      </c>
      <c r="F196" s="668">
        <f>SUM(F189+F190+F194)</f>
        <v>131312</v>
      </c>
      <c r="G196" s="652">
        <f t="shared" si="2"/>
        <v>1.0067390921009254</v>
      </c>
    </row>
    <row r="197" spans="1:8" ht="12.75">
      <c r="A197" s="634"/>
      <c r="B197" s="669" t="s">
        <v>418</v>
      </c>
      <c r="C197" s="641">
        <v>65331</v>
      </c>
      <c r="D197" s="641">
        <v>66188</v>
      </c>
      <c r="E197" s="641">
        <v>67113</v>
      </c>
      <c r="F197" s="641">
        <v>67553</v>
      </c>
      <c r="G197" s="642">
        <f t="shared" si="2"/>
        <v>1.0065561068645419</v>
      </c>
      <c r="H197" s="600"/>
    </row>
    <row r="198" spans="1:7" ht="12.75">
      <c r="A198" s="634"/>
      <c r="B198" s="669" t="s">
        <v>419</v>
      </c>
      <c r="C198" s="641">
        <v>17738</v>
      </c>
      <c r="D198" s="641">
        <v>17969</v>
      </c>
      <c r="E198" s="641">
        <v>18218</v>
      </c>
      <c r="F198" s="641">
        <v>18337</v>
      </c>
      <c r="G198" s="642">
        <f t="shared" si="2"/>
        <v>1.0065320013173784</v>
      </c>
    </row>
    <row r="199" spans="1:7" ht="12.75">
      <c r="A199" s="634"/>
      <c r="B199" s="669" t="s">
        <v>420</v>
      </c>
      <c r="C199" s="641">
        <v>38994</v>
      </c>
      <c r="D199" s="641">
        <v>41936</v>
      </c>
      <c r="E199" s="641">
        <v>44342</v>
      </c>
      <c r="F199" s="641">
        <v>44662</v>
      </c>
      <c r="G199" s="642">
        <f t="shared" si="2"/>
        <v>1.0072166343421587</v>
      </c>
    </row>
    <row r="200" spans="1:7" ht="12.75">
      <c r="A200" s="634"/>
      <c r="B200" s="670" t="s">
        <v>422</v>
      </c>
      <c r="C200" s="641"/>
      <c r="D200" s="641"/>
      <c r="E200" s="641"/>
      <c r="F200" s="641"/>
      <c r="G200" s="642"/>
    </row>
    <row r="201" spans="1:7" ht="13.5" thickBot="1">
      <c r="A201" s="634"/>
      <c r="B201" s="671" t="s">
        <v>421</v>
      </c>
      <c r="C201" s="648"/>
      <c r="D201" s="648"/>
      <c r="E201" s="648"/>
      <c r="F201" s="648"/>
      <c r="G201" s="649"/>
    </row>
    <row r="202" spans="1:7" ht="13.5" thickBot="1">
      <c r="A202" s="634"/>
      <c r="B202" s="672" t="s">
        <v>986</v>
      </c>
      <c r="C202" s="651">
        <f>SUM(C197:C201)</f>
        <v>122063</v>
      </c>
      <c r="D202" s="651">
        <f>SUM(D197:D201)</f>
        <v>126093</v>
      </c>
      <c r="E202" s="651">
        <f>SUM(E197:E201)</f>
        <v>129673</v>
      </c>
      <c r="F202" s="651">
        <f>SUM(F197:F201)</f>
        <v>130552</v>
      </c>
      <c r="G202" s="652">
        <f t="shared" si="2"/>
        <v>1.0067785892205778</v>
      </c>
    </row>
    <row r="203" spans="1:7" ht="12.75">
      <c r="A203" s="634"/>
      <c r="B203" s="669" t="s">
        <v>297</v>
      </c>
      <c r="C203" s="641"/>
      <c r="D203" s="641"/>
      <c r="E203" s="641"/>
      <c r="F203" s="641"/>
      <c r="G203" s="642"/>
    </row>
    <row r="204" spans="1:7" ht="12.75">
      <c r="A204" s="634"/>
      <c r="B204" s="669" t="s">
        <v>298</v>
      </c>
      <c r="C204" s="641"/>
      <c r="D204" s="641"/>
      <c r="E204" s="641">
        <v>760</v>
      </c>
      <c r="F204" s="641">
        <v>760</v>
      </c>
      <c r="G204" s="642">
        <f t="shared" si="2"/>
        <v>1</v>
      </c>
    </row>
    <row r="205" spans="1:7" ht="13.5" thickBot="1">
      <c r="A205" s="634"/>
      <c r="B205" s="671" t="s">
        <v>430</v>
      </c>
      <c r="C205" s="648"/>
      <c r="D205" s="648"/>
      <c r="E205" s="648"/>
      <c r="F205" s="648"/>
      <c r="G205" s="649"/>
    </row>
    <row r="206" spans="1:7" ht="13.5" thickBot="1">
      <c r="A206" s="634"/>
      <c r="B206" s="673" t="s">
        <v>993</v>
      </c>
      <c r="C206" s="674"/>
      <c r="D206" s="674"/>
      <c r="E206" s="651">
        <f>SUM(E203:E205)</f>
        <v>760</v>
      </c>
      <c r="F206" s="651">
        <f>SUM(F203:F205)</f>
        <v>760</v>
      </c>
      <c r="G206" s="652">
        <f aca="true" t="shared" si="3" ref="G206:G269">SUM(F206/E206)</f>
        <v>1</v>
      </c>
    </row>
    <row r="207" spans="1:7" ht="13.5" thickBot="1">
      <c r="A207" s="634"/>
      <c r="B207" s="675" t="s">
        <v>762</v>
      </c>
      <c r="C207" s="674"/>
      <c r="D207" s="674"/>
      <c r="E207" s="674"/>
      <c r="F207" s="674"/>
      <c r="G207" s="658"/>
    </row>
    <row r="208" spans="1:7" ht="15.75" thickBot="1">
      <c r="A208" s="631"/>
      <c r="B208" s="676" t="s">
        <v>84</v>
      </c>
      <c r="C208" s="668">
        <f>SUM(C202+C206+C207)</f>
        <v>122063</v>
      </c>
      <c r="D208" s="668">
        <f>SUM(D202+D206+D207)</f>
        <v>126093</v>
      </c>
      <c r="E208" s="668">
        <f>SUM(E202+E206+E207)</f>
        <v>130433</v>
      </c>
      <c r="F208" s="668">
        <f>SUM(F202+F206+F207)</f>
        <v>131312</v>
      </c>
      <c r="G208" s="652">
        <f t="shared" si="3"/>
        <v>1.0067390921009254</v>
      </c>
    </row>
    <row r="209" spans="1:7" ht="15">
      <c r="A209" s="295">
        <v>2335</v>
      </c>
      <c r="B209" s="297" t="s">
        <v>435</v>
      </c>
      <c r="C209" s="641"/>
      <c r="D209" s="641"/>
      <c r="E209" s="641"/>
      <c r="F209" s="641"/>
      <c r="G209" s="642"/>
    </row>
    <row r="210" spans="1:7" ht="12.75">
      <c r="A210" s="634"/>
      <c r="B210" s="636" t="s">
        <v>206</v>
      </c>
      <c r="C210" s="634"/>
      <c r="D210" s="634"/>
      <c r="E210" s="634"/>
      <c r="F210" s="634"/>
      <c r="G210" s="642"/>
    </row>
    <row r="211" spans="1:7" ht="13.5" thickBot="1">
      <c r="A211" s="634"/>
      <c r="B211" s="637" t="s">
        <v>207</v>
      </c>
      <c r="C211" s="631"/>
      <c r="D211" s="631"/>
      <c r="E211" s="631"/>
      <c r="F211" s="989">
        <v>175</v>
      </c>
      <c r="G211" s="649"/>
    </row>
    <row r="212" spans="1:7" ht="13.5" thickBot="1">
      <c r="A212" s="634"/>
      <c r="B212" s="639" t="s">
        <v>228</v>
      </c>
      <c r="C212" s="631"/>
      <c r="D212" s="631"/>
      <c r="E212" s="631"/>
      <c r="F212" s="990">
        <f>SUM(F211)</f>
        <v>175</v>
      </c>
      <c r="G212" s="649"/>
    </row>
    <row r="213" spans="1:7" ht="12.75">
      <c r="A213" s="634"/>
      <c r="B213" s="636" t="s">
        <v>209</v>
      </c>
      <c r="C213" s="641"/>
      <c r="D213" s="641"/>
      <c r="E213" s="641"/>
      <c r="F213" s="641"/>
      <c r="G213" s="642"/>
    </row>
    <row r="214" spans="1:7" ht="12.75">
      <c r="A214" s="634"/>
      <c r="B214" s="643" t="s">
        <v>210</v>
      </c>
      <c r="C214" s="644"/>
      <c r="D214" s="644"/>
      <c r="E214" s="644"/>
      <c r="F214" s="644"/>
      <c r="G214" s="642"/>
    </row>
    <row r="215" spans="1:7" ht="12.75">
      <c r="A215" s="634"/>
      <c r="B215" s="643" t="s">
        <v>211</v>
      </c>
      <c r="C215" s="644"/>
      <c r="D215" s="644"/>
      <c r="E215" s="644"/>
      <c r="F215" s="644"/>
      <c r="G215" s="642"/>
    </row>
    <row r="216" spans="1:7" ht="12.75">
      <c r="A216" s="634"/>
      <c r="B216" s="645" t="s">
        <v>212</v>
      </c>
      <c r="C216" s="641"/>
      <c r="D216" s="641"/>
      <c r="E216" s="641"/>
      <c r="F216" s="641"/>
      <c r="G216" s="642"/>
    </row>
    <row r="217" spans="1:7" ht="12.75">
      <c r="A217" s="634"/>
      <c r="B217" s="645" t="s">
        <v>213</v>
      </c>
      <c r="C217" s="641">
        <v>5271</v>
      </c>
      <c r="D217" s="641">
        <v>5271</v>
      </c>
      <c r="E217" s="641">
        <v>5271</v>
      </c>
      <c r="F217" s="641">
        <v>5271</v>
      </c>
      <c r="G217" s="642">
        <f t="shared" si="3"/>
        <v>1</v>
      </c>
    </row>
    <row r="218" spans="1:7" ht="12.75">
      <c r="A218" s="634"/>
      <c r="B218" s="645" t="s">
        <v>214</v>
      </c>
      <c r="C218" s="641">
        <v>1330</v>
      </c>
      <c r="D218" s="641">
        <v>1330</v>
      </c>
      <c r="E218" s="641">
        <v>1330</v>
      </c>
      <c r="F218" s="641">
        <v>1330</v>
      </c>
      <c r="G218" s="642">
        <f t="shared" si="3"/>
        <v>1</v>
      </c>
    </row>
    <row r="219" spans="1:7" ht="12.75">
      <c r="A219" s="634"/>
      <c r="B219" s="646" t="s">
        <v>215</v>
      </c>
      <c r="C219" s="641"/>
      <c r="D219" s="641"/>
      <c r="E219" s="641"/>
      <c r="F219" s="641"/>
      <c r="G219" s="642"/>
    </row>
    <row r="220" spans="1:7" ht="13.5" thickBot="1">
      <c r="A220" s="634"/>
      <c r="B220" s="647" t="s">
        <v>216</v>
      </c>
      <c r="C220" s="648">
        <v>200</v>
      </c>
      <c r="D220" s="648">
        <v>200</v>
      </c>
      <c r="E220" s="648">
        <v>200</v>
      </c>
      <c r="F220" s="648">
        <v>253</v>
      </c>
      <c r="G220" s="649">
        <f t="shared" si="3"/>
        <v>1.265</v>
      </c>
    </row>
    <row r="221" spans="1:7" ht="13.5" thickBot="1">
      <c r="A221" s="634"/>
      <c r="B221" s="650" t="s">
        <v>450</v>
      </c>
      <c r="C221" s="651">
        <f>SUM(C213+C216+C217+C218+C220)</f>
        <v>6801</v>
      </c>
      <c r="D221" s="651">
        <f>SUM(D213+D216+D217+D218+D220)</f>
        <v>6801</v>
      </c>
      <c r="E221" s="651">
        <f>SUM(E213+E216+E217+E218+E220)</f>
        <v>6801</v>
      </c>
      <c r="F221" s="651">
        <f>SUM(F213+F216+F217+F218+F220)</f>
        <v>6854</v>
      </c>
      <c r="G221" s="652">
        <f t="shared" si="3"/>
        <v>1.0077929716218204</v>
      </c>
    </row>
    <row r="222" spans="1:7" ht="13.5" thickBot="1">
      <c r="A222" s="634"/>
      <c r="B222" s="654" t="s">
        <v>994</v>
      </c>
      <c r="C222" s="655">
        <f>SUM(C221+C212)</f>
        <v>6801</v>
      </c>
      <c r="D222" s="655">
        <f>SUM(D221+D212)</f>
        <v>6801</v>
      </c>
      <c r="E222" s="655">
        <f>SUM(E221+E212)</f>
        <v>6801</v>
      </c>
      <c r="F222" s="655">
        <f>SUM(F221+F212)</f>
        <v>7029</v>
      </c>
      <c r="G222" s="652">
        <f t="shared" si="3"/>
        <v>1.0335244816938685</v>
      </c>
    </row>
    <row r="223" spans="1:7" ht="13.5" thickBot="1">
      <c r="A223" s="634"/>
      <c r="B223" s="656" t="s">
        <v>995</v>
      </c>
      <c r="C223" s="657"/>
      <c r="D223" s="657"/>
      <c r="E223" s="657"/>
      <c r="F223" s="657"/>
      <c r="G223" s="658"/>
    </row>
    <row r="224" spans="1:7" ht="12.75">
      <c r="A224" s="634"/>
      <c r="B224" s="659" t="s">
        <v>217</v>
      </c>
      <c r="C224" s="660"/>
      <c r="D224" s="660">
        <v>1637</v>
      </c>
      <c r="E224" s="660">
        <v>1637</v>
      </c>
      <c r="F224" s="660">
        <v>1637</v>
      </c>
      <c r="G224" s="642">
        <f t="shared" si="3"/>
        <v>1</v>
      </c>
    </row>
    <row r="225" spans="1:7" ht="12.75">
      <c r="A225" s="634"/>
      <c r="B225" s="661" t="s">
        <v>225</v>
      </c>
      <c r="C225" s="641">
        <v>63004</v>
      </c>
      <c r="D225" s="641">
        <v>64115</v>
      </c>
      <c r="E225" s="641">
        <v>66516</v>
      </c>
      <c r="F225" s="641">
        <v>67022</v>
      </c>
      <c r="G225" s="642">
        <f t="shared" si="3"/>
        <v>1.0076071922544951</v>
      </c>
    </row>
    <row r="226" spans="1:7" ht="13.5" thickBot="1">
      <c r="A226" s="634"/>
      <c r="B226" s="662" t="s">
        <v>226</v>
      </c>
      <c r="C226" s="648">
        <v>2615</v>
      </c>
      <c r="D226" s="648">
        <v>2615</v>
      </c>
      <c r="E226" s="648">
        <v>4139</v>
      </c>
      <c r="F226" s="648">
        <v>4139</v>
      </c>
      <c r="G226" s="649">
        <f t="shared" si="3"/>
        <v>1</v>
      </c>
    </row>
    <row r="227" spans="1:7" ht="13.5" thickBot="1">
      <c r="A227" s="634"/>
      <c r="B227" s="663" t="s">
        <v>987</v>
      </c>
      <c r="C227" s="664">
        <f>SUM(C225:C226)</f>
        <v>65619</v>
      </c>
      <c r="D227" s="664">
        <f>SUM(D224:D226)</f>
        <v>68367</v>
      </c>
      <c r="E227" s="664">
        <f>SUM(E224:E226)</f>
        <v>72292</v>
      </c>
      <c r="F227" s="664">
        <f>SUM(F224:F226)</f>
        <v>72798</v>
      </c>
      <c r="G227" s="652">
        <f t="shared" si="3"/>
        <v>1.0069993913572732</v>
      </c>
    </row>
    <row r="228" spans="1:7" ht="15.75" thickBot="1">
      <c r="A228" s="634"/>
      <c r="B228" s="667" t="s">
        <v>6</v>
      </c>
      <c r="C228" s="668">
        <f>SUM(C222+C223+C227)</f>
        <v>72420</v>
      </c>
      <c r="D228" s="668">
        <f>SUM(D222+D223+D227)</f>
        <v>75168</v>
      </c>
      <c r="E228" s="668">
        <f>SUM(E222+E223+E227)</f>
        <v>79093</v>
      </c>
      <c r="F228" s="668">
        <f>SUM(F222+F223+F227)</f>
        <v>79827</v>
      </c>
      <c r="G228" s="652">
        <f t="shared" si="3"/>
        <v>1.0092802144311128</v>
      </c>
    </row>
    <row r="229" spans="1:7" ht="12.75">
      <c r="A229" s="634"/>
      <c r="B229" s="669" t="s">
        <v>418</v>
      </c>
      <c r="C229" s="641">
        <v>41045</v>
      </c>
      <c r="D229" s="641">
        <v>41837</v>
      </c>
      <c r="E229" s="641">
        <v>41910</v>
      </c>
      <c r="F229" s="641">
        <v>42351</v>
      </c>
      <c r="G229" s="642">
        <f t="shared" si="3"/>
        <v>1.010522548317824</v>
      </c>
    </row>
    <row r="230" spans="1:7" ht="12.75">
      <c r="A230" s="634"/>
      <c r="B230" s="669" t="s">
        <v>419</v>
      </c>
      <c r="C230" s="641">
        <v>11439</v>
      </c>
      <c r="D230" s="641">
        <v>11653</v>
      </c>
      <c r="E230" s="641">
        <v>11673</v>
      </c>
      <c r="F230" s="641">
        <v>11791</v>
      </c>
      <c r="G230" s="642">
        <f t="shared" si="3"/>
        <v>1.0101087980810417</v>
      </c>
    </row>
    <row r="231" spans="1:7" ht="12.75">
      <c r="A231" s="634"/>
      <c r="B231" s="669" t="s">
        <v>420</v>
      </c>
      <c r="C231" s="641">
        <v>19936</v>
      </c>
      <c r="D231" s="641">
        <v>21678</v>
      </c>
      <c r="E231" s="641">
        <v>23202</v>
      </c>
      <c r="F231" s="641">
        <v>23377</v>
      </c>
      <c r="G231" s="642">
        <f t="shared" si="3"/>
        <v>1.00754245323679</v>
      </c>
    </row>
    <row r="232" spans="1:7" ht="12.75">
      <c r="A232" s="634"/>
      <c r="B232" s="670" t="s">
        <v>422</v>
      </c>
      <c r="C232" s="641"/>
      <c r="D232" s="641"/>
      <c r="E232" s="641"/>
      <c r="F232" s="641"/>
      <c r="G232" s="642"/>
    </row>
    <row r="233" spans="1:7" ht="13.5" thickBot="1">
      <c r="A233" s="634"/>
      <c r="B233" s="671" t="s">
        <v>421</v>
      </c>
      <c r="C233" s="648"/>
      <c r="D233" s="648"/>
      <c r="E233" s="648"/>
      <c r="F233" s="648"/>
      <c r="G233" s="642"/>
    </row>
    <row r="234" spans="1:7" ht="13.5" thickBot="1">
      <c r="A234" s="634"/>
      <c r="B234" s="672" t="s">
        <v>986</v>
      </c>
      <c r="C234" s="651">
        <f>SUM(C229:C233)</f>
        <v>72420</v>
      </c>
      <c r="D234" s="651">
        <f>SUM(D229:D233)</f>
        <v>75168</v>
      </c>
      <c r="E234" s="651">
        <f>SUM(E229:E233)</f>
        <v>76785</v>
      </c>
      <c r="F234" s="651">
        <f>SUM(F229:F233)</f>
        <v>77519</v>
      </c>
      <c r="G234" s="652">
        <f>SUM(F234/E234)</f>
        <v>1.0095591586898482</v>
      </c>
    </row>
    <row r="235" spans="1:7" ht="12.75">
      <c r="A235" s="634"/>
      <c r="B235" s="669" t="s">
        <v>297</v>
      </c>
      <c r="C235" s="641"/>
      <c r="D235" s="641"/>
      <c r="E235" s="641"/>
      <c r="F235" s="641"/>
      <c r="G235" s="642"/>
    </row>
    <row r="236" spans="1:7" ht="12.75">
      <c r="A236" s="634"/>
      <c r="B236" s="669" t="s">
        <v>298</v>
      </c>
      <c r="C236" s="641"/>
      <c r="D236" s="641"/>
      <c r="E236" s="641">
        <v>2308</v>
      </c>
      <c r="F236" s="641">
        <v>2308</v>
      </c>
      <c r="G236" s="642">
        <f t="shared" si="3"/>
        <v>1</v>
      </c>
    </row>
    <row r="237" spans="1:7" ht="13.5" thickBot="1">
      <c r="A237" s="634"/>
      <c r="B237" s="671" t="s">
        <v>430</v>
      </c>
      <c r="C237" s="648"/>
      <c r="D237" s="648"/>
      <c r="E237" s="648"/>
      <c r="F237" s="648"/>
      <c r="G237" s="642"/>
    </row>
    <row r="238" spans="1:7" ht="13.5" thickBot="1">
      <c r="A238" s="634"/>
      <c r="B238" s="673" t="s">
        <v>993</v>
      </c>
      <c r="C238" s="674"/>
      <c r="D238" s="674"/>
      <c r="E238" s="651">
        <f>SUM(E235:E237)</f>
        <v>2308</v>
      </c>
      <c r="F238" s="651">
        <f>SUM(F235:F237)</f>
        <v>2308</v>
      </c>
      <c r="G238" s="652">
        <f t="shared" si="3"/>
        <v>1</v>
      </c>
    </row>
    <row r="239" spans="1:7" ht="15.75" thickBot="1">
      <c r="A239" s="631"/>
      <c r="B239" s="676" t="s">
        <v>84</v>
      </c>
      <c r="C239" s="668">
        <f>SUM(C234+C238)</f>
        <v>72420</v>
      </c>
      <c r="D239" s="668">
        <f>SUM(D234+D238)</f>
        <v>75168</v>
      </c>
      <c r="E239" s="668">
        <f>SUM(E234+E238)</f>
        <v>79093</v>
      </c>
      <c r="F239" s="668">
        <f>SUM(F234+F238)</f>
        <v>79827</v>
      </c>
      <c r="G239" s="652">
        <f t="shared" si="3"/>
        <v>1.0092802144311128</v>
      </c>
    </row>
    <row r="240" spans="1:7" ht="15">
      <c r="A240" s="294">
        <v>2345</v>
      </c>
      <c r="B240" s="679" t="s">
        <v>436</v>
      </c>
      <c r="C240" s="641"/>
      <c r="D240" s="641"/>
      <c r="E240" s="641"/>
      <c r="F240" s="641"/>
      <c r="G240" s="642"/>
    </row>
    <row r="241" spans="1:7" ht="12.75">
      <c r="A241" s="634"/>
      <c r="B241" s="636" t="s">
        <v>206</v>
      </c>
      <c r="C241" s="634"/>
      <c r="D241" s="634"/>
      <c r="E241" s="634"/>
      <c r="F241" s="634"/>
      <c r="G241" s="642"/>
    </row>
    <row r="242" spans="1:7" ht="13.5" thickBot="1">
      <c r="A242" s="634"/>
      <c r="B242" s="637" t="s">
        <v>207</v>
      </c>
      <c r="C242" s="631"/>
      <c r="D242" s="631"/>
      <c r="E242" s="631"/>
      <c r="F242" s="989">
        <v>530</v>
      </c>
      <c r="G242" s="642"/>
    </row>
    <row r="243" spans="1:7" ht="13.5" thickBot="1">
      <c r="A243" s="634"/>
      <c r="B243" s="639" t="s">
        <v>228</v>
      </c>
      <c r="C243" s="631"/>
      <c r="D243" s="631"/>
      <c r="E243" s="631"/>
      <c r="F243" s="990">
        <f>SUM(F242)</f>
        <v>530</v>
      </c>
      <c r="G243" s="652"/>
    </row>
    <row r="244" spans="1:7" ht="12.75">
      <c r="A244" s="634"/>
      <c r="B244" s="636" t="s">
        <v>209</v>
      </c>
      <c r="C244" s="641"/>
      <c r="D244" s="641"/>
      <c r="E244" s="641"/>
      <c r="F244" s="641"/>
      <c r="G244" s="642"/>
    </row>
    <row r="245" spans="1:7" ht="12.75">
      <c r="A245" s="634"/>
      <c r="B245" s="643" t="s">
        <v>210</v>
      </c>
      <c r="C245" s="644"/>
      <c r="D245" s="644"/>
      <c r="E245" s="644"/>
      <c r="F245" s="644"/>
      <c r="G245" s="642"/>
    </row>
    <row r="246" spans="1:7" ht="12.75">
      <c r="A246" s="634"/>
      <c r="B246" s="643" t="s">
        <v>211</v>
      </c>
      <c r="C246" s="644"/>
      <c r="D246" s="644"/>
      <c r="E246" s="644"/>
      <c r="F246" s="644"/>
      <c r="G246" s="642"/>
    </row>
    <row r="247" spans="1:7" ht="12.75">
      <c r="A247" s="634"/>
      <c r="B247" s="645" t="s">
        <v>212</v>
      </c>
      <c r="C247" s="641"/>
      <c r="D247" s="641"/>
      <c r="E247" s="641"/>
      <c r="F247" s="641"/>
      <c r="G247" s="642"/>
    </row>
    <row r="248" spans="1:7" ht="12.75">
      <c r="A248" s="634"/>
      <c r="B248" s="645" t="s">
        <v>213</v>
      </c>
      <c r="C248" s="641">
        <v>4854</v>
      </c>
      <c r="D248" s="641">
        <v>4854</v>
      </c>
      <c r="E248" s="641">
        <v>4854</v>
      </c>
      <c r="F248" s="641">
        <v>4854</v>
      </c>
      <c r="G248" s="642">
        <f t="shared" si="3"/>
        <v>1</v>
      </c>
    </row>
    <row r="249" spans="1:7" ht="12.75">
      <c r="A249" s="634"/>
      <c r="B249" s="645" t="s">
        <v>214</v>
      </c>
      <c r="C249" s="641">
        <v>1312</v>
      </c>
      <c r="D249" s="641">
        <v>1312</v>
      </c>
      <c r="E249" s="641">
        <v>1312</v>
      </c>
      <c r="F249" s="641">
        <v>1312</v>
      </c>
      <c r="G249" s="642">
        <f t="shared" si="3"/>
        <v>1</v>
      </c>
    </row>
    <row r="250" spans="1:7" ht="12.75">
      <c r="A250" s="634"/>
      <c r="B250" s="646" t="s">
        <v>215</v>
      </c>
      <c r="C250" s="641"/>
      <c r="D250" s="641"/>
      <c r="E250" s="641"/>
      <c r="F250" s="641"/>
      <c r="G250" s="642"/>
    </row>
    <row r="251" spans="1:7" ht="13.5" thickBot="1">
      <c r="A251" s="634"/>
      <c r="B251" s="647" t="s">
        <v>216</v>
      </c>
      <c r="C251" s="648">
        <v>150</v>
      </c>
      <c r="D251" s="648">
        <v>150</v>
      </c>
      <c r="E251" s="648">
        <v>150</v>
      </c>
      <c r="F251" s="648">
        <v>224</v>
      </c>
      <c r="G251" s="642">
        <f t="shared" si="3"/>
        <v>1.4933333333333334</v>
      </c>
    </row>
    <row r="252" spans="1:7" ht="13.5" thickBot="1">
      <c r="A252" s="634"/>
      <c r="B252" s="650" t="s">
        <v>450</v>
      </c>
      <c r="C252" s="651">
        <f>SUM(C244+C247+C248+C249+C251)</f>
        <v>6316</v>
      </c>
      <c r="D252" s="651">
        <f>SUM(D244+D247+D248+D249+D251)</f>
        <v>6316</v>
      </c>
      <c r="E252" s="651">
        <f>SUM(E244+E247+E248+E249+E251)</f>
        <v>6316</v>
      </c>
      <c r="F252" s="651">
        <f>SUM(F244+F247+F248+F249+F251)</f>
        <v>6390</v>
      </c>
      <c r="G252" s="652">
        <f t="shared" si="3"/>
        <v>1.0117162761241292</v>
      </c>
    </row>
    <row r="253" spans="1:7" ht="13.5" thickBot="1">
      <c r="A253" s="634"/>
      <c r="B253" s="654" t="s">
        <v>994</v>
      </c>
      <c r="C253" s="655">
        <f>SUM(C252+C243)</f>
        <v>6316</v>
      </c>
      <c r="D253" s="655">
        <f>SUM(D252+D243)</f>
        <v>6316</v>
      </c>
      <c r="E253" s="655">
        <f>SUM(E252+E243)</f>
        <v>6316</v>
      </c>
      <c r="F253" s="655">
        <f>SUM(F252+F243)</f>
        <v>6920</v>
      </c>
      <c r="G253" s="652">
        <f t="shared" si="3"/>
        <v>1.0956301456618114</v>
      </c>
    </row>
    <row r="254" spans="1:7" ht="13.5" thickBot="1">
      <c r="A254" s="634"/>
      <c r="B254" s="656" t="s">
        <v>995</v>
      </c>
      <c r="C254" s="657"/>
      <c r="D254" s="657"/>
      <c r="E254" s="657"/>
      <c r="F254" s="657"/>
      <c r="G254" s="658"/>
    </row>
    <row r="255" spans="1:7" ht="12.75">
      <c r="A255" s="634"/>
      <c r="B255" s="659" t="s">
        <v>217</v>
      </c>
      <c r="C255" s="660"/>
      <c r="D255" s="660">
        <v>1547</v>
      </c>
      <c r="E255" s="660">
        <v>1547</v>
      </c>
      <c r="F255" s="660">
        <v>1547</v>
      </c>
      <c r="G255" s="642">
        <f t="shared" si="3"/>
        <v>1</v>
      </c>
    </row>
    <row r="256" spans="1:7" ht="12.75">
      <c r="A256" s="634"/>
      <c r="B256" s="661" t="s">
        <v>225</v>
      </c>
      <c r="C256" s="641">
        <v>58771</v>
      </c>
      <c r="D256" s="641">
        <v>59713</v>
      </c>
      <c r="E256" s="641">
        <v>60325</v>
      </c>
      <c r="F256" s="641">
        <v>60744</v>
      </c>
      <c r="G256" s="642">
        <f t="shared" si="3"/>
        <v>1.0069457107335267</v>
      </c>
    </row>
    <row r="257" spans="1:7" ht="13.5" thickBot="1">
      <c r="A257" s="634"/>
      <c r="B257" s="662" t="s">
        <v>226</v>
      </c>
      <c r="C257" s="648">
        <v>2129</v>
      </c>
      <c r="D257" s="648">
        <v>2129</v>
      </c>
      <c r="E257" s="648">
        <v>3460</v>
      </c>
      <c r="F257" s="648">
        <v>3460</v>
      </c>
      <c r="G257" s="642">
        <f t="shared" si="3"/>
        <v>1</v>
      </c>
    </row>
    <row r="258" spans="1:7" ht="13.5" thickBot="1">
      <c r="A258" s="634"/>
      <c r="B258" s="663" t="s">
        <v>987</v>
      </c>
      <c r="C258" s="664">
        <f>SUM(C256:C257)</f>
        <v>60900</v>
      </c>
      <c r="D258" s="664">
        <f>SUM(D255:D257)</f>
        <v>63389</v>
      </c>
      <c r="E258" s="664">
        <f>SUM(E255:E257)</f>
        <v>65332</v>
      </c>
      <c r="F258" s="664">
        <f>SUM(F255:F257)</f>
        <v>65751</v>
      </c>
      <c r="G258" s="652">
        <f t="shared" si="3"/>
        <v>1.006413396191759</v>
      </c>
    </row>
    <row r="259" spans="1:7" ht="15.75" thickBot="1">
      <c r="A259" s="634"/>
      <c r="B259" s="667" t="s">
        <v>6</v>
      </c>
      <c r="C259" s="668">
        <f>SUM(C253+C254+C258)</f>
        <v>67216</v>
      </c>
      <c r="D259" s="668">
        <f>SUM(D253+D254+D258)</f>
        <v>69705</v>
      </c>
      <c r="E259" s="668">
        <f>SUM(E253+E254+E258)</f>
        <v>71648</v>
      </c>
      <c r="F259" s="668">
        <f>SUM(F253+F254+F258)</f>
        <v>72671</v>
      </c>
      <c r="G259" s="652">
        <f t="shared" si="3"/>
        <v>1.0142781375614114</v>
      </c>
    </row>
    <row r="260" spans="1:7" ht="12.75">
      <c r="A260" s="634"/>
      <c r="B260" s="669" t="s">
        <v>418</v>
      </c>
      <c r="C260" s="641">
        <v>39292</v>
      </c>
      <c r="D260" s="641">
        <v>39966</v>
      </c>
      <c r="E260" s="641">
        <v>40023</v>
      </c>
      <c r="F260" s="641">
        <v>40353</v>
      </c>
      <c r="G260" s="642">
        <f t="shared" si="3"/>
        <v>1.0082452589760889</v>
      </c>
    </row>
    <row r="261" spans="1:7" ht="12.75">
      <c r="A261" s="634"/>
      <c r="B261" s="669" t="s">
        <v>419</v>
      </c>
      <c r="C261" s="641">
        <v>10684</v>
      </c>
      <c r="D261" s="641">
        <v>10867</v>
      </c>
      <c r="E261" s="641">
        <v>10882</v>
      </c>
      <c r="F261" s="641">
        <v>10971</v>
      </c>
      <c r="G261" s="642">
        <f t="shared" si="3"/>
        <v>1.0081786436316853</v>
      </c>
    </row>
    <row r="262" spans="1:7" ht="12.75">
      <c r="A262" s="634"/>
      <c r="B262" s="669" t="s">
        <v>420</v>
      </c>
      <c r="C262" s="641">
        <v>17240</v>
      </c>
      <c r="D262" s="641">
        <v>18872</v>
      </c>
      <c r="E262" s="641">
        <v>20195</v>
      </c>
      <c r="F262" s="641">
        <v>20799</v>
      </c>
      <c r="G262" s="642">
        <f t="shared" si="3"/>
        <v>1.0299083931666253</v>
      </c>
    </row>
    <row r="263" spans="1:7" ht="12.75">
      <c r="A263" s="634"/>
      <c r="B263" s="670" t="s">
        <v>422</v>
      </c>
      <c r="C263" s="641"/>
      <c r="D263" s="641"/>
      <c r="E263" s="641"/>
      <c r="F263" s="641"/>
      <c r="G263" s="642"/>
    </row>
    <row r="264" spans="1:7" ht="13.5" thickBot="1">
      <c r="A264" s="634"/>
      <c r="B264" s="671" t="s">
        <v>421</v>
      </c>
      <c r="C264" s="648"/>
      <c r="D264" s="648"/>
      <c r="E264" s="648">
        <v>8</v>
      </c>
      <c r="F264" s="648">
        <v>8</v>
      </c>
      <c r="G264" s="642">
        <f t="shared" si="3"/>
        <v>1</v>
      </c>
    </row>
    <row r="265" spans="1:7" ht="13.5" thickBot="1">
      <c r="A265" s="634"/>
      <c r="B265" s="672" t="s">
        <v>986</v>
      </c>
      <c r="C265" s="651">
        <f>SUM(C260:C264)</f>
        <v>67216</v>
      </c>
      <c r="D265" s="651">
        <f>SUM(D260:D264)</f>
        <v>69705</v>
      </c>
      <c r="E265" s="651">
        <f>SUM(E260:E264)</f>
        <v>71108</v>
      </c>
      <c r="F265" s="651">
        <f>SUM(F260:F264)</f>
        <v>72131</v>
      </c>
      <c r="G265" s="652">
        <f t="shared" si="3"/>
        <v>1.0143865669123024</v>
      </c>
    </row>
    <row r="266" spans="1:7" ht="12.75">
      <c r="A266" s="634"/>
      <c r="B266" s="669" t="s">
        <v>297</v>
      </c>
      <c r="C266" s="641"/>
      <c r="D266" s="641"/>
      <c r="E266" s="641"/>
      <c r="F266" s="641"/>
      <c r="G266" s="642"/>
    </row>
    <row r="267" spans="1:7" ht="12.75">
      <c r="A267" s="634"/>
      <c r="B267" s="669" t="s">
        <v>298</v>
      </c>
      <c r="C267" s="641"/>
      <c r="D267" s="641"/>
      <c r="E267" s="641">
        <v>540</v>
      </c>
      <c r="F267" s="641">
        <v>540</v>
      </c>
      <c r="G267" s="642">
        <f t="shared" si="3"/>
        <v>1</v>
      </c>
    </row>
    <row r="268" spans="1:7" ht="13.5" thickBot="1">
      <c r="A268" s="634"/>
      <c r="B268" s="671" t="s">
        <v>430</v>
      </c>
      <c r="C268" s="648"/>
      <c r="D268" s="648"/>
      <c r="E268" s="648"/>
      <c r="F268" s="648"/>
      <c r="G268" s="642"/>
    </row>
    <row r="269" spans="1:7" ht="13.5" thickBot="1">
      <c r="A269" s="634"/>
      <c r="B269" s="673" t="s">
        <v>993</v>
      </c>
      <c r="C269" s="674"/>
      <c r="D269" s="674"/>
      <c r="E269" s="651">
        <f>SUM(E266:E268)</f>
        <v>540</v>
      </c>
      <c r="F269" s="651">
        <f>SUM(F266:F268)</f>
        <v>540</v>
      </c>
      <c r="G269" s="652">
        <f t="shared" si="3"/>
        <v>1</v>
      </c>
    </row>
    <row r="270" spans="1:7" ht="15.75" thickBot="1">
      <c r="A270" s="631"/>
      <c r="B270" s="676" t="s">
        <v>84</v>
      </c>
      <c r="C270" s="668">
        <f>SUM(C265+C269)</f>
        <v>67216</v>
      </c>
      <c r="D270" s="668">
        <f>SUM(D265+D269)</f>
        <v>69705</v>
      </c>
      <c r="E270" s="668">
        <f>SUM(E265+E269)</f>
        <v>71648</v>
      </c>
      <c r="F270" s="668">
        <f>SUM(F265+F269)</f>
        <v>72671</v>
      </c>
      <c r="G270" s="652">
        <f>SUM(F270/E270)</f>
        <v>1.0142781375614114</v>
      </c>
    </row>
    <row r="271" spans="1:7" ht="15">
      <c r="A271" s="294">
        <v>2360</v>
      </c>
      <c r="B271" s="678" t="s">
        <v>437</v>
      </c>
      <c r="C271" s="641"/>
      <c r="D271" s="641"/>
      <c r="E271" s="641"/>
      <c r="F271" s="641"/>
      <c r="G271" s="642"/>
    </row>
    <row r="272" spans="1:7" ht="12.75">
      <c r="A272" s="634"/>
      <c r="B272" s="636" t="s">
        <v>206</v>
      </c>
      <c r="C272" s="634"/>
      <c r="D272" s="634"/>
      <c r="E272" s="634"/>
      <c r="F272" s="634"/>
      <c r="G272" s="642"/>
    </row>
    <row r="273" spans="1:7" ht="13.5" thickBot="1">
      <c r="A273" s="634"/>
      <c r="B273" s="637" t="s">
        <v>207</v>
      </c>
      <c r="C273" s="631"/>
      <c r="D273" s="631"/>
      <c r="E273" s="631"/>
      <c r="F273" s="989">
        <v>170</v>
      </c>
      <c r="G273" s="642"/>
    </row>
    <row r="274" spans="1:7" ht="13.5" thickBot="1">
      <c r="A274" s="634"/>
      <c r="B274" s="639" t="s">
        <v>228</v>
      </c>
      <c r="C274" s="631"/>
      <c r="D274" s="631"/>
      <c r="E274" s="631"/>
      <c r="F274" s="990">
        <f>SUM(F273)</f>
        <v>170</v>
      </c>
      <c r="G274" s="652"/>
    </row>
    <row r="275" spans="1:7" ht="12.75">
      <c r="A275" s="634"/>
      <c r="B275" s="636" t="s">
        <v>209</v>
      </c>
      <c r="C275" s="641"/>
      <c r="D275" s="641"/>
      <c r="E275" s="641"/>
      <c r="F275" s="641"/>
      <c r="G275" s="642"/>
    </row>
    <row r="276" spans="1:7" ht="12.75">
      <c r="A276" s="634"/>
      <c r="B276" s="643" t="s">
        <v>210</v>
      </c>
      <c r="C276" s="644"/>
      <c r="D276" s="644"/>
      <c r="E276" s="644"/>
      <c r="F276" s="644"/>
      <c r="G276" s="642"/>
    </row>
    <row r="277" spans="1:7" ht="12.75">
      <c r="A277" s="634"/>
      <c r="B277" s="643" t="s">
        <v>211</v>
      </c>
      <c r="C277" s="644"/>
      <c r="D277" s="644"/>
      <c r="E277" s="644"/>
      <c r="F277" s="644"/>
      <c r="G277" s="642"/>
    </row>
    <row r="278" spans="1:7" ht="12.75">
      <c r="A278" s="634"/>
      <c r="B278" s="645" t="s">
        <v>212</v>
      </c>
      <c r="C278" s="641"/>
      <c r="D278" s="641"/>
      <c r="E278" s="641"/>
      <c r="F278" s="641"/>
      <c r="G278" s="642"/>
    </row>
    <row r="279" spans="1:7" ht="12.75">
      <c r="A279" s="634"/>
      <c r="B279" s="645" t="s">
        <v>213</v>
      </c>
      <c r="C279" s="641">
        <v>4725</v>
      </c>
      <c r="D279" s="641">
        <v>4725</v>
      </c>
      <c r="E279" s="641">
        <v>4725</v>
      </c>
      <c r="F279" s="641">
        <v>4725</v>
      </c>
      <c r="G279" s="642">
        <f aca="true" t="shared" si="4" ref="G279:G330">SUM(F279/E279)</f>
        <v>1</v>
      </c>
    </row>
    <row r="280" spans="1:7" ht="12.75">
      <c r="A280" s="634"/>
      <c r="B280" s="645" t="s">
        <v>214</v>
      </c>
      <c r="C280" s="641">
        <v>1181</v>
      </c>
      <c r="D280" s="641">
        <v>1181</v>
      </c>
      <c r="E280" s="641">
        <v>1181</v>
      </c>
      <c r="F280" s="641">
        <v>1181</v>
      </c>
      <c r="G280" s="642">
        <f t="shared" si="4"/>
        <v>1</v>
      </c>
    </row>
    <row r="281" spans="1:7" ht="12.75">
      <c r="A281" s="634"/>
      <c r="B281" s="646" t="s">
        <v>215</v>
      </c>
      <c r="C281" s="641"/>
      <c r="D281" s="641"/>
      <c r="E281" s="641"/>
      <c r="F281" s="641"/>
      <c r="G281" s="642"/>
    </row>
    <row r="282" spans="1:7" ht="13.5" thickBot="1">
      <c r="A282" s="634"/>
      <c r="B282" s="647" t="s">
        <v>216</v>
      </c>
      <c r="C282" s="648">
        <v>200</v>
      </c>
      <c r="D282" s="648">
        <v>200</v>
      </c>
      <c r="E282" s="648">
        <v>200</v>
      </c>
      <c r="F282" s="648">
        <v>288</v>
      </c>
      <c r="G282" s="642">
        <f t="shared" si="4"/>
        <v>1.44</v>
      </c>
    </row>
    <row r="283" spans="1:7" ht="13.5" thickBot="1">
      <c r="A283" s="634"/>
      <c r="B283" s="650" t="s">
        <v>450</v>
      </c>
      <c r="C283" s="651">
        <f>SUM(C275+C278+C279+C280+C282)</f>
        <v>6106</v>
      </c>
      <c r="D283" s="651">
        <f>SUM(D275+D278+D279+D280+D282)</f>
        <v>6106</v>
      </c>
      <c r="E283" s="651">
        <f>SUM(E275+E278+E279+E280+E282)</f>
        <v>6106</v>
      </c>
      <c r="F283" s="651">
        <f>SUM(F275+F278+F279+F280+F282)</f>
        <v>6194</v>
      </c>
      <c r="G283" s="652">
        <f t="shared" si="4"/>
        <v>1.0144120537176549</v>
      </c>
    </row>
    <row r="284" spans="1:7" ht="13.5" thickBot="1">
      <c r="A284" s="634"/>
      <c r="B284" s="654" t="s">
        <v>994</v>
      </c>
      <c r="C284" s="655">
        <f>SUM(C283+C274)</f>
        <v>6106</v>
      </c>
      <c r="D284" s="655">
        <f>SUM(D283+D274)</f>
        <v>6106</v>
      </c>
      <c r="E284" s="655">
        <f>SUM(E283+E274)</f>
        <v>6106</v>
      </c>
      <c r="F284" s="655">
        <f>SUM(F283+F274)</f>
        <v>6364</v>
      </c>
      <c r="G284" s="652">
        <f t="shared" si="4"/>
        <v>1.0422535211267605</v>
      </c>
    </row>
    <row r="285" spans="1:7" ht="13.5" thickBot="1">
      <c r="A285" s="634"/>
      <c r="B285" s="656" t="s">
        <v>995</v>
      </c>
      <c r="C285" s="657"/>
      <c r="D285" s="657"/>
      <c r="E285" s="657"/>
      <c r="F285" s="657"/>
      <c r="G285" s="658"/>
    </row>
    <row r="286" spans="1:7" ht="12.75">
      <c r="A286" s="634"/>
      <c r="B286" s="659" t="s">
        <v>217</v>
      </c>
      <c r="C286" s="660"/>
      <c r="D286" s="660">
        <v>951</v>
      </c>
      <c r="E286" s="970">
        <v>951</v>
      </c>
      <c r="F286" s="970">
        <v>951</v>
      </c>
      <c r="G286" s="642">
        <f t="shared" si="4"/>
        <v>1</v>
      </c>
    </row>
    <row r="287" spans="1:7" ht="12.75">
      <c r="A287" s="634"/>
      <c r="B287" s="661" t="s">
        <v>225</v>
      </c>
      <c r="C287" s="641">
        <v>61469</v>
      </c>
      <c r="D287" s="641">
        <v>62538</v>
      </c>
      <c r="E287" s="641">
        <v>62619</v>
      </c>
      <c r="F287" s="641">
        <v>63108</v>
      </c>
      <c r="G287" s="642">
        <f t="shared" si="4"/>
        <v>1.0078091314137883</v>
      </c>
    </row>
    <row r="288" spans="1:7" ht="13.5" thickBot="1">
      <c r="A288" s="634"/>
      <c r="B288" s="662" t="s">
        <v>226</v>
      </c>
      <c r="C288" s="648">
        <v>2493</v>
      </c>
      <c r="D288" s="648">
        <v>2493</v>
      </c>
      <c r="E288" s="648">
        <v>3904</v>
      </c>
      <c r="F288" s="648">
        <v>3904</v>
      </c>
      <c r="G288" s="642">
        <f t="shared" si="4"/>
        <v>1</v>
      </c>
    </row>
    <row r="289" spans="1:7" ht="13.5" thickBot="1">
      <c r="A289" s="634"/>
      <c r="B289" s="663" t="s">
        <v>987</v>
      </c>
      <c r="C289" s="664">
        <f>SUM(C287:C288)</f>
        <v>63962</v>
      </c>
      <c r="D289" s="664">
        <f>SUM(D286:D288)</f>
        <v>65982</v>
      </c>
      <c r="E289" s="664">
        <f>SUM(E286:E288)</f>
        <v>67474</v>
      </c>
      <c r="F289" s="664">
        <f>SUM(F286:F288)</f>
        <v>67963</v>
      </c>
      <c r="G289" s="652">
        <f t="shared" si="4"/>
        <v>1.0072472359723745</v>
      </c>
    </row>
    <row r="290" spans="1:7" ht="15.75" thickBot="1">
      <c r="A290" s="634"/>
      <c r="B290" s="667" t="s">
        <v>6</v>
      </c>
      <c r="C290" s="668">
        <f>SUM(C284+C285+C289)</f>
        <v>70068</v>
      </c>
      <c r="D290" s="668">
        <f>SUM(D284+D285+D289)</f>
        <v>72088</v>
      </c>
      <c r="E290" s="668">
        <f>SUM(E284+E285+E289)</f>
        <v>73580</v>
      </c>
      <c r="F290" s="668">
        <f>SUM(F284+F285+F289)</f>
        <v>74327</v>
      </c>
      <c r="G290" s="652">
        <f t="shared" si="4"/>
        <v>1.0101522152758902</v>
      </c>
    </row>
    <row r="291" spans="1:7" ht="12.75">
      <c r="A291" s="634"/>
      <c r="B291" s="669" t="s">
        <v>418</v>
      </c>
      <c r="C291" s="641">
        <v>40339</v>
      </c>
      <c r="D291" s="641">
        <v>41103</v>
      </c>
      <c r="E291" s="641">
        <v>41167</v>
      </c>
      <c r="F291" s="641">
        <v>41622</v>
      </c>
      <c r="G291" s="642">
        <f t="shared" si="4"/>
        <v>1.0110525420846794</v>
      </c>
    </row>
    <row r="292" spans="1:7" ht="12.75">
      <c r="A292" s="634"/>
      <c r="B292" s="669" t="s">
        <v>419</v>
      </c>
      <c r="C292" s="641">
        <v>10969</v>
      </c>
      <c r="D292" s="641">
        <v>11174</v>
      </c>
      <c r="E292" s="641">
        <v>11191</v>
      </c>
      <c r="F292" s="641">
        <v>11313</v>
      </c>
      <c r="G292" s="642">
        <f t="shared" si="4"/>
        <v>1.0109016173711018</v>
      </c>
    </row>
    <row r="293" spans="1:7" ht="12.75">
      <c r="A293" s="634"/>
      <c r="B293" s="669" t="s">
        <v>420</v>
      </c>
      <c r="C293" s="641">
        <v>18760</v>
      </c>
      <c r="D293" s="641">
        <v>19811</v>
      </c>
      <c r="E293" s="641">
        <v>20764</v>
      </c>
      <c r="F293" s="641">
        <v>20934</v>
      </c>
      <c r="G293" s="642">
        <f t="shared" si="4"/>
        <v>1.0081872471585436</v>
      </c>
    </row>
    <row r="294" spans="1:7" ht="12.75">
      <c r="A294" s="634"/>
      <c r="B294" s="670" t="s">
        <v>422</v>
      </c>
      <c r="C294" s="641"/>
      <c r="D294" s="641"/>
      <c r="E294" s="641"/>
      <c r="F294" s="641"/>
      <c r="G294" s="642"/>
    </row>
    <row r="295" spans="1:7" ht="13.5" thickBot="1">
      <c r="A295" s="634"/>
      <c r="B295" s="671" t="s">
        <v>421</v>
      </c>
      <c r="C295" s="648"/>
      <c r="D295" s="648"/>
      <c r="E295" s="648">
        <v>458</v>
      </c>
      <c r="F295" s="648">
        <v>458</v>
      </c>
      <c r="G295" s="642">
        <f t="shared" si="4"/>
        <v>1</v>
      </c>
    </row>
    <row r="296" spans="1:7" ht="13.5" thickBot="1">
      <c r="A296" s="634"/>
      <c r="B296" s="672" t="s">
        <v>986</v>
      </c>
      <c r="C296" s="651">
        <f>SUM(C291:C295)</f>
        <v>70068</v>
      </c>
      <c r="D296" s="651">
        <f>SUM(D291:D295)</f>
        <v>72088</v>
      </c>
      <c r="E296" s="651">
        <f>SUM(E291:E295)</f>
        <v>73580</v>
      </c>
      <c r="F296" s="651">
        <f>SUM(F291:F295)</f>
        <v>74327</v>
      </c>
      <c r="G296" s="652">
        <f t="shared" si="4"/>
        <v>1.0101522152758902</v>
      </c>
    </row>
    <row r="297" spans="1:7" ht="12.75">
      <c r="A297" s="634"/>
      <c r="B297" s="669" t="s">
        <v>297</v>
      </c>
      <c r="C297" s="641"/>
      <c r="D297" s="641"/>
      <c r="E297" s="641"/>
      <c r="F297" s="641"/>
      <c r="G297" s="642"/>
    </row>
    <row r="298" spans="1:7" ht="12.75">
      <c r="A298" s="634"/>
      <c r="B298" s="669" t="s">
        <v>298</v>
      </c>
      <c r="C298" s="641"/>
      <c r="D298" s="641"/>
      <c r="E298" s="641"/>
      <c r="F298" s="641"/>
      <c r="G298" s="642"/>
    </row>
    <row r="299" spans="1:7" ht="13.5" thickBot="1">
      <c r="A299" s="634"/>
      <c r="B299" s="671" t="s">
        <v>430</v>
      </c>
      <c r="C299" s="648"/>
      <c r="D299" s="648"/>
      <c r="E299" s="648"/>
      <c r="F299" s="648"/>
      <c r="G299" s="642"/>
    </row>
    <row r="300" spans="1:7" ht="13.5" thickBot="1">
      <c r="A300" s="634"/>
      <c r="B300" s="673" t="s">
        <v>993</v>
      </c>
      <c r="C300" s="674"/>
      <c r="D300" s="674"/>
      <c r="E300" s="674"/>
      <c r="F300" s="674"/>
      <c r="G300" s="652"/>
    </row>
    <row r="301" spans="1:7" ht="15.75" thickBot="1">
      <c r="A301" s="631"/>
      <c r="B301" s="676" t="s">
        <v>84</v>
      </c>
      <c r="C301" s="668">
        <f>SUM(C296+C300)</f>
        <v>70068</v>
      </c>
      <c r="D301" s="668">
        <f>SUM(D296+D300)</f>
        <v>72088</v>
      </c>
      <c r="E301" s="668">
        <f>SUM(E296+E300)</f>
        <v>73580</v>
      </c>
      <c r="F301" s="668">
        <f>SUM(F296+F300)</f>
        <v>74327</v>
      </c>
      <c r="G301" s="652">
        <f>SUM(F301/E301)</f>
        <v>1.0101522152758902</v>
      </c>
    </row>
    <row r="302" spans="1:7" ht="15">
      <c r="A302" s="678">
        <v>2499</v>
      </c>
      <c r="B302" s="297" t="s">
        <v>438</v>
      </c>
      <c r="C302" s="680"/>
      <c r="D302" s="680"/>
      <c r="E302" s="680"/>
      <c r="F302" s="680"/>
      <c r="G302" s="642"/>
    </row>
    <row r="303" spans="1:7" ht="12.75" customHeight="1">
      <c r="A303" s="678"/>
      <c r="B303" s="636" t="s">
        <v>206</v>
      </c>
      <c r="C303" s="634"/>
      <c r="D303" s="634"/>
      <c r="E303" s="634"/>
      <c r="F303" s="634"/>
      <c r="G303" s="642"/>
    </row>
    <row r="304" spans="1:7" ht="12.75" customHeight="1" thickBot="1">
      <c r="A304" s="678"/>
      <c r="B304" s="637" t="s">
        <v>207</v>
      </c>
      <c r="C304" s="631"/>
      <c r="D304" s="631"/>
      <c r="E304" s="631"/>
      <c r="F304" s="686">
        <f>F44+F78+F111+F145+F178+F211+F242+F273+F11</f>
        <v>4108</v>
      </c>
      <c r="G304" s="642"/>
    </row>
    <row r="305" spans="1:7" ht="12.75" customHeight="1" thickBot="1">
      <c r="A305" s="678"/>
      <c r="B305" s="639" t="s">
        <v>228</v>
      </c>
      <c r="C305" s="631"/>
      <c r="D305" s="631"/>
      <c r="E305" s="631"/>
      <c r="F305" s="687">
        <f>SUM(F304)</f>
        <v>4108</v>
      </c>
      <c r="G305" s="652"/>
    </row>
    <row r="306" spans="1:7" ht="12.75" customHeight="1">
      <c r="A306" s="678"/>
      <c r="B306" s="636" t="s">
        <v>209</v>
      </c>
      <c r="C306" s="641">
        <f aca="true" t="shared" si="5" ref="C306:F311">SUM(C13+C46+C80+C113+C147+C180+C213+C244+C275)</f>
        <v>2155</v>
      </c>
      <c r="D306" s="641">
        <f t="shared" si="5"/>
        <v>2155</v>
      </c>
      <c r="E306" s="641">
        <f t="shared" si="5"/>
        <v>2155</v>
      </c>
      <c r="F306" s="641">
        <f t="shared" si="5"/>
        <v>2155</v>
      </c>
      <c r="G306" s="642">
        <f t="shared" si="4"/>
        <v>1</v>
      </c>
    </row>
    <row r="307" spans="1:7" ht="12.75" customHeight="1">
      <c r="A307" s="678"/>
      <c r="B307" s="643" t="s">
        <v>210</v>
      </c>
      <c r="C307" s="644">
        <f t="shared" si="5"/>
        <v>1455</v>
      </c>
      <c r="D307" s="644">
        <f t="shared" si="5"/>
        <v>1455</v>
      </c>
      <c r="E307" s="644">
        <f t="shared" si="5"/>
        <v>1455</v>
      </c>
      <c r="F307" s="644">
        <f t="shared" si="5"/>
        <v>1455</v>
      </c>
      <c r="G307" s="642">
        <f t="shared" si="4"/>
        <v>1</v>
      </c>
    </row>
    <row r="308" spans="1:7" ht="12.75" customHeight="1">
      <c r="A308" s="678"/>
      <c r="B308" s="643" t="s">
        <v>211</v>
      </c>
      <c r="C308" s="644">
        <f t="shared" si="5"/>
        <v>700</v>
      </c>
      <c r="D308" s="644">
        <f t="shared" si="5"/>
        <v>700</v>
      </c>
      <c r="E308" s="644">
        <f t="shared" si="5"/>
        <v>700</v>
      </c>
      <c r="F308" s="644">
        <f t="shared" si="5"/>
        <v>700</v>
      </c>
      <c r="G308" s="642">
        <f t="shared" si="4"/>
        <v>1</v>
      </c>
    </row>
    <row r="309" spans="1:7" ht="12.75" customHeight="1">
      <c r="A309" s="678"/>
      <c r="B309" s="645" t="s">
        <v>212</v>
      </c>
      <c r="C309" s="641">
        <f t="shared" si="5"/>
        <v>0</v>
      </c>
      <c r="D309" s="641">
        <f t="shared" si="5"/>
        <v>0</v>
      </c>
      <c r="E309" s="641">
        <f t="shared" si="5"/>
        <v>0</v>
      </c>
      <c r="F309" s="641">
        <f t="shared" si="5"/>
        <v>0</v>
      </c>
      <c r="G309" s="642"/>
    </row>
    <row r="310" spans="1:7" ht="12.75" customHeight="1">
      <c r="A310" s="678"/>
      <c r="B310" s="645" t="s">
        <v>213</v>
      </c>
      <c r="C310" s="641">
        <f t="shared" si="5"/>
        <v>53232</v>
      </c>
      <c r="D310" s="641">
        <f t="shared" si="5"/>
        <v>53232</v>
      </c>
      <c r="E310" s="641">
        <f t="shared" si="5"/>
        <v>53232</v>
      </c>
      <c r="F310" s="641">
        <f t="shared" si="5"/>
        <v>53232</v>
      </c>
      <c r="G310" s="642">
        <f t="shared" si="4"/>
        <v>1</v>
      </c>
    </row>
    <row r="311" spans="1:7" ht="13.5" customHeight="1">
      <c r="A311" s="678"/>
      <c r="B311" s="645" t="s">
        <v>214</v>
      </c>
      <c r="C311" s="641">
        <f t="shared" si="5"/>
        <v>13808</v>
      </c>
      <c r="D311" s="641">
        <f t="shared" si="5"/>
        <v>13808</v>
      </c>
      <c r="E311" s="641">
        <f t="shared" si="5"/>
        <v>13808</v>
      </c>
      <c r="F311" s="641">
        <f t="shared" si="5"/>
        <v>13808</v>
      </c>
      <c r="G311" s="642">
        <f t="shared" si="4"/>
        <v>1</v>
      </c>
    </row>
    <row r="312" spans="1:7" ht="12.75" customHeight="1">
      <c r="A312" s="678"/>
      <c r="B312" s="645" t="s">
        <v>462</v>
      </c>
      <c r="C312" s="641"/>
      <c r="D312" s="641"/>
      <c r="E312" s="641"/>
      <c r="F312" s="641">
        <f>F119+F52</f>
        <v>2482</v>
      </c>
      <c r="G312" s="642"/>
    </row>
    <row r="313" spans="1:7" ht="12.75" customHeight="1">
      <c r="A313" s="678"/>
      <c r="B313" s="646" t="s">
        <v>215</v>
      </c>
      <c r="C313" s="641">
        <f aca="true" t="shared" si="6" ref="C313:F314">SUM(C19+C53+C86+C120+C153+C186+C219+C250+C281)</f>
        <v>0</v>
      </c>
      <c r="D313" s="641">
        <f t="shared" si="6"/>
        <v>0</v>
      </c>
      <c r="E313" s="641">
        <f t="shared" si="6"/>
        <v>0</v>
      </c>
      <c r="F313" s="641">
        <f t="shared" si="6"/>
        <v>0</v>
      </c>
      <c r="G313" s="642"/>
    </row>
    <row r="314" spans="1:7" ht="12.75" customHeight="1" thickBot="1">
      <c r="A314" s="678"/>
      <c r="B314" s="647" t="s">
        <v>216</v>
      </c>
      <c r="C314" s="641">
        <f t="shared" si="6"/>
        <v>2705</v>
      </c>
      <c r="D314" s="641">
        <f t="shared" si="6"/>
        <v>2705</v>
      </c>
      <c r="E314" s="641">
        <f t="shared" si="6"/>
        <v>4999</v>
      </c>
      <c r="F314" s="641">
        <f t="shared" si="6"/>
        <v>5486</v>
      </c>
      <c r="G314" s="642">
        <f t="shared" si="4"/>
        <v>1.0974194838967795</v>
      </c>
    </row>
    <row r="315" spans="1:7" ht="12.75" customHeight="1" thickBot="1">
      <c r="A315" s="678"/>
      <c r="B315" s="650" t="s">
        <v>450</v>
      </c>
      <c r="C315" s="651">
        <f>SUM(C306+C309+C310+C311+C314)</f>
        <v>71900</v>
      </c>
      <c r="D315" s="651">
        <f>SUM(D306+D309+D310+D311+D314)</f>
        <v>71900</v>
      </c>
      <c r="E315" s="651">
        <f>SUM(E306+E309+E310+E311+E314)</f>
        <v>74194</v>
      </c>
      <c r="F315" s="651">
        <f>SUM(F306+F309+F310+F311+F314+F312)</f>
        <v>77163</v>
      </c>
      <c r="G315" s="652">
        <f t="shared" si="4"/>
        <v>1.0400167129417472</v>
      </c>
    </row>
    <row r="316" spans="1:7" ht="12.75" customHeight="1" thickBot="1">
      <c r="A316" s="678"/>
      <c r="B316" s="654" t="s">
        <v>994</v>
      </c>
      <c r="C316" s="655">
        <f>SUM(C315+C305)</f>
        <v>71900</v>
      </c>
      <c r="D316" s="655">
        <f>SUM(D315+D305)</f>
        <v>71900</v>
      </c>
      <c r="E316" s="655">
        <f>SUM(E315+E305)</f>
        <v>74194</v>
      </c>
      <c r="F316" s="655">
        <f>SUM(F315+F305)</f>
        <v>81271</v>
      </c>
      <c r="G316" s="652">
        <f t="shared" si="4"/>
        <v>1.0953850715691296</v>
      </c>
    </row>
    <row r="317" spans="1:7" ht="12.75" customHeight="1" thickBot="1">
      <c r="A317" s="678"/>
      <c r="B317" s="656" t="s">
        <v>995</v>
      </c>
      <c r="C317" s="657"/>
      <c r="D317" s="657"/>
      <c r="E317" s="657"/>
      <c r="F317" s="657"/>
      <c r="G317" s="658"/>
    </row>
    <row r="318" spans="1:7" ht="12.75" customHeight="1">
      <c r="A318" s="678"/>
      <c r="B318" s="659" t="s">
        <v>217</v>
      </c>
      <c r="C318" s="660"/>
      <c r="D318" s="660">
        <f aca="true" t="shared" si="7" ref="D318:F320">SUM(D24+D58+D91+D125+D158+D191+D224+D255+D286)</f>
        <v>23468</v>
      </c>
      <c r="E318" s="660">
        <f t="shared" si="7"/>
        <v>21174</v>
      </c>
      <c r="F318" s="660">
        <f t="shared" si="7"/>
        <v>21174</v>
      </c>
      <c r="G318" s="642">
        <f t="shared" si="4"/>
        <v>1</v>
      </c>
    </row>
    <row r="319" spans="1:7" ht="12.75" customHeight="1">
      <c r="A319" s="678"/>
      <c r="B319" s="661" t="s">
        <v>225</v>
      </c>
      <c r="C319" s="641">
        <f>SUM(C25+C59+C92+C126+C159+C192+C225+C256+C287)</f>
        <v>1049081</v>
      </c>
      <c r="D319" s="641">
        <f t="shared" si="7"/>
        <v>1065161</v>
      </c>
      <c r="E319" s="641">
        <f t="shared" si="7"/>
        <v>1082386</v>
      </c>
      <c r="F319" s="641">
        <f t="shared" si="7"/>
        <v>1087791</v>
      </c>
      <c r="G319" s="642">
        <f t="shared" si="4"/>
        <v>1.004993597478164</v>
      </c>
    </row>
    <row r="320" spans="1:7" ht="12.75" customHeight="1" thickBot="1">
      <c r="A320" s="678"/>
      <c r="B320" s="662" t="s">
        <v>226</v>
      </c>
      <c r="C320" s="648">
        <f>SUM(C26+C60+C93+C127+C160+C193+C226+C257+C288)</f>
        <v>46676</v>
      </c>
      <c r="D320" s="648">
        <f t="shared" si="7"/>
        <v>46676</v>
      </c>
      <c r="E320" s="648">
        <f t="shared" si="7"/>
        <v>72415</v>
      </c>
      <c r="F320" s="648">
        <f t="shared" si="7"/>
        <v>72415</v>
      </c>
      <c r="G320" s="642">
        <f t="shared" si="4"/>
        <v>1</v>
      </c>
    </row>
    <row r="321" spans="1:7" ht="12.75" customHeight="1" thickBot="1">
      <c r="A321" s="678"/>
      <c r="B321" s="663" t="s">
        <v>987</v>
      </c>
      <c r="C321" s="664">
        <f>SUM(C319:C320)</f>
        <v>1095757</v>
      </c>
      <c r="D321" s="664">
        <f>SUM(D318:D320)</f>
        <v>1135305</v>
      </c>
      <c r="E321" s="664">
        <f>SUM(E318:E320)</f>
        <v>1175975</v>
      </c>
      <c r="F321" s="664">
        <f>SUM(F318:F320)</f>
        <v>1181380</v>
      </c>
      <c r="G321" s="652">
        <f t="shared" si="4"/>
        <v>1.004596186143413</v>
      </c>
    </row>
    <row r="322" spans="1:7" ht="12.75" customHeight="1" thickBot="1">
      <c r="A322" s="678"/>
      <c r="B322" s="681" t="s">
        <v>6</v>
      </c>
      <c r="C322" s="682">
        <f>SUM(C316+C317+C321)</f>
        <v>1167657</v>
      </c>
      <c r="D322" s="682">
        <f>SUM(D316+D317+D321)</f>
        <v>1207205</v>
      </c>
      <c r="E322" s="682">
        <f>SUM(E316+E317+E321)</f>
        <v>1250169</v>
      </c>
      <c r="F322" s="682">
        <f>SUM(F316+F317+F321)</f>
        <v>1262651</v>
      </c>
      <c r="G322" s="652">
        <f t="shared" si="4"/>
        <v>1.0099842501293825</v>
      </c>
    </row>
    <row r="323" spans="1:7" ht="15">
      <c r="A323" s="678"/>
      <c r="B323" s="669" t="s">
        <v>418</v>
      </c>
      <c r="C323" s="641">
        <f aca="true" t="shared" si="8" ref="C323:F327">SUM(C30+C64+C97+C131+C164+C197+C229+C260+C291)</f>
        <v>661643</v>
      </c>
      <c r="D323" s="641">
        <f t="shared" si="8"/>
        <v>674462</v>
      </c>
      <c r="E323" s="641">
        <f t="shared" si="8"/>
        <v>678019</v>
      </c>
      <c r="F323" s="641">
        <f t="shared" si="8"/>
        <v>683387</v>
      </c>
      <c r="G323" s="642">
        <f t="shared" si="4"/>
        <v>1.007917182261854</v>
      </c>
    </row>
    <row r="324" spans="1:7" ht="12.75">
      <c r="A324" s="634"/>
      <c r="B324" s="669" t="s">
        <v>419</v>
      </c>
      <c r="C324" s="641">
        <f t="shared" si="8"/>
        <v>187985</v>
      </c>
      <c r="D324" s="641">
        <f t="shared" si="8"/>
        <v>191540</v>
      </c>
      <c r="E324" s="641">
        <f t="shared" si="8"/>
        <v>192500</v>
      </c>
      <c r="F324" s="641">
        <f t="shared" si="8"/>
        <v>193676</v>
      </c>
      <c r="G324" s="642">
        <f t="shared" si="4"/>
        <v>1.0061090909090908</v>
      </c>
    </row>
    <row r="325" spans="1:7" ht="12.75">
      <c r="A325" s="634"/>
      <c r="B325" s="669" t="s">
        <v>420</v>
      </c>
      <c r="C325" s="641">
        <f t="shared" si="8"/>
        <v>318029</v>
      </c>
      <c r="D325" s="641">
        <f t="shared" si="8"/>
        <v>341203</v>
      </c>
      <c r="E325" s="641">
        <f t="shared" si="8"/>
        <v>366476</v>
      </c>
      <c r="F325" s="641">
        <f t="shared" si="8"/>
        <v>372414</v>
      </c>
      <c r="G325" s="642">
        <f t="shared" si="4"/>
        <v>1.016202970999465</v>
      </c>
    </row>
    <row r="326" spans="1:7" ht="12.75">
      <c r="A326" s="634"/>
      <c r="B326" s="670" t="s">
        <v>422</v>
      </c>
      <c r="C326" s="641">
        <f t="shared" si="8"/>
        <v>0</v>
      </c>
      <c r="D326" s="641">
        <f t="shared" si="8"/>
        <v>0</v>
      </c>
      <c r="E326" s="641">
        <f t="shared" si="8"/>
        <v>0</v>
      </c>
      <c r="F326" s="641">
        <f t="shared" si="8"/>
        <v>0</v>
      </c>
      <c r="G326" s="642"/>
    </row>
    <row r="327" spans="1:7" ht="13.5" thickBot="1">
      <c r="A327" s="634"/>
      <c r="B327" s="671" t="s">
        <v>421</v>
      </c>
      <c r="C327" s="641">
        <f t="shared" si="8"/>
        <v>0</v>
      </c>
      <c r="D327" s="641">
        <f t="shared" si="8"/>
        <v>0</v>
      </c>
      <c r="E327" s="641">
        <f t="shared" si="8"/>
        <v>466</v>
      </c>
      <c r="F327" s="641">
        <f t="shared" si="8"/>
        <v>466</v>
      </c>
      <c r="G327" s="642">
        <f t="shared" si="4"/>
        <v>1</v>
      </c>
    </row>
    <row r="328" spans="1:7" ht="13.5" thickBot="1">
      <c r="A328" s="634"/>
      <c r="B328" s="672" t="s">
        <v>986</v>
      </c>
      <c r="C328" s="651">
        <f>SUM(C323:C327)</f>
        <v>1167657</v>
      </c>
      <c r="D328" s="651">
        <f>SUM(D323:D327)</f>
        <v>1207205</v>
      </c>
      <c r="E328" s="651">
        <f>SUM(E323:E327)</f>
        <v>1237461</v>
      </c>
      <c r="F328" s="651">
        <f>SUM(F323:F327)</f>
        <v>1249943</v>
      </c>
      <c r="G328" s="652">
        <f t="shared" si="4"/>
        <v>1.0100867825329445</v>
      </c>
    </row>
    <row r="329" spans="1:7" ht="12.75">
      <c r="A329" s="634"/>
      <c r="B329" s="669" t="s">
        <v>297</v>
      </c>
      <c r="C329" s="641"/>
      <c r="D329" s="641"/>
      <c r="E329" s="641"/>
      <c r="F329" s="641"/>
      <c r="G329" s="642"/>
    </row>
    <row r="330" spans="1:7" ht="12.75">
      <c r="A330" s="634"/>
      <c r="B330" s="669" t="s">
        <v>298</v>
      </c>
      <c r="C330" s="641"/>
      <c r="D330" s="641"/>
      <c r="E330" s="641">
        <f>E37+E71+E104+E138+E171+E204+E236+E267</f>
        <v>12708</v>
      </c>
      <c r="F330" s="641">
        <f>F37+F71+F104+F138+F171+F204+F236+F267</f>
        <v>12708</v>
      </c>
      <c r="G330" s="642">
        <f t="shared" si="4"/>
        <v>1</v>
      </c>
    </row>
    <row r="331" spans="1:7" ht="13.5" thickBot="1">
      <c r="A331" s="634"/>
      <c r="B331" s="671" t="s">
        <v>430</v>
      </c>
      <c r="C331" s="648"/>
      <c r="D331" s="648"/>
      <c r="E331" s="648"/>
      <c r="F331" s="648"/>
      <c r="G331" s="642"/>
    </row>
    <row r="332" spans="1:7" ht="13.5" thickBot="1">
      <c r="A332" s="634"/>
      <c r="B332" s="673" t="s">
        <v>993</v>
      </c>
      <c r="C332" s="674"/>
      <c r="D332" s="674"/>
      <c r="E332" s="651">
        <f>SUM(E330:E331)</f>
        <v>12708</v>
      </c>
      <c r="F332" s="651">
        <f>SUM(F330:F331)</f>
        <v>12708</v>
      </c>
      <c r="G332" s="652">
        <f>SUM(F332/E332)</f>
        <v>1</v>
      </c>
    </row>
    <row r="333" spans="1:7" ht="15.75" thickBot="1">
      <c r="A333" s="631"/>
      <c r="B333" s="676" t="s">
        <v>84</v>
      </c>
      <c r="C333" s="668">
        <f>SUM(C328+C332)</f>
        <v>1167657</v>
      </c>
      <c r="D333" s="668">
        <f>SUM(D328+D332)</f>
        <v>1207205</v>
      </c>
      <c r="E333" s="668">
        <f>SUM(E328+E332)</f>
        <v>1250169</v>
      </c>
      <c r="F333" s="668">
        <f>SUM(F328+F332)</f>
        <v>1262651</v>
      </c>
      <c r="G333" s="652">
        <f>SUM(F333/E333)</f>
        <v>1.0099842501293825</v>
      </c>
    </row>
    <row r="334" spans="1:7" ht="15">
      <c r="A334" s="296">
        <v>2795</v>
      </c>
      <c r="B334" s="683" t="s">
        <v>922</v>
      </c>
      <c r="C334" s="684"/>
      <c r="D334" s="684"/>
      <c r="E334" s="684"/>
      <c r="F334" s="684"/>
      <c r="G334" s="642"/>
    </row>
    <row r="335" spans="1:7" ht="12.75">
      <c r="A335" s="634"/>
      <c r="B335" s="636" t="s">
        <v>206</v>
      </c>
      <c r="C335" s="634"/>
      <c r="D335" s="634"/>
      <c r="E335" s="634"/>
      <c r="F335" s="634"/>
      <c r="G335" s="642"/>
    </row>
    <row r="336" spans="1:7" ht="13.5" thickBot="1">
      <c r="A336" s="634"/>
      <c r="B336" s="637" t="s">
        <v>207</v>
      </c>
      <c r="C336" s="631"/>
      <c r="D336" s="631"/>
      <c r="E336" s="631"/>
      <c r="F336" s="631"/>
      <c r="G336" s="642"/>
    </row>
    <row r="337" spans="1:7" ht="13.5" thickBot="1">
      <c r="A337" s="634"/>
      <c r="B337" s="639" t="s">
        <v>228</v>
      </c>
      <c r="C337" s="631"/>
      <c r="D337" s="631"/>
      <c r="E337" s="631"/>
      <c r="F337" s="631"/>
      <c r="G337" s="652"/>
    </row>
    <row r="338" spans="1:7" ht="12.75">
      <c r="A338" s="634"/>
      <c r="B338" s="636" t="s">
        <v>209</v>
      </c>
      <c r="C338" s="641">
        <v>35000</v>
      </c>
      <c r="D338" s="641">
        <v>35000</v>
      </c>
      <c r="E338" s="641">
        <v>35000</v>
      </c>
      <c r="F338" s="641">
        <v>41000</v>
      </c>
      <c r="G338" s="642">
        <f aca="true" t="shared" si="9" ref="G338:G393">SUM(F338/E338)</f>
        <v>1.1714285714285715</v>
      </c>
    </row>
    <row r="339" spans="1:7" ht="12.75">
      <c r="A339" s="634"/>
      <c r="B339" s="643" t="s">
        <v>210</v>
      </c>
      <c r="C339" s="644"/>
      <c r="D339" s="644"/>
      <c r="E339" s="644"/>
      <c r="F339" s="644"/>
      <c r="G339" s="642"/>
    </row>
    <row r="340" spans="1:7" ht="12.75">
      <c r="A340" s="634"/>
      <c r="B340" s="643" t="s">
        <v>211</v>
      </c>
      <c r="C340" s="644">
        <v>35000</v>
      </c>
      <c r="D340" s="644">
        <v>35000</v>
      </c>
      <c r="E340" s="644">
        <v>35000</v>
      </c>
      <c r="F340" s="644">
        <v>41000</v>
      </c>
      <c r="G340" s="642">
        <f t="shared" si="9"/>
        <v>1.1714285714285715</v>
      </c>
    </row>
    <row r="341" spans="1:7" ht="12.75">
      <c r="A341" s="634"/>
      <c r="B341" s="645" t="s">
        <v>212</v>
      </c>
      <c r="C341" s="641">
        <v>22000</v>
      </c>
      <c r="D341" s="641">
        <v>22000</v>
      </c>
      <c r="E341" s="641">
        <v>22000</v>
      </c>
      <c r="F341" s="641">
        <v>22000</v>
      </c>
      <c r="G341" s="642">
        <f t="shared" si="9"/>
        <v>1</v>
      </c>
    </row>
    <row r="342" spans="1:7" ht="12.75">
      <c r="A342" s="634"/>
      <c r="B342" s="645" t="s">
        <v>213</v>
      </c>
      <c r="C342" s="641">
        <v>103500</v>
      </c>
      <c r="D342" s="641">
        <v>103500</v>
      </c>
      <c r="E342" s="641">
        <v>103500</v>
      </c>
      <c r="F342" s="641">
        <v>103500</v>
      </c>
      <c r="G342" s="642">
        <f t="shared" si="9"/>
        <v>1</v>
      </c>
    </row>
    <row r="343" spans="1:7" ht="12.75">
      <c r="A343" s="634"/>
      <c r="B343" s="645" t="s">
        <v>214</v>
      </c>
      <c r="C343" s="641">
        <v>33000</v>
      </c>
      <c r="D343" s="641">
        <v>33000</v>
      </c>
      <c r="E343" s="641">
        <v>33000</v>
      </c>
      <c r="F343" s="641">
        <v>36000</v>
      </c>
      <c r="G343" s="642">
        <f t="shared" si="9"/>
        <v>1.0909090909090908</v>
      </c>
    </row>
    <row r="344" spans="1:7" ht="12.75">
      <c r="A344" s="634"/>
      <c r="B344" s="646" t="s">
        <v>215</v>
      </c>
      <c r="C344" s="641"/>
      <c r="D344" s="641"/>
      <c r="E344" s="641"/>
      <c r="F344" s="641"/>
      <c r="G344" s="642"/>
    </row>
    <row r="345" spans="1:7" ht="13.5" thickBot="1">
      <c r="A345" s="634"/>
      <c r="B345" s="647" t="s">
        <v>216</v>
      </c>
      <c r="C345" s="648">
        <v>6000</v>
      </c>
      <c r="D345" s="648">
        <v>6000</v>
      </c>
      <c r="E345" s="648">
        <v>9834</v>
      </c>
      <c r="F345" s="648">
        <v>9834</v>
      </c>
      <c r="G345" s="642">
        <f t="shared" si="9"/>
        <v>1</v>
      </c>
    </row>
    <row r="346" spans="1:7" ht="13.5" thickBot="1">
      <c r="A346" s="634"/>
      <c r="B346" s="650" t="s">
        <v>450</v>
      </c>
      <c r="C346" s="651">
        <f>SUM(C338+C341+C342+C343+C345)</f>
        <v>199500</v>
      </c>
      <c r="D346" s="651">
        <f>SUM(D338+D341+D342+D343+D345)</f>
        <v>199500</v>
      </c>
      <c r="E346" s="651">
        <f>SUM(E338+E341+E342+E343+E345)</f>
        <v>203334</v>
      </c>
      <c r="F346" s="651">
        <f>SUM(F338+F341+F342+F343+F345)</f>
        <v>212334</v>
      </c>
      <c r="G346" s="652">
        <f t="shared" si="9"/>
        <v>1.044262149960164</v>
      </c>
    </row>
    <row r="347" spans="1:7" ht="13.5" thickBot="1">
      <c r="A347" s="634"/>
      <c r="B347" s="654" t="s">
        <v>994</v>
      </c>
      <c r="C347" s="655">
        <f>SUM(C346+C337)</f>
        <v>199500</v>
      </c>
      <c r="D347" s="655">
        <f>SUM(D346+D337)</f>
        <v>199500</v>
      </c>
      <c r="E347" s="655">
        <f>SUM(E346+E337)</f>
        <v>203334</v>
      </c>
      <c r="F347" s="655">
        <f>SUM(F346+F337)</f>
        <v>212334</v>
      </c>
      <c r="G347" s="652">
        <f t="shared" si="9"/>
        <v>1.044262149960164</v>
      </c>
    </row>
    <row r="348" spans="1:7" ht="13.5" thickBot="1">
      <c r="A348" s="634"/>
      <c r="B348" s="656" t="s">
        <v>995</v>
      </c>
      <c r="C348" s="657"/>
      <c r="D348" s="657"/>
      <c r="E348" s="657"/>
      <c r="F348" s="657"/>
      <c r="G348" s="658"/>
    </row>
    <row r="349" spans="1:7" ht="12.75">
      <c r="A349" s="634"/>
      <c r="B349" s="659" t="s">
        <v>217</v>
      </c>
      <c r="C349" s="660"/>
      <c r="D349" s="660">
        <v>19695</v>
      </c>
      <c r="E349" s="660">
        <v>15861</v>
      </c>
      <c r="F349" s="660">
        <v>15861</v>
      </c>
      <c r="G349" s="642">
        <f t="shared" si="9"/>
        <v>1</v>
      </c>
    </row>
    <row r="350" spans="1:7" ht="12.75">
      <c r="A350" s="634"/>
      <c r="B350" s="661" t="s">
        <v>225</v>
      </c>
      <c r="C350" s="641">
        <v>935563</v>
      </c>
      <c r="D350" s="641">
        <v>990530</v>
      </c>
      <c r="E350" s="641">
        <v>999483</v>
      </c>
      <c r="F350" s="641">
        <v>1002618</v>
      </c>
      <c r="G350" s="642">
        <f t="shared" si="9"/>
        <v>1.0031366216333844</v>
      </c>
    </row>
    <row r="351" spans="1:7" ht="13.5" thickBot="1">
      <c r="A351" s="634"/>
      <c r="B351" s="662" t="s">
        <v>226</v>
      </c>
      <c r="C351" s="648">
        <v>178754</v>
      </c>
      <c r="D351" s="648">
        <v>178754</v>
      </c>
      <c r="E351" s="648">
        <v>178754</v>
      </c>
      <c r="F351" s="648">
        <v>178754</v>
      </c>
      <c r="G351" s="642">
        <f t="shared" si="9"/>
        <v>1</v>
      </c>
    </row>
    <row r="352" spans="1:7" ht="13.5" thickBot="1">
      <c r="A352" s="634"/>
      <c r="B352" s="663" t="s">
        <v>987</v>
      </c>
      <c r="C352" s="664">
        <f>SUM(C350:C351)</f>
        <v>1114317</v>
      </c>
      <c r="D352" s="664">
        <f>SUM(D349:D351)</f>
        <v>1188979</v>
      </c>
      <c r="E352" s="664">
        <f>SUM(E349:E351)</f>
        <v>1194098</v>
      </c>
      <c r="F352" s="664">
        <f>SUM(F349:F351)</f>
        <v>1197233</v>
      </c>
      <c r="G352" s="652">
        <f t="shared" si="9"/>
        <v>1.0026254126545728</v>
      </c>
    </row>
    <row r="353" spans="1:7" ht="15.75" thickBot="1">
      <c r="A353" s="634"/>
      <c r="B353" s="667" t="s">
        <v>6</v>
      </c>
      <c r="C353" s="668">
        <f>SUM(C347+C348+C352)</f>
        <v>1313817</v>
      </c>
      <c r="D353" s="668">
        <f>SUM(D347+D348+D352)</f>
        <v>1388479</v>
      </c>
      <c r="E353" s="668">
        <f>SUM(E347+E348+E352)</f>
        <v>1397432</v>
      </c>
      <c r="F353" s="668">
        <f>SUM(F347+F348+F352)</f>
        <v>1409567</v>
      </c>
      <c r="G353" s="652">
        <f t="shared" si="9"/>
        <v>1.0086837856868884</v>
      </c>
    </row>
    <row r="354" spans="1:7" ht="12.75">
      <c r="A354" s="634"/>
      <c r="B354" s="669" t="s">
        <v>418</v>
      </c>
      <c r="C354" s="641">
        <v>375041</v>
      </c>
      <c r="D354" s="641">
        <v>385873</v>
      </c>
      <c r="E354" s="641">
        <v>386943</v>
      </c>
      <c r="F354" s="641">
        <v>389412</v>
      </c>
      <c r="G354" s="642">
        <f t="shared" si="9"/>
        <v>1.0063807847667485</v>
      </c>
    </row>
    <row r="355" spans="1:7" ht="12.75">
      <c r="A355" s="634"/>
      <c r="B355" s="669" t="s">
        <v>419</v>
      </c>
      <c r="C355" s="641">
        <v>103190</v>
      </c>
      <c r="D355" s="641">
        <v>105457</v>
      </c>
      <c r="E355" s="641">
        <v>105746</v>
      </c>
      <c r="F355" s="641">
        <v>106412</v>
      </c>
      <c r="G355" s="642">
        <f t="shared" si="9"/>
        <v>1.00629811056683</v>
      </c>
    </row>
    <row r="356" spans="1:7" ht="12.75">
      <c r="A356" s="634"/>
      <c r="B356" s="669" t="s">
        <v>420</v>
      </c>
      <c r="C356" s="641">
        <v>835586</v>
      </c>
      <c r="D356" s="641">
        <v>887149</v>
      </c>
      <c r="E356" s="641">
        <v>867743</v>
      </c>
      <c r="F356" s="641">
        <v>867743</v>
      </c>
      <c r="G356" s="642">
        <f t="shared" si="9"/>
        <v>1</v>
      </c>
    </row>
    <row r="357" spans="1:7" ht="12.75">
      <c r="A357" s="634"/>
      <c r="B357" s="670" t="s">
        <v>422</v>
      </c>
      <c r="C357" s="641"/>
      <c r="D357" s="641"/>
      <c r="E357" s="641"/>
      <c r="F357" s="641"/>
      <c r="G357" s="642"/>
    </row>
    <row r="358" spans="1:7" ht="13.5" thickBot="1">
      <c r="A358" s="634"/>
      <c r="B358" s="671" t="s">
        <v>421</v>
      </c>
      <c r="C358" s="648"/>
      <c r="D358" s="648"/>
      <c r="E358" s="648"/>
      <c r="F358" s="648"/>
      <c r="G358" s="642"/>
    </row>
    <row r="359" spans="1:7" ht="13.5" thickBot="1">
      <c r="A359" s="634"/>
      <c r="B359" s="672" t="s">
        <v>986</v>
      </c>
      <c r="C359" s="651">
        <f>SUM(C354:C358)</f>
        <v>1313817</v>
      </c>
      <c r="D359" s="651">
        <f>SUM(D354:D358)</f>
        <v>1378479</v>
      </c>
      <c r="E359" s="651">
        <f>SUM(E354:E358)</f>
        <v>1360432</v>
      </c>
      <c r="F359" s="651">
        <f>SUM(F354:F358)</f>
        <v>1363567</v>
      </c>
      <c r="G359" s="652">
        <f>SUM(F359/E359)</f>
        <v>1.0023044150681548</v>
      </c>
    </row>
    <row r="360" spans="1:7" ht="12.75">
      <c r="A360" s="634"/>
      <c r="B360" s="669" t="s">
        <v>297</v>
      </c>
      <c r="C360" s="641"/>
      <c r="D360" s="641">
        <v>8000</v>
      </c>
      <c r="E360" s="641">
        <v>28000</v>
      </c>
      <c r="F360" s="641">
        <v>46000</v>
      </c>
      <c r="G360" s="642">
        <f t="shared" si="9"/>
        <v>1.6428571428571428</v>
      </c>
    </row>
    <row r="361" spans="1:7" ht="12.75">
      <c r="A361" s="634"/>
      <c r="B361" s="669" t="s">
        <v>298</v>
      </c>
      <c r="C361" s="641"/>
      <c r="D361" s="641">
        <v>2000</v>
      </c>
      <c r="E361" s="641">
        <v>9000</v>
      </c>
      <c r="F361" s="641"/>
      <c r="G361" s="642">
        <f t="shared" si="9"/>
        <v>0</v>
      </c>
    </row>
    <row r="362" spans="1:7" ht="13.5" thickBot="1">
      <c r="A362" s="634"/>
      <c r="B362" s="671" t="s">
        <v>430</v>
      </c>
      <c r="C362" s="648"/>
      <c r="D362" s="648"/>
      <c r="E362" s="648"/>
      <c r="F362" s="648"/>
      <c r="G362" s="642"/>
    </row>
    <row r="363" spans="1:7" ht="13.5" thickBot="1">
      <c r="A363" s="634"/>
      <c r="B363" s="673" t="s">
        <v>993</v>
      </c>
      <c r="C363" s="674"/>
      <c r="D363" s="651">
        <f>SUM(D360:D362)</f>
        <v>10000</v>
      </c>
      <c r="E363" s="651">
        <f>SUM(E360:E362)</f>
        <v>37000</v>
      </c>
      <c r="F363" s="651">
        <f>SUM(F360:F362)</f>
        <v>46000</v>
      </c>
      <c r="G363" s="652">
        <f>SUM(F363/E363)</f>
        <v>1.2432432432432432</v>
      </c>
    </row>
    <row r="364" spans="1:7" ht="15.75" thickBot="1">
      <c r="A364" s="631"/>
      <c r="B364" s="676" t="s">
        <v>84</v>
      </c>
      <c r="C364" s="668">
        <f>SUM(C359+C363)</f>
        <v>1313817</v>
      </c>
      <c r="D364" s="668">
        <f>SUM(D359+D363)</f>
        <v>1388479</v>
      </c>
      <c r="E364" s="668">
        <f>SUM(E359+E363)</f>
        <v>1397432</v>
      </c>
      <c r="F364" s="668">
        <f>SUM(F359+F363)</f>
        <v>1409567</v>
      </c>
      <c r="G364" s="652">
        <f>SUM(F364/E364)</f>
        <v>1.0086837856868884</v>
      </c>
    </row>
    <row r="365" spans="1:7" ht="15">
      <c r="A365" s="294">
        <v>2799</v>
      </c>
      <c r="B365" s="297" t="s">
        <v>27</v>
      </c>
      <c r="C365" s="680"/>
      <c r="D365" s="680"/>
      <c r="E365" s="680"/>
      <c r="F365" s="680"/>
      <c r="G365" s="642"/>
    </row>
    <row r="366" spans="1:7" ht="12.75">
      <c r="A366" s="634"/>
      <c r="B366" s="636" t="s">
        <v>206</v>
      </c>
      <c r="C366" s="634"/>
      <c r="D366" s="634"/>
      <c r="E366" s="634"/>
      <c r="F366" s="634"/>
      <c r="G366" s="642"/>
    </row>
    <row r="367" spans="1:7" ht="13.5" thickBot="1">
      <c r="A367" s="634"/>
      <c r="B367" s="637" t="s">
        <v>207</v>
      </c>
      <c r="C367" s="631"/>
      <c r="D367" s="631"/>
      <c r="E367" s="631"/>
      <c r="F367" s="686">
        <f>F304</f>
        <v>4108</v>
      </c>
      <c r="G367" s="642"/>
    </row>
    <row r="368" spans="1:7" ht="13.5" thickBot="1">
      <c r="A368" s="634"/>
      <c r="B368" s="639" t="s">
        <v>228</v>
      </c>
      <c r="C368" s="631"/>
      <c r="D368" s="631"/>
      <c r="E368" s="631"/>
      <c r="F368" s="687">
        <f>SUM(F367)</f>
        <v>4108</v>
      </c>
      <c r="G368" s="652"/>
    </row>
    <row r="369" spans="1:7" ht="12.75">
      <c r="A369" s="634"/>
      <c r="B369" s="636" t="s">
        <v>209</v>
      </c>
      <c r="C369" s="641">
        <f aca="true" t="shared" si="10" ref="C369:F374">SUM(C338+C306)</f>
        <v>37155</v>
      </c>
      <c r="D369" s="641">
        <f t="shared" si="10"/>
        <v>37155</v>
      </c>
      <c r="E369" s="641">
        <f t="shared" si="10"/>
        <v>37155</v>
      </c>
      <c r="F369" s="641">
        <f t="shared" si="10"/>
        <v>43155</v>
      </c>
      <c r="G369" s="642">
        <f t="shared" si="9"/>
        <v>1.1614856681469519</v>
      </c>
    </row>
    <row r="370" spans="1:7" ht="12.75">
      <c r="A370" s="634"/>
      <c r="B370" s="643" t="s">
        <v>210</v>
      </c>
      <c r="C370" s="644">
        <f t="shared" si="10"/>
        <v>1455</v>
      </c>
      <c r="D370" s="644">
        <f t="shared" si="10"/>
        <v>1455</v>
      </c>
      <c r="E370" s="644">
        <f t="shared" si="10"/>
        <v>1455</v>
      </c>
      <c r="F370" s="644">
        <f t="shared" si="10"/>
        <v>1455</v>
      </c>
      <c r="G370" s="642">
        <f t="shared" si="9"/>
        <v>1</v>
      </c>
    </row>
    <row r="371" spans="1:7" ht="12.75">
      <c r="A371" s="634"/>
      <c r="B371" s="643" t="s">
        <v>211</v>
      </c>
      <c r="C371" s="644">
        <f t="shared" si="10"/>
        <v>35700</v>
      </c>
      <c r="D371" s="644">
        <f t="shared" si="10"/>
        <v>35700</v>
      </c>
      <c r="E371" s="644">
        <f t="shared" si="10"/>
        <v>35700</v>
      </c>
      <c r="F371" s="644">
        <f t="shared" si="10"/>
        <v>41700</v>
      </c>
      <c r="G371" s="642">
        <f t="shared" si="9"/>
        <v>1.1680672268907564</v>
      </c>
    </row>
    <row r="372" spans="1:7" ht="12.75">
      <c r="A372" s="634"/>
      <c r="B372" s="645" t="s">
        <v>212</v>
      </c>
      <c r="C372" s="641">
        <f t="shared" si="10"/>
        <v>22000</v>
      </c>
      <c r="D372" s="641">
        <f t="shared" si="10"/>
        <v>22000</v>
      </c>
      <c r="E372" s="641">
        <f t="shared" si="10"/>
        <v>22000</v>
      </c>
      <c r="F372" s="641">
        <f t="shared" si="10"/>
        <v>22000</v>
      </c>
      <c r="G372" s="642">
        <f t="shared" si="9"/>
        <v>1</v>
      </c>
    </row>
    <row r="373" spans="1:7" ht="12.75">
      <c r="A373" s="634"/>
      <c r="B373" s="645" t="s">
        <v>213</v>
      </c>
      <c r="C373" s="641">
        <f t="shared" si="10"/>
        <v>156732</v>
      </c>
      <c r="D373" s="641">
        <f t="shared" si="10"/>
        <v>156732</v>
      </c>
      <c r="E373" s="641">
        <f t="shared" si="10"/>
        <v>156732</v>
      </c>
      <c r="F373" s="641">
        <f t="shared" si="10"/>
        <v>156732</v>
      </c>
      <c r="G373" s="642">
        <f t="shared" si="9"/>
        <v>1</v>
      </c>
    </row>
    <row r="374" spans="1:7" ht="12.75">
      <c r="A374" s="634"/>
      <c r="B374" s="645" t="s">
        <v>214</v>
      </c>
      <c r="C374" s="641">
        <f t="shared" si="10"/>
        <v>46808</v>
      </c>
      <c r="D374" s="641">
        <f t="shared" si="10"/>
        <v>46808</v>
      </c>
      <c r="E374" s="641">
        <f t="shared" si="10"/>
        <v>46808</v>
      </c>
      <c r="F374" s="641">
        <f t="shared" si="10"/>
        <v>49808</v>
      </c>
      <c r="G374" s="642">
        <f t="shared" si="9"/>
        <v>1.0640916082720902</v>
      </c>
    </row>
    <row r="375" spans="1:7" ht="12.75">
      <c r="A375" s="634"/>
      <c r="B375" s="645" t="s">
        <v>462</v>
      </c>
      <c r="C375" s="641"/>
      <c r="D375" s="641"/>
      <c r="E375" s="641"/>
      <c r="F375" s="641">
        <f>F312</f>
        <v>2482</v>
      </c>
      <c r="G375" s="642"/>
    </row>
    <row r="376" spans="1:7" ht="12.75">
      <c r="A376" s="634"/>
      <c r="B376" s="646" t="s">
        <v>215</v>
      </c>
      <c r="C376" s="641">
        <f aca="true" t="shared" si="11" ref="C376:F377">SUM(C344+C313)</f>
        <v>0</v>
      </c>
      <c r="D376" s="641">
        <f t="shared" si="11"/>
        <v>0</v>
      </c>
      <c r="E376" s="641">
        <f t="shared" si="11"/>
        <v>0</v>
      </c>
      <c r="F376" s="641">
        <f t="shared" si="11"/>
        <v>0</v>
      </c>
      <c r="G376" s="642"/>
    </row>
    <row r="377" spans="1:7" ht="13.5" thickBot="1">
      <c r="A377" s="634"/>
      <c r="B377" s="647" t="s">
        <v>216</v>
      </c>
      <c r="C377" s="641">
        <f t="shared" si="11"/>
        <v>8705</v>
      </c>
      <c r="D377" s="641">
        <f t="shared" si="11"/>
        <v>8705</v>
      </c>
      <c r="E377" s="641">
        <f t="shared" si="11"/>
        <v>14833</v>
      </c>
      <c r="F377" s="641">
        <f t="shared" si="11"/>
        <v>15320</v>
      </c>
      <c r="G377" s="642">
        <f t="shared" si="9"/>
        <v>1.0328321984763702</v>
      </c>
    </row>
    <row r="378" spans="1:7" ht="13.5" thickBot="1">
      <c r="A378" s="634"/>
      <c r="B378" s="650" t="s">
        <v>450</v>
      </c>
      <c r="C378" s="651">
        <f>SUM(C369+C372+C373+C374+C377)</f>
        <v>271400</v>
      </c>
      <c r="D378" s="651">
        <f>SUM(D369+D372+D373+D374+D377)</f>
        <v>271400</v>
      </c>
      <c r="E378" s="651">
        <f>SUM(E369+E372+E373+E374+E377)</f>
        <v>277528</v>
      </c>
      <c r="F378" s="651">
        <f>SUM(F369+F372+F373+F374+F377+F375)</f>
        <v>289497</v>
      </c>
      <c r="G378" s="652">
        <f t="shared" si="9"/>
        <v>1.0431271799602202</v>
      </c>
    </row>
    <row r="379" spans="1:7" ht="13.5" thickBot="1">
      <c r="A379" s="634"/>
      <c r="B379" s="654" t="s">
        <v>994</v>
      </c>
      <c r="C379" s="655">
        <f>SUM(C378+C368)</f>
        <v>271400</v>
      </c>
      <c r="D379" s="655">
        <f>SUM(D378+D368)</f>
        <v>271400</v>
      </c>
      <c r="E379" s="655">
        <f>SUM(E378+E368)</f>
        <v>277528</v>
      </c>
      <c r="F379" s="655">
        <f>SUM(F378+F368)</f>
        <v>293605</v>
      </c>
      <c r="G379" s="652">
        <f t="shared" si="9"/>
        <v>1.0579292900175838</v>
      </c>
    </row>
    <row r="380" spans="1:7" ht="13.5" thickBot="1">
      <c r="A380" s="634"/>
      <c r="B380" s="656" t="s">
        <v>995</v>
      </c>
      <c r="C380" s="657"/>
      <c r="D380" s="657"/>
      <c r="E380" s="657"/>
      <c r="F380" s="657"/>
      <c r="G380" s="658"/>
    </row>
    <row r="381" spans="1:7" ht="12.75">
      <c r="A381" s="634"/>
      <c r="B381" s="659" t="s">
        <v>217</v>
      </c>
      <c r="C381" s="660"/>
      <c r="D381" s="660">
        <f aca="true" t="shared" si="12" ref="D381:F383">SUM(D349+D318)</f>
        <v>43163</v>
      </c>
      <c r="E381" s="660">
        <f t="shared" si="12"/>
        <v>37035</v>
      </c>
      <c r="F381" s="660">
        <f t="shared" si="12"/>
        <v>37035</v>
      </c>
      <c r="G381" s="642">
        <f t="shared" si="9"/>
        <v>1</v>
      </c>
    </row>
    <row r="382" spans="1:7" ht="12.75">
      <c r="A382" s="634"/>
      <c r="B382" s="661" t="s">
        <v>225</v>
      </c>
      <c r="C382" s="641">
        <f>SUM(C350+C319)</f>
        <v>1984644</v>
      </c>
      <c r="D382" s="641">
        <f t="shared" si="12"/>
        <v>2055691</v>
      </c>
      <c r="E382" s="641">
        <f t="shared" si="12"/>
        <v>2081869</v>
      </c>
      <c r="F382" s="641">
        <f t="shared" si="12"/>
        <v>2090409</v>
      </c>
      <c r="G382" s="642">
        <f t="shared" si="9"/>
        <v>1.0041020832722904</v>
      </c>
    </row>
    <row r="383" spans="1:7" ht="13.5" thickBot="1">
      <c r="A383" s="634"/>
      <c r="B383" s="662" t="s">
        <v>226</v>
      </c>
      <c r="C383" s="648">
        <f>SUM(C351+C320)</f>
        <v>225430</v>
      </c>
      <c r="D383" s="648">
        <f t="shared" si="12"/>
        <v>225430</v>
      </c>
      <c r="E383" s="648">
        <f t="shared" si="12"/>
        <v>251169</v>
      </c>
      <c r="F383" s="648">
        <f t="shared" si="12"/>
        <v>251169</v>
      </c>
      <c r="G383" s="642">
        <f t="shared" si="9"/>
        <v>1</v>
      </c>
    </row>
    <row r="384" spans="1:7" ht="13.5" thickBot="1">
      <c r="A384" s="634"/>
      <c r="B384" s="663" t="s">
        <v>987</v>
      </c>
      <c r="C384" s="664">
        <f>SUM(C382:C383)</f>
        <v>2210074</v>
      </c>
      <c r="D384" s="664">
        <f>SUM(D381:D383)</f>
        <v>2324284</v>
      </c>
      <c r="E384" s="664">
        <f>SUM(E381:E383)</f>
        <v>2370073</v>
      </c>
      <c r="F384" s="664">
        <f>SUM(F381:F383)</f>
        <v>2378613</v>
      </c>
      <c r="G384" s="652">
        <f t="shared" si="9"/>
        <v>1.0036032645407968</v>
      </c>
    </row>
    <row r="385" spans="1:7" ht="15.75" thickBot="1">
      <c r="A385" s="634"/>
      <c r="B385" s="667" t="s">
        <v>6</v>
      </c>
      <c r="C385" s="668">
        <f>SUM(C379+C380+C384)</f>
        <v>2481474</v>
      </c>
      <c r="D385" s="668">
        <f>SUM(D379+D380+D384)</f>
        <v>2595684</v>
      </c>
      <c r="E385" s="668">
        <f>SUM(E379+E380+E384)</f>
        <v>2647601</v>
      </c>
      <c r="F385" s="668">
        <f>SUM(F379+F380+F384)</f>
        <v>2672218</v>
      </c>
      <c r="G385" s="652">
        <f t="shared" si="9"/>
        <v>1.0092978511490214</v>
      </c>
    </row>
    <row r="386" spans="1:7" ht="12.75">
      <c r="A386" s="634"/>
      <c r="B386" s="669" t="s">
        <v>418</v>
      </c>
      <c r="C386" s="641">
        <f aca="true" t="shared" si="13" ref="C386:F390">SUM(C354+C323)</f>
        <v>1036684</v>
      </c>
      <c r="D386" s="641">
        <f t="shared" si="13"/>
        <v>1060335</v>
      </c>
      <c r="E386" s="641">
        <f t="shared" si="13"/>
        <v>1064962</v>
      </c>
      <c r="F386" s="641">
        <f t="shared" si="13"/>
        <v>1072799</v>
      </c>
      <c r="G386" s="642">
        <f t="shared" si="9"/>
        <v>1.0073589480188025</v>
      </c>
    </row>
    <row r="387" spans="1:7" ht="12.75">
      <c r="A387" s="634"/>
      <c r="B387" s="669" t="s">
        <v>419</v>
      </c>
      <c r="C387" s="641">
        <f t="shared" si="13"/>
        <v>291175</v>
      </c>
      <c r="D387" s="641">
        <f t="shared" si="13"/>
        <v>296997</v>
      </c>
      <c r="E387" s="641">
        <f t="shared" si="13"/>
        <v>298246</v>
      </c>
      <c r="F387" s="641">
        <f t="shared" si="13"/>
        <v>300088</v>
      </c>
      <c r="G387" s="642">
        <f t="shared" si="9"/>
        <v>1.0061761096544464</v>
      </c>
    </row>
    <row r="388" spans="1:7" ht="12.75">
      <c r="A388" s="634"/>
      <c r="B388" s="669" t="s">
        <v>420</v>
      </c>
      <c r="C388" s="641">
        <f t="shared" si="13"/>
        <v>1153615</v>
      </c>
      <c r="D388" s="641">
        <f t="shared" si="13"/>
        <v>1228352</v>
      </c>
      <c r="E388" s="641">
        <f t="shared" si="13"/>
        <v>1234219</v>
      </c>
      <c r="F388" s="641">
        <f t="shared" si="13"/>
        <v>1240157</v>
      </c>
      <c r="G388" s="642">
        <f t="shared" si="9"/>
        <v>1.0048111396761839</v>
      </c>
    </row>
    <row r="389" spans="1:7" ht="12.75">
      <c r="A389" s="634"/>
      <c r="B389" s="670" t="s">
        <v>422</v>
      </c>
      <c r="C389" s="641">
        <f t="shared" si="13"/>
        <v>0</v>
      </c>
      <c r="D389" s="641">
        <f t="shared" si="13"/>
        <v>0</v>
      </c>
      <c r="E389" s="641">
        <f t="shared" si="13"/>
        <v>0</v>
      </c>
      <c r="F389" s="641">
        <f t="shared" si="13"/>
        <v>0</v>
      </c>
      <c r="G389" s="642"/>
    </row>
    <row r="390" spans="1:7" ht="13.5" thickBot="1">
      <c r="A390" s="634"/>
      <c r="B390" s="671" t="s">
        <v>421</v>
      </c>
      <c r="C390" s="641">
        <f t="shared" si="13"/>
        <v>0</v>
      </c>
      <c r="D390" s="641">
        <f t="shared" si="13"/>
        <v>0</v>
      </c>
      <c r="E390" s="641">
        <f t="shared" si="13"/>
        <v>466</v>
      </c>
      <c r="F390" s="641">
        <f t="shared" si="13"/>
        <v>466</v>
      </c>
      <c r="G390" s="642">
        <f t="shared" si="9"/>
        <v>1</v>
      </c>
    </row>
    <row r="391" spans="1:7" ht="13.5" thickBot="1">
      <c r="A391" s="634"/>
      <c r="B391" s="672" t="s">
        <v>986</v>
      </c>
      <c r="C391" s="651">
        <f>SUM(C386:C390)</f>
        <v>2481474</v>
      </c>
      <c r="D391" s="651">
        <f>SUM(D386:D390)</f>
        <v>2585684</v>
      </c>
      <c r="E391" s="651">
        <f>SUM(E386:E390)</f>
        <v>2597893</v>
      </c>
      <c r="F391" s="651">
        <f>SUM(F386:F390)</f>
        <v>2613510</v>
      </c>
      <c r="G391" s="652">
        <f t="shared" si="9"/>
        <v>1.006011410015732</v>
      </c>
    </row>
    <row r="392" spans="1:7" ht="12.75">
      <c r="A392" s="634"/>
      <c r="B392" s="669" t="s">
        <v>297</v>
      </c>
      <c r="C392" s="641"/>
      <c r="D392" s="641">
        <f>SUM(D360)</f>
        <v>8000</v>
      </c>
      <c r="E392" s="641">
        <f>SUM(E360)</f>
        <v>28000</v>
      </c>
      <c r="F392" s="641">
        <f>SUM(F360)</f>
        <v>46000</v>
      </c>
      <c r="G392" s="642">
        <f t="shared" si="9"/>
        <v>1.6428571428571428</v>
      </c>
    </row>
    <row r="393" spans="1:7" ht="12.75">
      <c r="A393" s="634"/>
      <c r="B393" s="669" t="s">
        <v>298</v>
      </c>
      <c r="C393" s="641"/>
      <c r="D393" s="641">
        <f>SUM(D361)</f>
        <v>2000</v>
      </c>
      <c r="E393" s="641">
        <f>SUM(E361+E330)</f>
        <v>21708</v>
      </c>
      <c r="F393" s="641">
        <f>SUM(F361+F330)</f>
        <v>12708</v>
      </c>
      <c r="G393" s="642">
        <f t="shared" si="9"/>
        <v>0.5854063018242123</v>
      </c>
    </row>
    <row r="394" spans="1:7" ht="13.5" thickBot="1">
      <c r="A394" s="634"/>
      <c r="B394" s="671" t="s">
        <v>430</v>
      </c>
      <c r="C394" s="648"/>
      <c r="D394" s="648"/>
      <c r="E394" s="648"/>
      <c r="F394" s="648"/>
      <c r="G394" s="642"/>
    </row>
    <row r="395" spans="1:7" ht="13.5" thickBot="1">
      <c r="A395" s="634"/>
      <c r="B395" s="673" t="s">
        <v>993</v>
      </c>
      <c r="C395" s="674"/>
      <c r="D395" s="651">
        <f>SUM(D392:D394)</f>
        <v>10000</v>
      </c>
      <c r="E395" s="651">
        <f>SUM(E392:E394)</f>
        <v>49708</v>
      </c>
      <c r="F395" s="651">
        <f>SUM(F392:F394)</f>
        <v>58708</v>
      </c>
      <c r="G395" s="652">
        <f>SUM(F395/E395)</f>
        <v>1.1810573750704112</v>
      </c>
    </row>
    <row r="396" spans="1:7" ht="15.75" thickBot="1">
      <c r="A396" s="631"/>
      <c r="B396" s="676" t="s">
        <v>84</v>
      </c>
      <c r="C396" s="668">
        <f>SUM(C391+C395)</f>
        <v>2481474</v>
      </c>
      <c r="D396" s="668">
        <f>SUM(D391+D395)</f>
        <v>2595684</v>
      </c>
      <c r="E396" s="668">
        <f>SUM(E391+E395)</f>
        <v>2647601</v>
      </c>
      <c r="F396" s="668">
        <f>SUM(F391+F395)</f>
        <v>2672218</v>
      </c>
      <c r="G396" s="652">
        <f>SUM(F396/E396)</f>
        <v>1.0092978511490214</v>
      </c>
    </row>
    <row r="397" spans="1:7" ht="15">
      <c r="A397" s="294">
        <v>2850</v>
      </c>
      <c r="B397" s="297" t="s">
        <v>439</v>
      </c>
      <c r="C397" s="641"/>
      <c r="D397" s="641"/>
      <c r="E397" s="641"/>
      <c r="F397" s="641"/>
      <c r="G397" s="642"/>
    </row>
    <row r="398" spans="1:7" ht="12.75">
      <c r="A398" s="634"/>
      <c r="B398" s="636" t="s">
        <v>206</v>
      </c>
      <c r="C398" s="634"/>
      <c r="D398" s="634"/>
      <c r="E398" s="634"/>
      <c r="F398" s="634"/>
      <c r="G398" s="642"/>
    </row>
    <row r="399" spans="1:7" ht="13.5" thickBot="1">
      <c r="A399" s="634"/>
      <c r="B399" s="637" t="s">
        <v>207</v>
      </c>
      <c r="C399" s="631"/>
      <c r="D399" s="631"/>
      <c r="E399" s="631"/>
      <c r="F399" s="631"/>
      <c r="G399" s="642"/>
    </row>
    <row r="400" spans="1:7" ht="13.5" thickBot="1">
      <c r="A400" s="634"/>
      <c r="B400" s="639" t="s">
        <v>228</v>
      </c>
      <c r="C400" s="631"/>
      <c r="D400" s="631"/>
      <c r="E400" s="631"/>
      <c r="F400" s="631"/>
      <c r="G400" s="652"/>
    </row>
    <row r="401" spans="1:7" ht="12.75">
      <c r="A401" s="634"/>
      <c r="B401" s="636" t="s">
        <v>209</v>
      </c>
      <c r="C401" s="641"/>
      <c r="D401" s="641"/>
      <c r="E401" s="641"/>
      <c r="F401" s="641"/>
      <c r="G401" s="642"/>
    </row>
    <row r="402" spans="1:7" ht="12.75">
      <c r="A402" s="634"/>
      <c r="B402" s="643" t="s">
        <v>210</v>
      </c>
      <c r="C402" s="644"/>
      <c r="D402" s="644"/>
      <c r="E402" s="644"/>
      <c r="F402" s="644"/>
      <c r="G402" s="642"/>
    </row>
    <row r="403" spans="1:7" ht="12.75">
      <c r="A403" s="634"/>
      <c r="B403" s="643" t="s">
        <v>211</v>
      </c>
      <c r="C403" s="644"/>
      <c r="D403" s="644"/>
      <c r="E403" s="644"/>
      <c r="F403" s="644"/>
      <c r="G403" s="642"/>
    </row>
    <row r="404" spans="1:7" ht="12.75">
      <c r="A404" s="634"/>
      <c r="B404" s="645" t="s">
        <v>212</v>
      </c>
      <c r="C404" s="641">
        <v>3100</v>
      </c>
      <c r="D404" s="641">
        <v>3100</v>
      </c>
      <c r="E404" s="641">
        <v>3100</v>
      </c>
      <c r="F404" s="641">
        <v>3100</v>
      </c>
      <c r="G404" s="642">
        <f aca="true" t="shared" si="14" ref="G404:G462">SUM(F404/E404)</f>
        <v>1</v>
      </c>
    </row>
    <row r="405" spans="1:7" ht="12.75">
      <c r="A405" s="634"/>
      <c r="B405" s="645" t="s">
        <v>213</v>
      </c>
      <c r="C405" s="641">
        <v>20527</v>
      </c>
      <c r="D405" s="641">
        <v>26843</v>
      </c>
      <c r="E405" s="641">
        <v>26843</v>
      </c>
      <c r="F405" s="641">
        <v>26843</v>
      </c>
      <c r="G405" s="642">
        <f t="shared" si="14"/>
        <v>1</v>
      </c>
    </row>
    <row r="406" spans="1:7" ht="12.75">
      <c r="A406" s="634"/>
      <c r="B406" s="645" t="s">
        <v>214</v>
      </c>
      <c r="C406" s="641">
        <v>6379</v>
      </c>
      <c r="D406" s="641">
        <v>6379</v>
      </c>
      <c r="E406" s="641">
        <v>6379</v>
      </c>
      <c r="F406" s="641">
        <v>6379</v>
      </c>
      <c r="G406" s="642">
        <f t="shared" si="14"/>
        <v>1</v>
      </c>
    </row>
    <row r="407" spans="1:7" ht="12.75">
      <c r="A407" s="634"/>
      <c r="B407" s="646" t="s">
        <v>215</v>
      </c>
      <c r="C407" s="641"/>
      <c r="D407" s="641"/>
      <c r="E407" s="641"/>
      <c r="F407" s="641"/>
      <c r="G407" s="642"/>
    </row>
    <row r="408" spans="1:7" ht="13.5" thickBot="1">
      <c r="A408" s="634"/>
      <c r="B408" s="647" t="s">
        <v>216</v>
      </c>
      <c r="C408" s="648">
        <v>6316</v>
      </c>
      <c r="D408" s="648"/>
      <c r="E408" s="648">
        <v>4223</v>
      </c>
      <c r="F408" s="648">
        <v>4223</v>
      </c>
      <c r="G408" s="642">
        <f t="shared" si="14"/>
        <v>1</v>
      </c>
    </row>
    <row r="409" spans="1:7" ht="13.5" thickBot="1">
      <c r="A409" s="634"/>
      <c r="B409" s="650" t="s">
        <v>450</v>
      </c>
      <c r="C409" s="651">
        <f>SUM(C401+C404+C405+C406+C408)</f>
        <v>36322</v>
      </c>
      <c r="D409" s="651">
        <f>SUM(D401+D404+D405+D406+D408)</f>
        <v>36322</v>
      </c>
      <c r="E409" s="651">
        <f>SUM(E401+E404+E405+E406+E408)</f>
        <v>40545</v>
      </c>
      <c r="F409" s="651">
        <f>SUM(F401+F404+F405+F406+F408)</f>
        <v>40545</v>
      </c>
      <c r="G409" s="652">
        <f t="shared" si="14"/>
        <v>1</v>
      </c>
    </row>
    <row r="410" spans="1:7" ht="13.5" thickBot="1">
      <c r="A410" s="634"/>
      <c r="B410" s="654" t="s">
        <v>994</v>
      </c>
      <c r="C410" s="655">
        <f>SUM(C409+C400)</f>
        <v>36322</v>
      </c>
      <c r="D410" s="655">
        <f>SUM(D409+D400)</f>
        <v>36322</v>
      </c>
      <c r="E410" s="655">
        <f>SUM(E409+E400)</f>
        <v>40545</v>
      </c>
      <c r="F410" s="655">
        <f>SUM(F409+F400)</f>
        <v>40545</v>
      </c>
      <c r="G410" s="652">
        <f t="shared" si="14"/>
        <v>1</v>
      </c>
    </row>
    <row r="411" spans="1:7" ht="13.5" thickBot="1">
      <c r="A411" s="634"/>
      <c r="B411" s="656" t="s">
        <v>995</v>
      </c>
      <c r="C411" s="657"/>
      <c r="D411" s="657"/>
      <c r="E411" s="657"/>
      <c r="F411" s="657"/>
      <c r="G411" s="658"/>
    </row>
    <row r="412" spans="1:7" ht="12.75">
      <c r="A412" s="634"/>
      <c r="B412" s="659" t="s">
        <v>217</v>
      </c>
      <c r="C412" s="660"/>
      <c r="D412" s="660">
        <v>7744</v>
      </c>
      <c r="E412" s="660">
        <v>3521</v>
      </c>
      <c r="F412" s="660">
        <v>3521</v>
      </c>
      <c r="G412" s="642">
        <f t="shared" si="14"/>
        <v>1</v>
      </c>
    </row>
    <row r="413" spans="1:7" ht="12.75">
      <c r="A413" s="634"/>
      <c r="B413" s="661" t="s">
        <v>225</v>
      </c>
      <c r="C413" s="641">
        <v>386963</v>
      </c>
      <c r="D413" s="641">
        <v>389750</v>
      </c>
      <c r="E413" s="641">
        <v>395609</v>
      </c>
      <c r="F413" s="641">
        <v>398718</v>
      </c>
      <c r="G413" s="642">
        <f t="shared" si="14"/>
        <v>1.0078587696437644</v>
      </c>
    </row>
    <row r="414" spans="1:7" ht="13.5" thickBot="1">
      <c r="A414" s="634"/>
      <c r="B414" s="662" t="s">
        <v>226</v>
      </c>
      <c r="C414" s="648">
        <v>2100</v>
      </c>
      <c r="D414" s="648">
        <v>2100</v>
      </c>
      <c r="E414" s="648">
        <v>2100</v>
      </c>
      <c r="F414" s="648">
        <v>2100</v>
      </c>
      <c r="G414" s="642">
        <f t="shared" si="14"/>
        <v>1</v>
      </c>
    </row>
    <row r="415" spans="1:7" ht="13.5" thickBot="1">
      <c r="A415" s="634"/>
      <c r="B415" s="663" t="s">
        <v>987</v>
      </c>
      <c r="C415" s="664">
        <f>SUM(C413:C414)</f>
        <v>389063</v>
      </c>
      <c r="D415" s="664">
        <f>SUM(D412:D414)</f>
        <v>399594</v>
      </c>
      <c r="E415" s="664">
        <f>SUM(E412:E414)</f>
        <v>401230</v>
      </c>
      <c r="F415" s="664">
        <f>SUM(F412:F414)</f>
        <v>404339</v>
      </c>
      <c r="G415" s="652">
        <f t="shared" si="14"/>
        <v>1.0077486728310445</v>
      </c>
    </row>
    <row r="416" spans="1:7" ht="15.75" thickBot="1">
      <c r="A416" s="634"/>
      <c r="B416" s="667" t="s">
        <v>6</v>
      </c>
      <c r="C416" s="668">
        <f>SUM(C410+C411+C415)</f>
        <v>425385</v>
      </c>
      <c r="D416" s="668">
        <f>SUM(D410+D411+D415)</f>
        <v>435916</v>
      </c>
      <c r="E416" s="668">
        <f>SUM(E410+E411+E415)</f>
        <v>441775</v>
      </c>
      <c r="F416" s="668">
        <f>SUM(F410+F411+F415)</f>
        <v>444884</v>
      </c>
      <c r="G416" s="652">
        <f t="shared" si="14"/>
        <v>1.007037519099089</v>
      </c>
    </row>
    <row r="417" spans="1:7" ht="12.75">
      <c r="A417" s="634"/>
      <c r="B417" s="669" t="s">
        <v>418</v>
      </c>
      <c r="C417" s="641">
        <v>245344</v>
      </c>
      <c r="D417" s="641">
        <v>251928</v>
      </c>
      <c r="E417" s="641">
        <v>252851</v>
      </c>
      <c r="F417" s="641">
        <v>254600</v>
      </c>
      <c r="G417" s="642">
        <f t="shared" si="14"/>
        <v>1.0069171171955025</v>
      </c>
    </row>
    <row r="418" spans="1:7" ht="12.75">
      <c r="A418" s="634"/>
      <c r="B418" s="669" t="s">
        <v>419</v>
      </c>
      <c r="C418" s="641">
        <v>72635</v>
      </c>
      <c r="D418" s="641">
        <v>74331</v>
      </c>
      <c r="E418" s="641">
        <v>74580</v>
      </c>
      <c r="F418" s="641">
        <v>75052</v>
      </c>
      <c r="G418" s="642">
        <f t="shared" si="14"/>
        <v>1.0063287744703673</v>
      </c>
    </row>
    <row r="419" spans="1:7" ht="12.75">
      <c r="A419" s="634"/>
      <c r="B419" s="669" t="s">
        <v>420</v>
      </c>
      <c r="C419" s="641">
        <v>107406</v>
      </c>
      <c r="D419" s="641">
        <v>109657</v>
      </c>
      <c r="E419" s="641">
        <v>110545</v>
      </c>
      <c r="F419" s="641">
        <v>111433</v>
      </c>
      <c r="G419" s="642">
        <f t="shared" si="14"/>
        <v>1.0080329277669726</v>
      </c>
    </row>
    <row r="420" spans="1:7" ht="12.75">
      <c r="A420" s="634"/>
      <c r="B420" s="670" t="s">
        <v>422</v>
      </c>
      <c r="C420" s="641"/>
      <c r="D420" s="641"/>
      <c r="E420" s="641"/>
      <c r="F420" s="641"/>
      <c r="G420" s="642"/>
    </row>
    <row r="421" spans="1:7" ht="13.5" thickBot="1">
      <c r="A421" s="634"/>
      <c r="B421" s="671" t="s">
        <v>421</v>
      </c>
      <c r="C421" s="648"/>
      <c r="D421" s="648"/>
      <c r="E421" s="648"/>
      <c r="F421" s="648"/>
      <c r="G421" s="642"/>
    </row>
    <row r="422" spans="1:7" ht="13.5" thickBot="1">
      <c r="A422" s="634"/>
      <c r="B422" s="672" t="s">
        <v>986</v>
      </c>
      <c r="C422" s="651">
        <f>SUM(C417:C421)</f>
        <v>425385</v>
      </c>
      <c r="D422" s="651">
        <f>SUM(D417:D421)</f>
        <v>435916</v>
      </c>
      <c r="E422" s="651">
        <f>SUM(E417:E421)</f>
        <v>437976</v>
      </c>
      <c r="F422" s="651">
        <f>SUM(F417:F421)</f>
        <v>441085</v>
      </c>
      <c r="G422" s="652">
        <f>SUM(F422/E422)</f>
        <v>1.0070985624783093</v>
      </c>
    </row>
    <row r="423" spans="1:7" ht="12.75">
      <c r="A423" s="634"/>
      <c r="B423" s="669" t="s">
        <v>297</v>
      </c>
      <c r="C423" s="641"/>
      <c r="D423" s="641"/>
      <c r="E423" s="641">
        <v>3799</v>
      </c>
      <c r="F423" s="641">
        <v>3799</v>
      </c>
      <c r="G423" s="642">
        <f t="shared" si="14"/>
        <v>1</v>
      </c>
    </row>
    <row r="424" spans="1:7" ht="12.75">
      <c r="A424" s="634"/>
      <c r="B424" s="669" t="s">
        <v>298</v>
      </c>
      <c r="C424" s="641"/>
      <c r="D424" s="641"/>
      <c r="E424" s="641"/>
      <c r="F424" s="641"/>
      <c r="G424" s="642"/>
    </row>
    <row r="425" spans="1:7" ht="13.5" thickBot="1">
      <c r="A425" s="634"/>
      <c r="B425" s="671" t="s">
        <v>430</v>
      </c>
      <c r="C425" s="648"/>
      <c r="D425" s="648"/>
      <c r="E425" s="648"/>
      <c r="F425" s="648"/>
      <c r="G425" s="642"/>
    </row>
    <row r="426" spans="1:7" ht="13.5" thickBot="1">
      <c r="A426" s="634"/>
      <c r="B426" s="673" t="s">
        <v>993</v>
      </c>
      <c r="C426" s="674"/>
      <c r="D426" s="674"/>
      <c r="E426" s="651">
        <f>SUM(E423:E425)</f>
        <v>3799</v>
      </c>
      <c r="F426" s="651">
        <f>SUM(F423:F425)</f>
        <v>3799</v>
      </c>
      <c r="G426" s="652">
        <f>SUM(F426/E426)</f>
        <v>1</v>
      </c>
    </row>
    <row r="427" spans="1:7" ht="15.75" thickBot="1">
      <c r="A427" s="631"/>
      <c r="B427" s="676" t="s">
        <v>84</v>
      </c>
      <c r="C427" s="668">
        <f>SUM(C422+C426)</f>
        <v>425385</v>
      </c>
      <c r="D427" s="668">
        <f>SUM(D422+D426)</f>
        <v>435916</v>
      </c>
      <c r="E427" s="668">
        <f>SUM(E422+E426)</f>
        <v>441775</v>
      </c>
      <c r="F427" s="668">
        <f>SUM(F422+F426)</f>
        <v>444884</v>
      </c>
      <c r="G427" s="652">
        <f>SUM(F427/E427)</f>
        <v>1.007037519099089</v>
      </c>
    </row>
    <row r="428" spans="1:7" ht="15">
      <c r="A428" s="294">
        <v>2875</v>
      </c>
      <c r="B428" s="297" t="s">
        <v>391</v>
      </c>
      <c r="C428" s="641"/>
      <c r="D428" s="641"/>
      <c r="E428" s="641"/>
      <c r="F428" s="641"/>
      <c r="G428" s="642"/>
    </row>
    <row r="429" spans="1:7" ht="12.75">
      <c r="A429" s="634"/>
      <c r="B429" s="636" t="s">
        <v>206</v>
      </c>
      <c r="C429" s="634"/>
      <c r="D429" s="634"/>
      <c r="E429" s="634"/>
      <c r="F429" s="634"/>
      <c r="G429" s="642"/>
    </row>
    <row r="430" spans="1:7" ht="13.5" thickBot="1">
      <c r="A430" s="634"/>
      <c r="B430" s="637" t="s">
        <v>207</v>
      </c>
      <c r="C430" s="631"/>
      <c r="D430" s="648">
        <v>6991</v>
      </c>
      <c r="E430" s="648">
        <v>6991</v>
      </c>
      <c r="F430" s="648">
        <v>25369</v>
      </c>
      <c r="G430" s="642">
        <f t="shared" si="14"/>
        <v>3.6288084680303245</v>
      </c>
    </row>
    <row r="431" spans="1:7" ht="13.5" thickBot="1">
      <c r="A431" s="634"/>
      <c r="B431" s="639" t="s">
        <v>228</v>
      </c>
      <c r="C431" s="631"/>
      <c r="D431" s="685">
        <f>SUM(D430)</f>
        <v>6991</v>
      </c>
      <c r="E431" s="685">
        <f>SUM(E430)</f>
        <v>6991</v>
      </c>
      <c r="F431" s="685">
        <f>SUM(F430)</f>
        <v>25369</v>
      </c>
      <c r="G431" s="652">
        <f t="shared" si="14"/>
        <v>3.6288084680303245</v>
      </c>
    </row>
    <row r="432" spans="1:7" ht="12.75">
      <c r="A432" s="634"/>
      <c r="B432" s="636" t="s">
        <v>209</v>
      </c>
      <c r="C432" s="641">
        <v>304</v>
      </c>
      <c r="D432" s="641">
        <v>304</v>
      </c>
      <c r="E432" s="641">
        <v>304</v>
      </c>
      <c r="F432" s="641">
        <v>304</v>
      </c>
      <c r="G432" s="642">
        <f t="shared" si="14"/>
        <v>1</v>
      </c>
    </row>
    <row r="433" spans="1:7" ht="12.75">
      <c r="A433" s="634"/>
      <c r="B433" s="643" t="s">
        <v>210</v>
      </c>
      <c r="C433" s="644"/>
      <c r="D433" s="644"/>
      <c r="E433" s="644"/>
      <c r="F433" s="644"/>
      <c r="G433" s="642"/>
    </row>
    <row r="434" spans="1:7" ht="12.75">
      <c r="A434" s="634"/>
      <c r="B434" s="643" t="s">
        <v>211</v>
      </c>
      <c r="C434" s="644">
        <v>304</v>
      </c>
      <c r="D434" s="644">
        <v>304</v>
      </c>
      <c r="E434" s="644">
        <v>304</v>
      </c>
      <c r="F434" s="644">
        <v>304</v>
      </c>
      <c r="G434" s="642">
        <f t="shared" si="14"/>
        <v>1</v>
      </c>
    </row>
    <row r="435" spans="1:7" ht="12.75">
      <c r="A435" s="634"/>
      <c r="B435" s="645" t="s">
        <v>212</v>
      </c>
      <c r="C435" s="641">
        <v>2759</v>
      </c>
      <c r="D435" s="641">
        <v>2759</v>
      </c>
      <c r="E435" s="641">
        <v>2759</v>
      </c>
      <c r="F435" s="641">
        <v>2759</v>
      </c>
      <c r="G435" s="642">
        <f t="shared" si="14"/>
        <v>1</v>
      </c>
    </row>
    <row r="436" spans="1:7" ht="12.75">
      <c r="A436" s="634"/>
      <c r="B436" s="645" t="s">
        <v>213</v>
      </c>
      <c r="C436" s="641">
        <v>38688</v>
      </c>
      <c r="D436" s="641">
        <v>38688</v>
      </c>
      <c r="E436" s="641">
        <v>38688</v>
      </c>
      <c r="F436" s="641">
        <v>38688</v>
      </c>
      <c r="G436" s="642">
        <f t="shared" si="14"/>
        <v>1</v>
      </c>
    </row>
    <row r="437" spans="1:7" ht="12.75">
      <c r="A437" s="634"/>
      <c r="B437" s="645" t="s">
        <v>214</v>
      </c>
      <c r="C437" s="641">
        <v>10246</v>
      </c>
      <c r="D437" s="641">
        <v>10246</v>
      </c>
      <c r="E437" s="641">
        <v>10246</v>
      </c>
      <c r="F437" s="641">
        <v>10246</v>
      </c>
      <c r="G437" s="642">
        <f t="shared" si="14"/>
        <v>1</v>
      </c>
    </row>
    <row r="438" spans="1:7" ht="12.75">
      <c r="A438" s="634"/>
      <c r="B438" s="646" t="s">
        <v>215</v>
      </c>
      <c r="C438" s="641"/>
      <c r="D438" s="641"/>
      <c r="E438" s="641"/>
      <c r="F438" s="641"/>
      <c r="G438" s="642"/>
    </row>
    <row r="439" spans="1:7" ht="13.5" thickBot="1">
      <c r="A439" s="634"/>
      <c r="B439" s="647" t="s">
        <v>216</v>
      </c>
      <c r="C439" s="648"/>
      <c r="D439" s="648"/>
      <c r="E439" s="648">
        <v>579</v>
      </c>
      <c r="F439" s="648">
        <v>579</v>
      </c>
      <c r="G439" s="642">
        <f t="shared" si="14"/>
        <v>1</v>
      </c>
    </row>
    <row r="440" spans="1:7" ht="13.5" thickBot="1">
      <c r="A440" s="634"/>
      <c r="B440" s="650" t="s">
        <v>450</v>
      </c>
      <c r="C440" s="651">
        <f>SUM(C432+C435+C436+C437+C439)</f>
        <v>51997</v>
      </c>
      <c r="D440" s="651">
        <f>SUM(D432+D435+D436+D437+D439)</f>
        <v>51997</v>
      </c>
      <c r="E440" s="651">
        <f>SUM(E432+E435+E436+E437+E439)</f>
        <v>52576</v>
      </c>
      <c r="F440" s="651">
        <f>SUM(F432+F435+F436+F437+F439)</f>
        <v>52576</v>
      </c>
      <c r="G440" s="652">
        <f t="shared" si="14"/>
        <v>1</v>
      </c>
    </row>
    <row r="441" spans="1:7" ht="13.5" thickBot="1">
      <c r="A441" s="634"/>
      <c r="B441" s="654" t="s">
        <v>994</v>
      </c>
      <c r="C441" s="655">
        <f>SUM(C440+C431)</f>
        <v>51997</v>
      </c>
      <c r="D441" s="655">
        <f>SUM(D440+D431)</f>
        <v>58988</v>
      </c>
      <c r="E441" s="655">
        <f>SUM(E440+E431)</f>
        <v>59567</v>
      </c>
      <c r="F441" s="655">
        <f>SUM(F440+F431)</f>
        <v>77945</v>
      </c>
      <c r="G441" s="652">
        <f t="shared" si="14"/>
        <v>1.3085265331475482</v>
      </c>
    </row>
    <row r="442" spans="1:7" ht="13.5" thickBot="1">
      <c r="A442" s="634"/>
      <c r="B442" s="656" t="s">
        <v>995</v>
      </c>
      <c r="C442" s="657"/>
      <c r="D442" s="657"/>
      <c r="E442" s="657"/>
      <c r="F442" s="657"/>
      <c r="G442" s="658"/>
    </row>
    <row r="443" spans="1:7" ht="12.75">
      <c r="A443" s="634"/>
      <c r="B443" s="659" t="s">
        <v>217</v>
      </c>
      <c r="C443" s="660"/>
      <c r="D443" s="660">
        <v>22447</v>
      </c>
      <c r="E443" s="660">
        <v>21868</v>
      </c>
      <c r="F443" s="660">
        <v>21868</v>
      </c>
      <c r="G443" s="642">
        <f t="shared" si="14"/>
        <v>1</v>
      </c>
    </row>
    <row r="444" spans="1:7" ht="12.75">
      <c r="A444" s="634"/>
      <c r="B444" s="661" t="s">
        <v>225</v>
      </c>
      <c r="C444" s="641">
        <v>489348</v>
      </c>
      <c r="D444" s="641">
        <v>500172</v>
      </c>
      <c r="E444" s="641">
        <v>503831</v>
      </c>
      <c r="F444" s="641">
        <v>509040</v>
      </c>
      <c r="G444" s="642">
        <f t="shared" si="14"/>
        <v>1.01033878423519</v>
      </c>
    </row>
    <row r="445" spans="1:7" ht="13.5" thickBot="1">
      <c r="A445" s="634"/>
      <c r="B445" s="662" t="s">
        <v>226</v>
      </c>
      <c r="C445" s="648"/>
      <c r="D445" s="648"/>
      <c r="E445" s="648"/>
      <c r="F445" s="648"/>
      <c r="G445" s="642"/>
    </row>
    <row r="446" spans="1:7" ht="13.5" thickBot="1">
      <c r="A446" s="634"/>
      <c r="B446" s="663" t="s">
        <v>987</v>
      </c>
      <c r="C446" s="664">
        <f>SUM(C444:C445)</f>
        <v>489348</v>
      </c>
      <c r="D446" s="664">
        <f>SUM(D443:D445)</f>
        <v>522619</v>
      </c>
      <c r="E446" s="664">
        <f>SUM(E443:E445)</f>
        <v>525699</v>
      </c>
      <c r="F446" s="664">
        <f>SUM(F443:F445)</f>
        <v>530908</v>
      </c>
      <c r="G446" s="652">
        <f>SUM(F446/E446)</f>
        <v>1.0099087120196157</v>
      </c>
    </row>
    <row r="447" spans="1:7" ht="15.75" thickBot="1">
      <c r="A447" s="634"/>
      <c r="B447" s="667" t="s">
        <v>6</v>
      </c>
      <c r="C447" s="668">
        <f>SUM(C441+C442+C446)</f>
        <v>541345</v>
      </c>
      <c r="D447" s="668">
        <f>SUM(D441+D442+D446)</f>
        <v>581607</v>
      </c>
      <c r="E447" s="668">
        <f>SUM(E441+E442+E446)</f>
        <v>585266</v>
      </c>
      <c r="F447" s="668">
        <f>SUM(F441+F442+F446)</f>
        <v>608853</v>
      </c>
      <c r="G447" s="652">
        <f>SUM(F447/E447)</f>
        <v>1.040301333069066</v>
      </c>
    </row>
    <row r="448" spans="1:7" ht="12.75">
      <c r="A448" s="634"/>
      <c r="B448" s="669" t="s">
        <v>418</v>
      </c>
      <c r="C448" s="641">
        <v>296079</v>
      </c>
      <c r="D448" s="641">
        <v>321624</v>
      </c>
      <c r="E448" s="641">
        <v>324505</v>
      </c>
      <c r="F448" s="641">
        <v>336641</v>
      </c>
      <c r="G448" s="642">
        <f t="shared" si="14"/>
        <v>1.0373984992527079</v>
      </c>
    </row>
    <row r="449" spans="1:7" ht="12.75">
      <c r="A449" s="634"/>
      <c r="B449" s="669" t="s">
        <v>419</v>
      </c>
      <c r="C449" s="641">
        <v>85499</v>
      </c>
      <c r="D449" s="641">
        <v>92239</v>
      </c>
      <c r="E449" s="641">
        <v>93017</v>
      </c>
      <c r="F449" s="641">
        <v>96295</v>
      </c>
      <c r="G449" s="642">
        <f t="shared" si="14"/>
        <v>1.035240869948504</v>
      </c>
    </row>
    <row r="450" spans="1:7" ht="12.75">
      <c r="A450" s="634"/>
      <c r="B450" s="669" t="s">
        <v>420</v>
      </c>
      <c r="C450" s="641">
        <v>151767</v>
      </c>
      <c r="D450" s="641">
        <v>157244</v>
      </c>
      <c r="E450" s="641">
        <v>157244</v>
      </c>
      <c r="F450" s="641">
        <v>165417</v>
      </c>
      <c r="G450" s="642">
        <f t="shared" si="14"/>
        <v>1.051976546004935</v>
      </c>
    </row>
    <row r="451" spans="1:7" ht="12.75">
      <c r="A451" s="634"/>
      <c r="B451" s="670" t="s">
        <v>422</v>
      </c>
      <c r="C451" s="641"/>
      <c r="D451" s="641"/>
      <c r="E451" s="641"/>
      <c r="F451" s="641"/>
      <c r="G451" s="642"/>
    </row>
    <row r="452" spans="1:7" ht="13.5" thickBot="1">
      <c r="A452" s="634"/>
      <c r="B452" s="671" t="s">
        <v>421</v>
      </c>
      <c r="C452" s="648"/>
      <c r="D452" s="648"/>
      <c r="E452" s="648"/>
      <c r="F452" s="648"/>
      <c r="G452" s="642"/>
    </row>
    <row r="453" spans="1:7" ht="13.5" thickBot="1">
      <c r="A453" s="634"/>
      <c r="B453" s="672" t="s">
        <v>986</v>
      </c>
      <c r="C453" s="651">
        <f>SUM(C448:C452)</f>
        <v>533345</v>
      </c>
      <c r="D453" s="651">
        <f>SUM(D448:D452)</f>
        <v>571107</v>
      </c>
      <c r="E453" s="651">
        <f>SUM(E448:E452)</f>
        <v>574766</v>
      </c>
      <c r="F453" s="651">
        <f>SUM(F448:F452)</f>
        <v>598353</v>
      </c>
      <c r="G453" s="652">
        <f>SUM(F453/E453)</f>
        <v>1.0410375700719945</v>
      </c>
    </row>
    <row r="454" spans="1:7" ht="12.75">
      <c r="A454" s="634"/>
      <c r="B454" s="669" t="s">
        <v>297</v>
      </c>
      <c r="C454" s="641"/>
      <c r="D454" s="641">
        <v>2500</v>
      </c>
      <c r="E454" s="641">
        <v>2500</v>
      </c>
      <c r="F454" s="641">
        <v>2500</v>
      </c>
      <c r="G454" s="642">
        <f t="shared" si="14"/>
        <v>1</v>
      </c>
    </row>
    <row r="455" spans="1:7" ht="12.75">
      <c r="A455" s="634"/>
      <c r="B455" s="669" t="s">
        <v>298</v>
      </c>
      <c r="C455" s="641">
        <v>8000</v>
      </c>
      <c r="D455" s="641">
        <v>8000</v>
      </c>
      <c r="E455" s="641">
        <v>8000</v>
      </c>
      <c r="F455" s="641">
        <v>8000</v>
      </c>
      <c r="G455" s="642">
        <f t="shared" si="14"/>
        <v>1</v>
      </c>
    </row>
    <row r="456" spans="1:7" ht="13.5" thickBot="1">
      <c r="A456" s="634"/>
      <c r="B456" s="671" t="s">
        <v>430</v>
      </c>
      <c r="C456" s="648"/>
      <c r="D456" s="648"/>
      <c r="E456" s="648"/>
      <c r="F456" s="648"/>
      <c r="G456" s="642"/>
    </row>
    <row r="457" spans="1:7" ht="13.5" thickBot="1">
      <c r="A457" s="634"/>
      <c r="B457" s="673" t="s">
        <v>993</v>
      </c>
      <c r="C457" s="651">
        <f>SUM(C455:C456)</f>
        <v>8000</v>
      </c>
      <c r="D457" s="651">
        <f>SUM(D454:D456)</f>
        <v>10500</v>
      </c>
      <c r="E457" s="651">
        <f>SUM(E454:E456)</f>
        <v>10500</v>
      </c>
      <c r="F457" s="651">
        <f>SUM(F454:F456)</f>
        <v>10500</v>
      </c>
      <c r="G457" s="652">
        <f>SUM(F457/E457)</f>
        <v>1</v>
      </c>
    </row>
    <row r="458" spans="1:7" ht="15.75" thickBot="1">
      <c r="A458" s="631"/>
      <c r="B458" s="676" t="s">
        <v>84</v>
      </c>
      <c r="C458" s="668">
        <f>SUM(C453+C457)</f>
        <v>541345</v>
      </c>
      <c r="D458" s="668">
        <f>SUM(D453+D457)</f>
        <v>581607</v>
      </c>
      <c r="E458" s="668">
        <f>SUM(E453+E457)</f>
        <v>585266</v>
      </c>
      <c r="F458" s="668">
        <f>SUM(F453+F457)</f>
        <v>608853</v>
      </c>
      <c r="G458" s="652">
        <f>SUM(F458/E458)</f>
        <v>1.040301333069066</v>
      </c>
    </row>
    <row r="459" spans="1:7" ht="15">
      <c r="A459" s="294">
        <v>2898</v>
      </c>
      <c r="B459" s="678" t="s">
        <v>440</v>
      </c>
      <c r="C459" s="680"/>
      <c r="D459" s="680"/>
      <c r="E459" s="680"/>
      <c r="F459" s="680"/>
      <c r="G459" s="642"/>
    </row>
    <row r="460" spans="1:7" ht="12.75">
      <c r="A460" s="634"/>
      <c r="B460" s="636" t="s">
        <v>206</v>
      </c>
      <c r="C460" s="634"/>
      <c r="D460" s="634"/>
      <c r="E460" s="634"/>
      <c r="F460" s="634"/>
      <c r="G460" s="642"/>
    </row>
    <row r="461" spans="1:7" ht="13.5" thickBot="1">
      <c r="A461" s="634"/>
      <c r="B461" s="637" t="s">
        <v>207</v>
      </c>
      <c r="C461" s="631"/>
      <c r="D461" s="648">
        <f>SUM(D430+D399)</f>
        <v>6991</v>
      </c>
      <c r="E461" s="648">
        <f>SUM(E430+E399)</f>
        <v>6991</v>
      </c>
      <c r="F461" s="648">
        <f>SUM(F430+F399)</f>
        <v>25369</v>
      </c>
      <c r="G461" s="642">
        <f t="shared" si="14"/>
        <v>3.6288084680303245</v>
      </c>
    </row>
    <row r="462" spans="1:7" ht="13.5" thickBot="1">
      <c r="A462" s="634"/>
      <c r="B462" s="639" t="s">
        <v>228</v>
      </c>
      <c r="C462" s="631"/>
      <c r="D462" s="685">
        <f>SUM(D461)</f>
        <v>6991</v>
      </c>
      <c r="E462" s="685">
        <f>SUM(E461)</f>
        <v>6991</v>
      </c>
      <c r="F462" s="685">
        <f>SUM(F461)</f>
        <v>25369</v>
      </c>
      <c r="G462" s="652">
        <f t="shared" si="14"/>
        <v>3.6288084680303245</v>
      </c>
    </row>
    <row r="463" spans="1:7" ht="12.75">
      <c r="A463" s="634"/>
      <c r="B463" s="636" t="s">
        <v>209</v>
      </c>
      <c r="C463" s="641">
        <f aca="true" t="shared" si="15" ref="C463:F470">SUM(C432+C401)</f>
        <v>304</v>
      </c>
      <c r="D463" s="641">
        <f t="shared" si="15"/>
        <v>304</v>
      </c>
      <c r="E463" s="641">
        <f t="shared" si="15"/>
        <v>304</v>
      </c>
      <c r="F463" s="641">
        <f t="shared" si="15"/>
        <v>304</v>
      </c>
      <c r="G463" s="642">
        <f aca="true" t="shared" si="16" ref="G463:G525">SUM(F463/E463)</f>
        <v>1</v>
      </c>
    </row>
    <row r="464" spans="1:7" ht="12.75">
      <c r="A464" s="634"/>
      <c r="B464" s="643" t="s">
        <v>210</v>
      </c>
      <c r="C464" s="644">
        <f t="shared" si="15"/>
        <v>0</v>
      </c>
      <c r="D464" s="644">
        <f t="shared" si="15"/>
        <v>0</v>
      </c>
      <c r="E464" s="644">
        <f t="shared" si="15"/>
        <v>0</v>
      </c>
      <c r="F464" s="644">
        <f t="shared" si="15"/>
        <v>0</v>
      </c>
      <c r="G464" s="642"/>
    </row>
    <row r="465" spans="1:7" ht="12.75">
      <c r="A465" s="634"/>
      <c r="B465" s="643" t="s">
        <v>211</v>
      </c>
      <c r="C465" s="644">
        <f t="shared" si="15"/>
        <v>304</v>
      </c>
      <c r="D465" s="644">
        <f t="shared" si="15"/>
        <v>304</v>
      </c>
      <c r="E465" s="644">
        <f t="shared" si="15"/>
        <v>304</v>
      </c>
      <c r="F465" s="644">
        <f t="shared" si="15"/>
        <v>304</v>
      </c>
      <c r="G465" s="642">
        <f t="shared" si="16"/>
        <v>1</v>
      </c>
    </row>
    <row r="466" spans="1:7" ht="12.75">
      <c r="A466" s="634"/>
      <c r="B466" s="645" t="s">
        <v>212</v>
      </c>
      <c r="C466" s="641">
        <f t="shared" si="15"/>
        <v>5859</v>
      </c>
      <c r="D466" s="641">
        <f t="shared" si="15"/>
        <v>5859</v>
      </c>
      <c r="E466" s="641">
        <f t="shared" si="15"/>
        <v>5859</v>
      </c>
      <c r="F466" s="641">
        <f t="shared" si="15"/>
        <v>5859</v>
      </c>
      <c r="G466" s="642">
        <f t="shared" si="16"/>
        <v>1</v>
      </c>
    </row>
    <row r="467" spans="1:7" ht="12.75">
      <c r="A467" s="634"/>
      <c r="B467" s="645" t="s">
        <v>213</v>
      </c>
      <c r="C467" s="641">
        <f t="shared" si="15"/>
        <v>59215</v>
      </c>
      <c r="D467" s="641">
        <f t="shared" si="15"/>
        <v>65531</v>
      </c>
      <c r="E467" s="641">
        <f t="shared" si="15"/>
        <v>65531</v>
      </c>
      <c r="F467" s="641">
        <f t="shared" si="15"/>
        <v>65531</v>
      </c>
      <c r="G467" s="642">
        <f t="shared" si="16"/>
        <v>1</v>
      </c>
    </row>
    <row r="468" spans="1:7" ht="12.75">
      <c r="A468" s="634"/>
      <c r="B468" s="645" t="s">
        <v>214</v>
      </c>
      <c r="C468" s="641">
        <f t="shared" si="15"/>
        <v>16625</v>
      </c>
      <c r="D468" s="641">
        <f t="shared" si="15"/>
        <v>16625</v>
      </c>
      <c r="E468" s="641">
        <f t="shared" si="15"/>
        <v>16625</v>
      </c>
      <c r="F468" s="641">
        <f t="shared" si="15"/>
        <v>16625</v>
      </c>
      <c r="G468" s="642">
        <f t="shared" si="16"/>
        <v>1</v>
      </c>
    </row>
    <row r="469" spans="1:7" ht="12.75">
      <c r="A469" s="634"/>
      <c r="B469" s="646" t="s">
        <v>215</v>
      </c>
      <c r="C469" s="641">
        <f t="shared" si="15"/>
        <v>0</v>
      </c>
      <c r="D469" s="641">
        <f t="shared" si="15"/>
        <v>0</v>
      </c>
      <c r="E469" s="641">
        <f t="shared" si="15"/>
        <v>0</v>
      </c>
      <c r="F469" s="641">
        <f t="shared" si="15"/>
        <v>0</v>
      </c>
      <c r="G469" s="642"/>
    </row>
    <row r="470" spans="1:7" ht="13.5" thickBot="1">
      <c r="A470" s="634"/>
      <c r="B470" s="647" t="s">
        <v>216</v>
      </c>
      <c r="C470" s="641">
        <f t="shared" si="15"/>
        <v>6316</v>
      </c>
      <c r="D470" s="641">
        <f t="shared" si="15"/>
        <v>0</v>
      </c>
      <c r="E470" s="641">
        <f t="shared" si="15"/>
        <v>4802</v>
      </c>
      <c r="F470" s="641">
        <f t="shared" si="15"/>
        <v>4802</v>
      </c>
      <c r="G470" s="642">
        <f t="shared" si="16"/>
        <v>1</v>
      </c>
    </row>
    <row r="471" spans="1:7" ht="13.5" thickBot="1">
      <c r="A471" s="634"/>
      <c r="B471" s="650" t="s">
        <v>450</v>
      </c>
      <c r="C471" s="651">
        <f>SUM(C463+C466+C467+C468+C470)</f>
        <v>88319</v>
      </c>
      <c r="D471" s="651">
        <f>SUM(D463+D466+D467+D468+D470)</f>
        <v>88319</v>
      </c>
      <c r="E471" s="651">
        <f>SUM(E463+E466+E467+E468+E470)</f>
        <v>93121</v>
      </c>
      <c r="F471" s="651">
        <f>SUM(F463+F466+F467+F468+F470)</f>
        <v>93121</v>
      </c>
      <c r="G471" s="652">
        <f t="shared" si="16"/>
        <v>1</v>
      </c>
    </row>
    <row r="472" spans="1:7" ht="13.5" thickBot="1">
      <c r="A472" s="634"/>
      <c r="B472" s="654" t="s">
        <v>994</v>
      </c>
      <c r="C472" s="655">
        <f>SUM(C471+C462)</f>
        <v>88319</v>
      </c>
      <c r="D472" s="655">
        <f>SUM(D471+D462)</f>
        <v>95310</v>
      </c>
      <c r="E472" s="655">
        <f>SUM(E471+E462)</f>
        <v>100112</v>
      </c>
      <c r="F472" s="655">
        <f>SUM(F471+F462)</f>
        <v>118490</v>
      </c>
      <c r="G472" s="652">
        <f t="shared" si="16"/>
        <v>1.1835743966757233</v>
      </c>
    </row>
    <row r="473" spans="1:7" ht="13.5" thickBot="1">
      <c r="A473" s="634"/>
      <c r="B473" s="656" t="s">
        <v>995</v>
      </c>
      <c r="C473" s="657"/>
      <c r="D473" s="657"/>
      <c r="E473" s="657"/>
      <c r="F473" s="657"/>
      <c r="G473" s="658"/>
    </row>
    <row r="474" spans="1:7" ht="12.75">
      <c r="A474" s="634"/>
      <c r="B474" s="659" t="s">
        <v>217</v>
      </c>
      <c r="C474" s="660"/>
      <c r="D474" s="660">
        <f aca="true" t="shared" si="17" ref="D474:F476">SUM(D443+D412)</f>
        <v>30191</v>
      </c>
      <c r="E474" s="660">
        <f t="shared" si="17"/>
        <v>25389</v>
      </c>
      <c r="F474" s="660">
        <f t="shared" si="17"/>
        <v>25389</v>
      </c>
      <c r="G474" s="642">
        <f t="shared" si="16"/>
        <v>1</v>
      </c>
    </row>
    <row r="475" spans="1:7" ht="12.75">
      <c r="A475" s="634"/>
      <c r="B475" s="661" t="s">
        <v>225</v>
      </c>
      <c r="C475" s="641">
        <f>SUM(C444+C413)</f>
        <v>876311</v>
      </c>
      <c r="D475" s="641">
        <f t="shared" si="17"/>
        <v>889922</v>
      </c>
      <c r="E475" s="641">
        <f t="shared" si="17"/>
        <v>899440</v>
      </c>
      <c r="F475" s="641">
        <f t="shared" si="17"/>
        <v>907758</v>
      </c>
      <c r="G475" s="642">
        <f t="shared" si="16"/>
        <v>1.0092479765187228</v>
      </c>
    </row>
    <row r="476" spans="1:7" ht="13.5" thickBot="1">
      <c r="A476" s="634"/>
      <c r="B476" s="662" t="s">
        <v>226</v>
      </c>
      <c r="C476" s="648">
        <f>SUM(C445+C414)</f>
        <v>2100</v>
      </c>
      <c r="D476" s="648">
        <f t="shared" si="17"/>
        <v>2100</v>
      </c>
      <c r="E476" s="648">
        <f t="shared" si="17"/>
        <v>2100</v>
      </c>
      <c r="F476" s="648">
        <f t="shared" si="17"/>
        <v>2100</v>
      </c>
      <c r="G476" s="642">
        <f t="shared" si="16"/>
        <v>1</v>
      </c>
    </row>
    <row r="477" spans="1:7" ht="13.5" thickBot="1">
      <c r="A477" s="634"/>
      <c r="B477" s="663" t="s">
        <v>987</v>
      </c>
      <c r="C477" s="664">
        <f>SUM(C475:C476)</f>
        <v>878411</v>
      </c>
      <c r="D477" s="664">
        <f>SUM(D474:D476)</f>
        <v>922213</v>
      </c>
      <c r="E477" s="664">
        <f>SUM(E474:E476)</f>
        <v>926929</v>
      </c>
      <c r="F477" s="664">
        <f>SUM(F474:F476)</f>
        <v>935247</v>
      </c>
      <c r="G477" s="652">
        <f t="shared" si="16"/>
        <v>1.0089737185911758</v>
      </c>
    </row>
    <row r="478" spans="1:7" ht="15.75" thickBot="1">
      <c r="A478" s="634"/>
      <c r="B478" s="667" t="s">
        <v>6</v>
      </c>
      <c r="C478" s="668">
        <f>SUM(C472+C473+C477)</f>
        <v>966730</v>
      </c>
      <c r="D478" s="668">
        <f>SUM(D472+D473+D477)</f>
        <v>1017523</v>
      </c>
      <c r="E478" s="668">
        <f>SUM(E472+E473+E477)</f>
        <v>1027041</v>
      </c>
      <c r="F478" s="668">
        <f>SUM(F472+F473+F477)</f>
        <v>1053737</v>
      </c>
      <c r="G478" s="652">
        <f t="shared" si="16"/>
        <v>1.025993120040972</v>
      </c>
    </row>
    <row r="479" spans="1:7" ht="12.75">
      <c r="A479" s="634"/>
      <c r="B479" s="669" t="s">
        <v>418</v>
      </c>
      <c r="C479" s="641">
        <f aca="true" t="shared" si="18" ref="C479:F483">SUM(C448+C417)</f>
        <v>541423</v>
      </c>
      <c r="D479" s="641">
        <f t="shared" si="18"/>
        <v>573552</v>
      </c>
      <c r="E479" s="641">
        <f t="shared" si="18"/>
        <v>577356</v>
      </c>
      <c r="F479" s="641">
        <f t="shared" si="18"/>
        <v>591241</v>
      </c>
      <c r="G479" s="642">
        <f t="shared" si="16"/>
        <v>1.024049286748557</v>
      </c>
    </row>
    <row r="480" spans="1:7" ht="12.75">
      <c r="A480" s="634"/>
      <c r="B480" s="669" t="s">
        <v>419</v>
      </c>
      <c r="C480" s="641">
        <f t="shared" si="18"/>
        <v>158134</v>
      </c>
      <c r="D480" s="641">
        <f t="shared" si="18"/>
        <v>166570</v>
      </c>
      <c r="E480" s="641">
        <f t="shared" si="18"/>
        <v>167597</v>
      </c>
      <c r="F480" s="641">
        <f t="shared" si="18"/>
        <v>171347</v>
      </c>
      <c r="G480" s="642">
        <f t="shared" si="16"/>
        <v>1.0223751021796332</v>
      </c>
    </row>
    <row r="481" spans="1:7" ht="12.75">
      <c r="A481" s="634"/>
      <c r="B481" s="669" t="s">
        <v>420</v>
      </c>
      <c r="C481" s="641">
        <f t="shared" si="18"/>
        <v>259173</v>
      </c>
      <c r="D481" s="641">
        <f t="shared" si="18"/>
        <v>266901</v>
      </c>
      <c r="E481" s="641">
        <f t="shared" si="18"/>
        <v>267789</v>
      </c>
      <c r="F481" s="641">
        <f t="shared" si="18"/>
        <v>276850</v>
      </c>
      <c r="G481" s="642">
        <f t="shared" si="16"/>
        <v>1.0338363412985596</v>
      </c>
    </row>
    <row r="482" spans="1:7" ht="12.75">
      <c r="A482" s="634"/>
      <c r="B482" s="670" t="s">
        <v>422</v>
      </c>
      <c r="C482" s="641">
        <f t="shared" si="18"/>
        <v>0</v>
      </c>
      <c r="D482" s="641">
        <f t="shared" si="18"/>
        <v>0</v>
      </c>
      <c r="E482" s="641">
        <f t="shared" si="18"/>
        <v>0</v>
      </c>
      <c r="F482" s="641">
        <f t="shared" si="18"/>
        <v>0</v>
      </c>
      <c r="G482" s="642"/>
    </row>
    <row r="483" spans="1:7" ht="13.5" thickBot="1">
      <c r="A483" s="634"/>
      <c r="B483" s="671" t="s">
        <v>421</v>
      </c>
      <c r="C483" s="641">
        <f t="shared" si="18"/>
        <v>0</v>
      </c>
      <c r="D483" s="641">
        <f t="shared" si="18"/>
        <v>0</v>
      </c>
      <c r="E483" s="641">
        <f t="shared" si="18"/>
        <v>0</v>
      </c>
      <c r="F483" s="641">
        <f t="shared" si="18"/>
        <v>0</v>
      </c>
      <c r="G483" s="642"/>
    </row>
    <row r="484" spans="1:7" ht="13.5" thickBot="1">
      <c r="A484" s="634"/>
      <c r="B484" s="672" t="s">
        <v>986</v>
      </c>
      <c r="C484" s="651">
        <f>SUM(C479:C483)</f>
        <v>958730</v>
      </c>
      <c r="D484" s="651">
        <f>SUM(D479:D483)</f>
        <v>1007023</v>
      </c>
      <c r="E484" s="651">
        <f>SUM(E479:E483)</f>
        <v>1012742</v>
      </c>
      <c r="F484" s="651">
        <f>SUM(F479:F483)</f>
        <v>1039438</v>
      </c>
      <c r="G484" s="652">
        <f>SUM(F484/E484)</f>
        <v>1.026360119359126</v>
      </c>
    </row>
    <row r="485" spans="1:7" ht="12.75">
      <c r="A485" s="634"/>
      <c r="B485" s="669" t="s">
        <v>297</v>
      </c>
      <c r="C485" s="641"/>
      <c r="D485" s="641">
        <f>SUM(D454)</f>
        <v>2500</v>
      </c>
      <c r="E485" s="641">
        <f>SUM(E454+E423)</f>
        <v>6299</v>
      </c>
      <c r="F485" s="641">
        <f>SUM(F454+F423)</f>
        <v>6299</v>
      </c>
      <c r="G485" s="642">
        <f t="shared" si="16"/>
        <v>1</v>
      </c>
    </row>
    <row r="486" spans="1:7" ht="12.75">
      <c r="A486" s="634"/>
      <c r="B486" s="669" t="s">
        <v>298</v>
      </c>
      <c r="C486" s="641">
        <f>SUM(C455)</f>
        <v>8000</v>
      </c>
      <c r="D486" s="641">
        <f>SUM(D455)</f>
        <v>8000</v>
      </c>
      <c r="E486" s="641">
        <f>SUM(E455)</f>
        <v>8000</v>
      </c>
      <c r="F486" s="641">
        <f>SUM(F455)</f>
        <v>8000</v>
      </c>
      <c r="G486" s="642">
        <f t="shared" si="16"/>
        <v>1</v>
      </c>
    </row>
    <row r="487" spans="1:7" ht="13.5" thickBot="1">
      <c r="A487" s="634"/>
      <c r="B487" s="671" t="s">
        <v>430</v>
      </c>
      <c r="C487" s="648"/>
      <c r="D487" s="648"/>
      <c r="E487" s="648"/>
      <c r="F487" s="648"/>
      <c r="G487" s="642"/>
    </row>
    <row r="488" spans="1:7" ht="13.5" thickBot="1">
      <c r="A488" s="634"/>
      <c r="B488" s="673" t="s">
        <v>993</v>
      </c>
      <c r="C488" s="651">
        <f>SUM(C486)</f>
        <v>8000</v>
      </c>
      <c r="D488" s="651">
        <f>SUM(D485:D487)</f>
        <v>10500</v>
      </c>
      <c r="E488" s="651">
        <f>SUM(E485:E487)</f>
        <v>14299</v>
      </c>
      <c r="F488" s="651">
        <f>SUM(F485:F487)</f>
        <v>14299</v>
      </c>
      <c r="G488" s="652">
        <f>SUM(F488/E488)</f>
        <v>1</v>
      </c>
    </row>
    <row r="489" spans="1:7" ht="15.75" thickBot="1">
      <c r="A489" s="631"/>
      <c r="B489" s="676" t="s">
        <v>84</v>
      </c>
      <c r="C489" s="668">
        <f>SUM(C484+C488)</f>
        <v>966730</v>
      </c>
      <c r="D489" s="668">
        <f>SUM(D484+D488)</f>
        <v>1017523</v>
      </c>
      <c r="E489" s="668">
        <f>SUM(E484+E488)</f>
        <v>1027041</v>
      </c>
      <c r="F489" s="668">
        <f>SUM(F484+F488)</f>
        <v>1053737</v>
      </c>
      <c r="G489" s="652">
        <f>SUM(F489/E489)</f>
        <v>1.025993120040972</v>
      </c>
    </row>
    <row r="490" spans="1:7" ht="15">
      <c r="A490" s="294">
        <v>2985</v>
      </c>
      <c r="B490" s="297" t="s">
        <v>441</v>
      </c>
      <c r="C490" s="641"/>
      <c r="D490" s="641"/>
      <c r="E490" s="641"/>
      <c r="F490" s="641"/>
      <c r="G490" s="642"/>
    </row>
    <row r="491" spans="1:7" ht="12.75">
      <c r="A491" s="634"/>
      <c r="B491" s="636" t="s">
        <v>206</v>
      </c>
      <c r="C491" s="634"/>
      <c r="D491" s="634"/>
      <c r="E491" s="634"/>
      <c r="F491" s="634"/>
      <c r="G491" s="642"/>
    </row>
    <row r="492" spans="1:7" ht="13.5" thickBot="1">
      <c r="A492" s="634"/>
      <c r="B492" s="637" t="s">
        <v>207</v>
      </c>
      <c r="C492" s="631"/>
      <c r="D492" s="631"/>
      <c r="E492" s="686">
        <v>1109</v>
      </c>
      <c r="F492" s="686">
        <v>6214</v>
      </c>
      <c r="G492" s="642">
        <f t="shared" si="16"/>
        <v>5.603246167718665</v>
      </c>
    </row>
    <row r="493" spans="1:7" ht="13.5" thickBot="1">
      <c r="A493" s="634"/>
      <c r="B493" s="639" t="s">
        <v>228</v>
      </c>
      <c r="C493" s="631"/>
      <c r="D493" s="631"/>
      <c r="E493" s="687">
        <f>SUM(E491:E492)</f>
        <v>1109</v>
      </c>
      <c r="F493" s="687">
        <f>SUM(F491:F492)</f>
        <v>6214</v>
      </c>
      <c r="G493" s="652">
        <f t="shared" si="16"/>
        <v>5.603246167718665</v>
      </c>
    </row>
    <row r="494" spans="1:7" ht="12.75">
      <c r="A494" s="634"/>
      <c r="B494" s="636" t="s">
        <v>209</v>
      </c>
      <c r="C494" s="641">
        <v>65000</v>
      </c>
      <c r="D494" s="641">
        <v>65000</v>
      </c>
      <c r="E494" s="641">
        <v>65000</v>
      </c>
      <c r="F494" s="641">
        <v>65000</v>
      </c>
      <c r="G494" s="642">
        <f t="shared" si="16"/>
        <v>1</v>
      </c>
    </row>
    <row r="495" spans="1:7" ht="12.75">
      <c r="A495" s="634"/>
      <c r="B495" s="643" t="s">
        <v>210</v>
      </c>
      <c r="C495" s="644">
        <v>40000</v>
      </c>
      <c r="D495" s="644">
        <v>40000</v>
      </c>
      <c r="E495" s="644">
        <v>40000</v>
      </c>
      <c r="F495" s="644">
        <v>40000</v>
      </c>
      <c r="G495" s="642">
        <f t="shared" si="16"/>
        <v>1</v>
      </c>
    </row>
    <row r="496" spans="1:7" ht="12.75">
      <c r="A496" s="634"/>
      <c r="B496" s="643" t="s">
        <v>211</v>
      </c>
      <c r="C496" s="644">
        <v>25000</v>
      </c>
      <c r="D496" s="644">
        <v>25000</v>
      </c>
      <c r="E496" s="644">
        <v>25000</v>
      </c>
      <c r="F496" s="644">
        <v>25000</v>
      </c>
      <c r="G496" s="642">
        <f t="shared" si="16"/>
        <v>1</v>
      </c>
    </row>
    <row r="497" spans="1:7" ht="12.75">
      <c r="A497" s="634"/>
      <c r="B497" s="645" t="s">
        <v>212</v>
      </c>
      <c r="C497" s="641"/>
      <c r="D497" s="641"/>
      <c r="E497" s="641"/>
      <c r="F497" s="641"/>
      <c r="G497" s="642"/>
    </row>
    <row r="498" spans="1:7" ht="12.75">
      <c r="A498" s="634"/>
      <c r="B498" s="645" t="s">
        <v>213</v>
      </c>
      <c r="C498" s="641"/>
      <c r="D498" s="641"/>
      <c r="E498" s="641"/>
      <c r="F498" s="641"/>
      <c r="G498" s="642"/>
    </row>
    <row r="499" spans="1:7" ht="12.75">
      <c r="A499" s="634"/>
      <c r="B499" s="645" t="s">
        <v>214</v>
      </c>
      <c r="C499" s="641">
        <v>15000</v>
      </c>
      <c r="D499" s="641">
        <v>15000</v>
      </c>
      <c r="E499" s="641">
        <v>15000</v>
      </c>
      <c r="F499" s="641">
        <v>15000</v>
      </c>
      <c r="G499" s="642">
        <f t="shared" si="16"/>
        <v>1</v>
      </c>
    </row>
    <row r="500" spans="1:7" ht="12.75">
      <c r="A500" s="634"/>
      <c r="B500" s="646" t="s">
        <v>215</v>
      </c>
      <c r="C500" s="641"/>
      <c r="D500" s="641"/>
      <c r="E500" s="641"/>
      <c r="F500" s="641"/>
      <c r="G500" s="642"/>
    </row>
    <row r="501" spans="1:7" ht="13.5" thickBot="1">
      <c r="A501" s="634"/>
      <c r="B501" s="647" t="s">
        <v>216</v>
      </c>
      <c r="C501" s="641"/>
      <c r="D501" s="641"/>
      <c r="E501" s="641">
        <v>21066</v>
      </c>
      <c r="F501" s="641">
        <v>21066</v>
      </c>
      <c r="G501" s="642">
        <f t="shared" si="16"/>
        <v>1</v>
      </c>
    </row>
    <row r="502" spans="1:7" ht="13.5" thickBot="1">
      <c r="A502" s="634"/>
      <c r="B502" s="650" t="s">
        <v>450</v>
      </c>
      <c r="C502" s="651">
        <f>SUM(C494+C497+C498+C499+C501)</f>
        <v>80000</v>
      </c>
      <c r="D502" s="651">
        <f>SUM(D494+D497+D498+D499+D501)</f>
        <v>80000</v>
      </c>
      <c r="E502" s="651">
        <f>SUM(E494+E497+E498+E499+E501)</f>
        <v>101066</v>
      </c>
      <c r="F502" s="651">
        <f>SUM(F494+F497+F498+F499+F501)</f>
        <v>101066</v>
      </c>
      <c r="G502" s="652">
        <f t="shared" si="16"/>
        <v>1</v>
      </c>
    </row>
    <row r="503" spans="1:7" ht="13.5" thickBot="1">
      <c r="A503" s="634"/>
      <c r="B503" s="654" t="s">
        <v>994</v>
      </c>
      <c r="C503" s="655">
        <f>SUM(C502+C493)</f>
        <v>80000</v>
      </c>
      <c r="D503" s="655">
        <f>SUM(D502+D493)</f>
        <v>80000</v>
      </c>
      <c r="E503" s="655">
        <f>SUM(E502+E493)</f>
        <v>102175</v>
      </c>
      <c r="F503" s="655">
        <f>SUM(F502+F493)</f>
        <v>107280</v>
      </c>
      <c r="G503" s="652">
        <f t="shared" si="16"/>
        <v>1.0499632982627845</v>
      </c>
    </row>
    <row r="504" spans="1:7" ht="13.5" thickBot="1">
      <c r="A504" s="634"/>
      <c r="B504" s="656" t="s">
        <v>995</v>
      </c>
      <c r="C504" s="657"/>
      <c r="D504" s="657"/>
      <c r="E504" s="657"/>
      <c r="F504" s="657"/>
      <c r="G504" s="658"/>
    </row>
    <row r="505" spans="1:7" ht="12.75">
      <c r="A505" s="634"/>
      <c r="B505" s="659" t="s">
        <v>217</v>
      </c>
      <c r="C505" s="660"/>
      <c r="D505" s="660">
        <v>23339</v>
      </c>
      <c r="E505" s="660">
        <v>2273</v>
      </c>
      <c r="F505" s="660">
        <v>2273</v>
      </c>
      <c r="G505" s="642">
        <f t="shared" si="16"/>
        <v>1</v>
      </c>
    </row>
    <row r="506" spans="1:7" ht="12.75">
      <c r="A506" s="634"/>
      <c r="B506" s="661" t="s">
        <v>225</v>
      </c>
      <c r="C506" s="641">
        <v>353600</v>
      </c>
      <c r="D506" s="641">
        <v>359076</v>
      </c>
      <c r="E506" s="641">
        <v>360165</v>
      </c>
      <c r="F506" s="641">
        <v>362491</v>
      </c>
      <c r="G506" s="642">
        <f t="shared" si="16"/>
        <v>1.0064581511251787</v>
      </c>
    </row>
    <row r="507" spans="1:7" ht="13.5" thickBot="1">
      <c r="A507" s="634"/>
      <c r="B507" s="662" t="s">
        <v>226</v>
      </c>
      <c r="C507" s="648"/>
      <c r="D507" s="648"/>
      <c r="E507" s="648"/>
      <c r="F507" s="648"/>
      <c r="G507" s="642"/>
    </row>
    <row r="508" spans="1:7" ht="13.5" thickBot="1">
      <c r="A508" s="634"/>
      <c r="B508" s="663" t="s">
        <v>987</v>
      </c>
      <c r="C508" s="664">
        <f>SUM(C506:C507)</f>
        <v>353600</v>
      </c>
      <c r="D508" s="664">
        <f>SUM(D505:D507)</f>
        <v>382415</v>
      </c>
      <c r="E508" s="664">
        <f>SUM(E505:E507)</f>
        <v>362438</v>
      </c>
      <c r="F508" s="664">
        <f>SUM(F505:F507)</f>
        <v>364764</v>
      </c>
      <c r="G508" s="652">
        <f>SUM(F508/E508)</f>
        <v>1.0064176493634773</v>
      </c>
    </row>
    <row r="509" spans="1:7" ht="15.75" thickBot="1">
      <c r="A509" s="634"/>
      <c r="B509" s="667" t="s">
        <v>6</v>
      </c>
      <c r="C509" s="668">
        <f>SUM(C503+C504+C508)</f>
        <v>433600</v>
      </c>
      <c r="D509" s="668">
        <f>SUM(D503+D504+D508)</f>
        <v>462415</v>
      </c>
      <c r="E509" s="668">
        <f>SUM(E503+E504+E508)</f>
        <v>464613</v>
      </c>
      <c r="F509" s="668">
        <f>SUM(F503+F504+F508)</f>
        <v>472044</v>
      </c>
      <c r="G509" s="652">
        <f>SUM(F509/E509)</f>
        <v>1.0159939562603715</v>
      </c>
    </row>
    <row r="510" spans="1:7" ht="12.75">
      <c r="A510" s="634"/>
      <c r="B510" s="669" t="s">
        <v>418</v>
      </c>
      <c r="C510" s="641">
        <v>127883</v>
      </c>
      <c r="D510" s="641">
        <v>130775</v>
      </c>
      <c r="E510" s="641">
        <v>131633</v>
      </c>
      <c r="F510" s="641">
        <v>132999</v>
      </c>
      <c r="G510" s="642">
        <f t="shared" si="16"/>
        <v>1.0103773369899645</v>
      </c>
    </row>
    <row r="511" spans="1:7" ht="12.75">
      <c r="A511" s="634"/>
      <c r="B511" s="669" t="s">
        <v>419</v>
      </c>
      <c r="C511" s="641">
        <v>34443</v>
      </c>
      <c r="D511" s="641">
        <v>35265</v>
      </c>
      <c r="E511" s="641">
        <v>35496</v>
      </c>
      <c r="F511" s="641">
        <v>35865</v>
      </c>
      <c r="G511" s="642">
        <f t="shared" si="16"/>
        <v>1.010395537525355</v>
      </c>
    </row>
    <row r="512" spans="1:7" ht="12.75">
      <c r="A512" s="634"/>
      <c r="B512" s="669" t="s">
        <v>420</v>
      </c>
      <c r="C512" s="641">
        <v>258274</v>
      </c>
      <c r="D512" s="641">
        <v>278785</v>
      </c>
      <c r="E512" s="641">
        <v>278242</v>
      </c>
      <c r="F512" s="641">
        <v>280014</v>
      </c>
      <c r="G512" s="642">
        <f t="shared" si="16"/>
        <v>1.0063685568677625</v>
      </c>
    </row>
    <row r="513" spans="1:7" ht="12.75">
      <c r="A513" s="634"/>
      <c r="B513" s="670" t="s">
        <v>422</v>
      </c>
      <c r="C513" s="641"/>
      <c r="D513" s="641"/>
      <c r="E513" s="641"/>
      <c r="F513" s="641"/>
      <c r="G513" s="642"/>
    </row>
    <row r="514" spans="1:7" ht="13.5" thickBot="1">
      <c r="A514" s="634"/>
      <c r="B514" s="671" t="s">
        <v>421</v>
      </c>
      <c r="C514" s="641"/>
      <c r="D514" s="641"/>
      <c r="E514" s="641"/>
      <c r="F514" s="641"/>
      <c r="G514" s="642"/>
    </row>
    <row r="515" spans="1:7" ht="13.5" thickBot="1">
      <c r="A515" s="634"/>
      <c r="B515" s="672" t="s">
        <v>986</v>
      </c>
      <c r="C515" s="651">
        <f>SUM(C510:C514)</f>
        <v>420600</v>
      </c>
      <c r="D515" s="651">
        <f>SUM(D510:D514)</f>
        <v>444825</v>
      </c>
      <c r="E515" s="651">
        <f>SUM(E510:E514)</f>
        <v>445371</v>
      </c>
      <c r="F515" s="651">
        <f>SUM(F510:F514)</f>
        <v>448878</v>
      </c>
      <c r="G515" s="652">
        <f>SUM(F515/E515)</f>
        <v>1.0078743339822305</v>
      </c>
    </row>
    <row r="516" spans="1:7" ht="12.75">
      <c r="A516" s="634"/>
      <c r="B516" s="669" t="s">
        <v>297</v>
      </c>
      <c r="C516" s="641"/>
      <c r="D516" s="641">
        <v>4590</v>
      </c>
      <c r="E516" s="641">
        <v>6242</v>
      </c>
      <c r="F516" s="641">
        <v>10166</v>
      </c>
      <c r="G516" s="642">
        <f t="shared" si="16"/>
        <v>1.6286446651714195</v>
      </c>
    </row>
    <row r="517" spans="1:7" ht="12.75">
      <c r="A517" s="634"/>
      <c r="B517" s="669" t="s">
        <v>298</v>
      </c>
      <c r="C517" s="641">
        <v>13000</v>
      </c>
      <c r="D517" s="641">
        <v>13000</v>
      </c>
      <c r="E517" s="641">
        <v>13000</v>
      </c>
      <c r="F517" s="641">
        <v>13000</v>
      </c>
      <c r="G517" s="642">
        <f t="shared" si="16"/>
        <v>1</v>
      </c>
    </row>
    <row r="518" spans="1:7" ht="13.5" thickBot="1">
      <c r="A518" s="634"/>
      <c r="B518" s="671" t="s">
        <v>430</v>
      </c>
      <c r="C518" s="648"/>
      <c r="D518" s="648"/>
      <c r="E518" s="648"/>
      <c r="F518" s="648"/>
      <c r="G518" s="642"/>
    </row>
    <row r="519" spans="1:7" ht="13.5" thickBot="1">
      <c r="A519" s="634"/>
      <c r="B519" s="673" t="s">
        <v>993</v>
      </c>
      <c r="C519" s="651">
        <f>SUM(C517:C518)</f>
        <v>13000</v>
      </c>
      <c r="D519" s="651">
        <f>SUM(D516:D518)</f>
        <v>17590</v>
      </c>
      <c r="E519" s="651">
        <f>SUM(E516:E518)</f>
        <v>19242</v>
      </c>
      <c r="F519" s="651">
        <f>SUM(F516:F518)</f>
        <v>23166</v>
      </c>
      <c r="G519" s="652">
        <f>SUM(F519/E519)</f>
        <v>1.2039289055191769</v>
      </c>
    </row>
    <row r="520" spans="1:7" ht="15.75" thickBot="1">
      <c r="A520" s="631"/>
      <c r="B520" s="676" t="s">
        <v>84</v>
      </c>
      <c r="C520" s="668">
        <f>SUM(C515+C519)</f>
        <v>433600</v>
      </c>
      <c r="D520" s="668">
        <f>SUM(D515+D519)</f>
        <v>462415</v>
      </c>
      <c r="E520" s="668">
        <f>SUM(E515+E519)</f>
        <v>464613</v>
      </c>
      <c r="F520" s="668">
        <f>SUM(F515+F519)</f>
        <v>472044</v>
      </c>
      <c r="G520" s="652">
        <f>SUM(F520/E520)</f>
        <v>1.0159939562603715</v>
      </c>
    </row>
    <row r="521" spans="1:7" ht="15">
      <c r="A521" s="294">
        <v>2991</v>
      </c>
      <c r="B521" s="297" t="s">
        <v>229</v>
      </c>
      <c r="C521" s="680"/>
      <c r="D521" s="680"/>
      <c r="E521" s="680"/>
      <c r="F521" s="680"/>
      <c r="G521" s="642"/>
    </row>
    <row r="522" spans="1:7" ht="12.75">
      <c r="A522" s="634"/>
      <c r="B522" s="636" t="s">
        <v>206</v>
      </c>
      <c r="C522" s="634"/>
      <c r="D522" s="634"/>
      <c r="E522" s="634"/>
      <c r="F522" s="634"/>
      <c r="G522" s="642"/>
    </row>
    <row r="523" spans="1:7" ht="13.5" thickBot="1">
      <c r="A523" s="634"/>
      <c r="B523" s="637" t="s">
        <v>207</v>
      </c>
      <c r="C523" s="631"/>
      <c r="D523" s="648">
        <f>SUM(D461)</f>
        <v>6991</v>
      </c>
      <c r="E523" s="648">
        <f>SUM(E461+E492)</f>
        <v>8100</v>
      </c>
      <c r="F523" s="648">
        <f>SUM(F461+F492+F367)</f>
        <v>35691</v>
      </c>
      <c r="G523" s="642">
        <f t="shared" si="16"/>
        <v>4.406296296296296</v>
      </c>
    </row>
    <row r="524" spans="1:7" ht="13.5" thickBot="1">
      <c r="A524" s="634"/>
      <c r="B524" s="639" t="s">
        <v>228</v>
      </c>
      <c r="C524" s="631"/>
      <c r="D524" s="685">
        <f>SUM(D523)</f>
        <v>6991</v>
      </c>
      <c r="E524" s="685">
        <f>SUM(E523)</f>
        <v>8100</v>
      </c>
      <c r="F524" s="685">
        <f>SUM(F523)</f>
        <v>35691</v>
      </c>
      <c r="G524" s="652">
        <f aca="true" t="shared" si="19" ref="G524:G549">SUM(F524/E524)</f>
        <v>4.406296296296296</v>
      </c>
    </row>
    <row r="525" spans="1:7" ht="12.75">
      <c r="A525" s="634"/>
      <c r="B525" s="636" t="s">
        <v>209</v>
      </c>
      <c r="C525" s="641">
        <f aca="true" t="shared" si="20" ref="C525:F530">SUM(C494+C463+C369)</f>
        <v>102459</v>
      </c>
      <c r="D525" s="641">
        <f t="shared" si="20"/>
        <v>102459</v>
      </c>
      <c r="E525" s="641">
        <f t="shared" si="20"/>
        <v>102459</v>
      </c>
      <c r="F525" s="641">
        <f t="shared" si="20"/>
        <v>108459</v>
      </c>
      <c r="G525" s="642">
        <f t="shared" si="16"/>
        <v>1.0585600093696015</v>
      </c>
    </row>
    <row r="526" spans="1:7" ht="12.75">
      <c r="A526" s="634"/>
      <c r="B526" s="643" t="s">
        <v>210</v>
      </c>
      <c r="C526" s="644">
        <f t="shared" si="20"/>
        <v>41455</v>
      </c>
      <c r="D526" s="644">
        <f t="shared" si="20"/>
        <v>41455</v>
      </c>
      <c r="E526" s="644">
        <f t="shared" si="20"/>
        <v>41455</v>
      </c>
      <c r="F526" s="644">
        <f t="shared" si="20"/>
        <v>41455</v>
      </c>
      <c r="G526" s="642">
        <f t="shared" si="19"/>
        <v>1</v>
      </c>
    </row>
    <row r="527" spans="1:7" ht="12.75">
      <c r="A527" s="634"/>
      <c r="B527" s="643" t="s">
        <v>211</v>
      </c>
      <c r="C527" s="644">
        <f t="shared" si="20"/>
        <v>61004</v>
      </c>
      <c r="D527" s="644">
        <f t="shared" si="20"/>
        <v>61004</v>
      </c>
      <c r="E527" s="644">
        <f t="shared" si="20"/>
        <v>61004</v>
      </c>
      <c r="F527" s="644">
        <f t="shared" si="20"/>
        <v>67004</v>
      </c>
      <c r="G527" s="642">
        <f t="shared" si="19"/>
        <v>1.0983542062815552</v>
      </c>
    </row>
    <row r="528" spans="1:7" ht="12.75">
      <c r="A528" s="634"/>
      <c r="B528" s="645" t="s">
        <v>212</v>
      </c>
      <c r="C528" s="641">
        <f t="shared" si="20"/>
        <v>27859</v>
      </c>
      <c r="D528" s="641">
        <f t="shared" si="20"/>
        <v>27859</v>
      </c>
      <c r="E528" s="641">
        <f t="shared" si="20"/>
        <v>27859</v>
      </c>
      <c r="F528" s="641">
        <f t="shared" si="20"/>
        <v>27859</v>
      </c>
      <c r="G528" s="642">
        <f t="shared" si="19"/>
        <v>1</v>
      </c>
    </row>
    <row r="529" spans="1:7" ht="12.75">
      <c r="A529" s="634"/>
      <c r="B529" s="645" t="s">
        <v>213</v>
      </c>
      <c r="C529" s="641">
        <f t="shared" si="20"/>
        <v>215947</v>
      </c>
      <c r="D529" s="641">
        <f t="shared" si="20"/>
        <v>222263</v>
      </c>
      <c r="E529" s="641">
        <f t="shared" si="20"/>
        <v>222263</v>
      </c>
      <c r="F529" s="641">
        <f t="shared" si="20"/>
        <v>222263</v>
      </c>
      <c r="G529" s="642">
        <f t="shared" si="19"/>
        <v>1</v>
      </c>
    </row>
    <row r="530" spans="1:7" ht="12.75">
      <c r="A530" s="634"/>
      <c r="B530" s="645" t="s">
        <v>214</v>
      </c>
      <c r="C530" s="641">
        <f t="shared" si="20"/>
        <v>78433</v>
      </c>
      <c r="D530" s="641">
        <f t="shared" si="20"/>
        <v>78433</v>
      </c>
      <c r="E530" s="641">
        <f t="shared" si="20"/>
        <v>78433</v>
      </c>
      <c r="F530" s="641">
        <f t="shared" si="20"/>
        <v>81433</v>
      </c>
      <c r="G530" s="642">
        <f t="shared" si="19"/>
        <v>1.0382492063289688</v>
      </c>
    </row>
    <row r="531" spans="1:7" ht="12.75">
      <c r="A531" s="634"/>
      <c r="B531" s="645" t="s">
        <v>462</v>
      </c>
      <c r="C531" s="641"/>
      <c r="D531" s="641"/>
      <c r="E531" s="641"/>
      <c r="F531" s="641">
        <f>F375</f>
        <v>2482</v>
      </c>
      <c r="G531" s="642"/>
    </row>
    <row r="532" spans="1:7" ht="12.75">
      <c r="A532" s="634"/>
      <c r="B532" s="646" t="s">
        <v>215</v>
      </c>
      <c r="C532" s="641">
        <f aca="true" t="shared" si="21" ref="C532:F533">SUM(C500+C469+C376)</f>
        <v>0</v>
      </c>
      <c r="D532" s="641">
        <f t="shared" si="21"/>
        <v>0</v>
      </c>
      <c r="E532" s="641">
        <f t="shared" si="21"/>
        <v>0</v>
      </c>
      <c r="F532" s="641">
        <f t="shared" si="21"/>
        <v>0</v>
      </c>
      <c r="G532" s="642"/>
    </row>
    <row r="533" spans="1:7" ht="13.5" thickBot="1">
      <c r="A533" s="634"/>
      <c r="B533" s="647" t="s">
        <v>216</v>
      </c>
      <c r="C533" s="641">
        <f t="shared" si="21"/>
        <v>15021</v>
      </c>
      <c r="D533" s="641">
        <f t="shared" si="21"/>
        <v>8705</v>
      </c>
      <c r="E533" s="641">
        <f t="shared" si="21"/>
        <v>40701</v>
      </c>
      <c r="F533" s="641">
        <f t="shared" si="21"/>
        <v>41188</v>
      </c>
      <c r="G533" s="642">
        <f t="shared" si="19"/>
        <v>1.011965307977691</v>
      </c>
    </row>
    <row r="534" spans="1:7" ht="13.5" thickBot="1">
      <c r="A534" s="634"/>
      <c r="B534" s="650" t="s">
        <v>450</v>
      </c>
      <c r="C534" s="651">
        <f>SUM(C525+C528+C529+C530+C533)</f>
        <v>439719</v>
      </c>
      <c r="D534" s="651">
        <f>SUM(D525+D528+D529+D530+D533)</f>
        <v>439719</v>
      </c>
      <c r="E534" s="651">
        <f>SUM(E525+E528+E529+E530+E533)</f>
        <v>471715</v>
      </c>
      <c r="F534" s="651">
        <f>SUM(F525+F528+F529+F530+F533+F531)</f>
        <v>483684</v>
      </c>
      <c r="G534" s="652">
        <f t="shared" si="19"/>
        <v>1.0253733716332956</v>
      </c>
    </row>
    <row r="535" spans="1:7" ht="13.5" thickBot="1">
      <c r="A535" s="634"/>
      <c r="B535" s="654" t="s">
        <v>994</v>
      </c>
      <c r="C535" s="655">
        <f>SUM(C534+C524)</f>
        <v>439719</v>
      </c>
      <c r="D535" s="655">
        <f>SUM(D534+D524)</f>
        <v>446710</v>
      </c>
      <c r="E535" s="655">
        <f>SUM(E534+E524)</f>
        <v>479815</v>
      </c>
      <c r="F535" s="655">
        <f>SUM(F534+F524)</f>
        <v>519375</v>
      </c>
      <c r="G535" s="652">
        <f t="shared" si="19"/>
        <v>1.0824484436709982</v>
      </c>
    </row>
    <row r="536" spans="1:7" ht="13.5" thickBot="1">
      <c r="A536" s="634"/>
      <c r="B536" s="656" t="s">
        <v>995</v>
      </c>
      <c r="C536" s="657"/>
      <c r="D536" s="657"/>
      <c r="E536" s="657"/>
      <c r="F536" s="657"/>
      <c r="G536" s="658"/>
    </row>
    <row r="537" spans="1:7" ht="12.75">
      <c r="A537" s="634"/>
      <c r="B537" s="659" t="s">
        <v>217</v>
      </c>
      <c r="C537" s="660"/>
      <c r="D537" s="660">
        <f aca="true" t="shared" si="22" ref="D537:F539">SUM(D505+D474+D381)</f>
        <v>96693</v>
      </c>
      <c r="E537" s="660">
        <f t="shared" si="22"/>
        <v>64697</v>
      </c>
      <c r="F537" s="660">
        <f t="shared" si="22"/>
        <v>64697</v>
      </c>
      <c r="G537" s="642">
        <f t="shared" si="19"/>
        <v>1</v>
      </c>
    </row>
    <row r="538" spans="1:7" ht="12.75">
      <c r="A538" s="634"/>
      <c r="B538" s="661" t="s">
        <v>225</v>
      </c>
      <c r="C538" s="641">
        <f>SUM(C506+C475+C382)</f>
        <v>3214555</v>
      </c>
      <c r="D538" s="641">
        <f t="shared" si="22"/>
        <v>3304689</v>
      </c>
      <c r="E538" s="641">
        <f t="shared" si="22"/>
        <v>3341474</v>
      </c>
      <c r="F538" s="641">
        <f t="shared" si="22"/>
        <v>3360658</v>
      </c>
      <c r="G538" s="642">
        <f t="shared" si="19"/>
        <v>1.0057411788929078</v>
      </c>
    </row>
    <row r="539" spans="1:7" ht="13.5" thickBot="1">
      <c r="A539" s="634"/>
      <c r="B539" s="662" t="s">
        <v>226</v>
      </c>
      <c r="C539" s="648">
        <f>SUM(C507+C476+C383)</f>
        <v>227530</v>
      </c>
      <c r="D539" s="648">
        <f t="shared" si="22"/>
        <v>227530</v>
      </c>
      <c r="E539" s="648">
        <f t="shared" si="22"/>
        <v>253269</v>
      </c>
      <c r="F539" s="648">
        <f t="shared" si="22"/>
        <v>253269</v>
      </c>
      <c r="G539" s="649">
        <f t="shared" si="19"/>
        <v>1</v>
      </c>
    </row>
    <row r="540" spans="1:7" ht="13.5" thickBot="1">
      <c r="A540" s="634"/>
      <c r="B540" s="663" t="s">
        <v>987</v>
      </c>
      <c r="C540" s="664">
        <f>SUM(C538:C539)</f>
        <v>3442085</v>
      </c>
      <c r="D540" s="664">
        <f>SUM(D537:D539)</f>
        <v>3628912</v>
      </c>
      <c r="E540" s="664">
        <f>SUM(E537:E539)</f>
        <v>3659440</v>
      </c>
      <c r="F540" s="664">
        <f>SUM(F537:F539)</f>
        <v>3678624</v>
      </c>
      <c r="G540" s="652">
        <f t="shared" si="19"/>
        <v>1.0052423321601118</v>
      </c>
    </row>
    <row r="541" spans="1:7" ht="15.75" thickBot="1">
      <c r="A541" s="634"/>
      <c r="B541" s="667" t="s">
        <v>6</v>
      </c>
      <c r="C541" s="668">
        <f>SUM(C535+C536+C540)</f>
        <v>3881804</v>
      </c>
      <c r="D541" s="668">
        <f>SUM(D535+D536+D540)</f>
        <v>4075622</v>
      </c>
      <c r="E541" s="668">
        <f>SUM(E535+E536+E540)</f>
        <v>4139255</v>
      </c>
      <c r="F541" s="668">
        <f>SUM(F535+F536+F540)</f>
        <v>4197999</v>
      </c>
      <c r="G541" s="652">
        <f t="shared" si="19"/>
        <v>1.0141919258417276</v>
      </c>
    </row>
    <row r="542" spans="1:7" ht="12.75">
      <c r="A542" s="634"/>
      <c r="B542" s="669" t="s">
        <v>418</v>
      </c>
      <c r="C542" s="641">
        <f aca="true" t="shared" si="23" ref="C542:F546">SUM(C510+C479+C386)</f>
        <v>1705990</v>
      </c>
      <c r="D542" s="641">
        <f t="shared" si="23"/>
        <v>1764662</v>
      </c>
      <c r="E542" s="641">
        <f t="shared" si="23"/>
        <v>1773951</v>
      </c>
      <c r="F542" s="641">
        <f t="shared" si="23"/>
        <v>1797039</v>
      </c>
      <c r="G542" s="642">
        <f t="shared" si="19"/>
        <v>1.0130150156345918</v>
      </c>
    </row>
    <row r="543" spans="1:7" ht="12.75">
      <c r="A543" s="634"/>
      <c r="B543" s="669" t="s">
        <v>419</v>
      </c>
      <c r="C543" s="641">
        <f t="shared" si="23"/>
        <v>483752</v>
      </c>
      <c r="D543" s="641">
        <f t="shared" si="23"/>
        <v>498832</v>
      </c>
      <c r="E543" s="641">
        <f t="shared" si="23"/>
        <v>501339</v>
      </c>
      <c r="F543" s="641">
        <f t="shared" si="23"/>
        <v>507300</v>
      </c>
      <c r="G543" s="642">
        <f t="shared" si="19"/>
        <v>1.011890158156457</v>
      </c>
    </row>
    <row r="544" spans="1:7" ht="12.75">
      <c r="A544" s="634"/>
      <c r="B544" s="669" t="s">
        <v>420</v>
      </c>
      <c r="C544" s="641">
        <f t="shared" si="23"/>
        <v>1671062</v>
      </c>
      <c r="D544" s="641">
        <f t="shared" si="23"/>
        <v>1774038</v>
      </c>
      <c r="E544" s="641">
        <f t="shared" si="23"/>
        <v>1780250</v>
      </c>
      <c r="F544" s="641">
        <f t="shared" si="23"/>
        <v>1797021</v>
      </c>
      <c r="G544" s="642">
        <f t="shared" si="19"/>
        <v>1.0094205869962083</v>
      </c>
    </row>
    <row r="545" spans="1:7" ht="12.75">
      <c r="A545" s="634"/>
      <c r="B545" s="670" t="s">
        <v>422</v>
      </c>
      <c r="C545" s="641">
        <f t="shared" si="23"/>
        <v>0</v>
      </c>
      <c r="D545" s="641">
        <f t="shared" si="23"/>
        <v>0</v>
      </c>
      <c r="E545" s="641">
        <f t="shared" si="23"/>
        <v>0</v>
      </c>
      <c r="F545" s="641">
        <f t="shared" si="23"/>
        <v>0</v>
      </c>
      <c r="G545" s="642"/>
    </row>
    <row r="546" spans="1:7" ht="13.5" thickBot="1">
      <c r="A546" s="634"/>
      <c r="B546" s="671" t="s">
        <v>421</v>
      </c>
      <c r="C546" s="641">
        <f t="shared" si="23"/>
        <v>0</v>
      </c>
      <c r="D546" s="641">
        <f t="shared" si="23"/>
        <v>0</v>
      </c>
      <c r="E546" s="641">
        <f t="shared" si="23"/>
        <v>466</v>
      </c>
      <c r="F546" s="641">
        <f t="shared" si="23"/>
        <v>466</v>
      </c>
      <c r="G546" s="649">
        <f t="shared" si="19"/>
        <v>1</v>
      </c>
    </row>
    <row r="547" spans="1:7" ht="13.5" thickBot="1">
      <c r="A547" s="634"/>
      <c r="B547" s="672" t="s">
        <v>986</v>
      </c>
      <c r="C547" s="651">
        <f>SUM(C542:C546)</f>
        <v>3860804</v>
      </c>
      <c r="D547" s="651">
        <f>SUM(D542:D546)</f>
        <v>4037532</v>
      </c>
      <c r="E547" s="651">
        <f>SUM(E542:E546)</f>
        <v>4056006</v>
      </c>
      <c r="F547" s="651">
        <f>SUM(F542:F546)</f>
        <v>4101826</v>
      </c>
      <c r="G547" s="652">
        <f t="shared" si="19"/>
        <v>1.0112968274701764</v>
      </c>
    </row>
    <row r="548" spans="1:7" ht="12.75">
      <c r="A548" s="634"/>
      <c r="B548" s="669" t="s">
        <v>297</v>
      </c>
      <c r="C548" s="641"/>
      <c r="D548" s="641">
        <f>SUM(D392+D485+D516)</f>
        <v>15090</v>
      </c>
      <c r="E548" s="641">
        <f>SUM(E392+E485+E516)</f>
        <v>40541</v>
      </c>
      <c r="F548" s="641">
        <f>SUM(F392+F485+F516)</f>
        <v>62465</v>
      </c>
      <c r="G548" s="642">
        <f t="shared" si="19"/>
        <v>1.540785871093461</v>
      </c>
    </row>
    <row r="549" spans="1:7" ht="12.75">
      <c r="A549" s="634"/>
      <c r="B549" s="669" t="s">
        <v>298</v>
      </c>
      <c r="C549" s="641">
        <f>SUM(C517+C486)</f>
        <v>21000</v>
      </c>
      <c r="D549" s="641">
        <f>SUM(D517+D486+D393)</f>
        <v>23000</v>
      </c>
      <c r="E549" s="641">
        <f>SUM(E517+E486+E393)</f>
        <v>42708</v>
      </c>
      <c r="F549" s="641">
        <f>SUM(F517+F486+F393)</f>
        <v>33708</v>
      </c>
      <c r="G549" s="642">
        <f t="shared" si="19"/>
        <v>0.7892666479348132</v>
      </c>
    </row>
    <row r="550" spans="1:7" ht="13.5" thickBot="1">
      <c r="A550" s="634"/>
      <c r="B550" s="671" t="s">
        <v>430</v>
      </c>
      <c r="C550" s="648"/>
      <c r="D550" s="648"/>
      <c r="E550" s="648"/>
      <c r="F550" s="648"/>
      <c r="G550" s="642"/>
    </row>
    <row r="551" spans="1:7" ht="13.5" thickBot="1">
      <c r="A551" s="634"/>
      <c r="B551" s="673" t="s">
        <v>993</v>
      </c>
      <c r="C551" s="651">
        <f>SUM(C549)</f>
        <v>21000</v>
      </c>
      <c r="D551" s="651">
        <f>SUM(D548:D550)</f>
        <v>38090</v>
      </c>
      <c r="E551" s="651">
        <f>SUM(E548:E550)</f>
        <v>83249</v>
      </c>
      <c r="F551" s="651">
        <f>SUM(F548:F550)</f>
        <v>96173</v>
      </c>
      <c r="G551" s="652">
        <f>SUM(F551/E551)</f>
        <v>1.155245108049346</v>
      </c>
    </row>
    <row r="552" spans="1:7" ht="15.75" thickBot="1">
      <c r="A552" s="631"/>
      <c r="B552" s="676" t="s">
        <v>84</v>
      </c>
      <c r="C552" s="668">
        <f>SUM(C547+C549)</f>
        <v>3881804</v>
      </c>
      <c r="D552" s="668">
        <f>SUM(D547+D551)</f>
        <v>4075622</v>
      </c>
      <c r="E552" s="668">
        <f>SUM(E547+E551)</f>
        <v>4139255</v>
      </c>
      <c r="F552" s="668">
        <f>SUM(F547+F551)</f>
        <v>4197999</v>
      </c>
      <c r="G552" s="652">
        <f>SUM(F552/E552)</f>
        <v>1.0141919258417276</v>
      </c>
    </row>
  </sheetData>
  <sheetProtection/>
  <mergeCells count="9">
    <mergeCell ref="G5:G7"/>
    <mergeCell ref="A2:G2"/>
    <mergeCell ref="A1:G1"/>
    <mergeCell ref="C5:C7"/>
    <mergeCell ref="B5:B7"/>
    <mergeCell ref="A5:A7"/>
    <mergeCell ref="D5:D7"/>
    <mergeCell ref="E5:E7"/>
    <mergeCell ref="F5:F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8" max="255" man="1"/>
    <brk id="270" max="255" man="1"/>
    <brk id="333" max="255" man="1"/>
    <brk id="396" max="255" man="1"/>
    <brk id="458" max="255" man="1"/>
    <brk id="52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showZeros="0" zoomScalePageLayoutView="0" workbookViewId="0" topLeftCell="A37">
      <selection activeCell="F28" sqref="F28"/>
    </sheetView>
  </sheetViews>
  <sheetFormatPr defaultColWidth="9.125" defaultRowHeight="12.75"/>
  <cols>
    <col min="1" max="1" width="6.875" style="691" customWidth="1"/>
    <col min="2" max="2" width="50.125" style="688" customWidth="1"/>
    <col min="3" max="6" width="13.75390625" style="688" customWidth="1"/>
    <col min="7" max="7" width="8.75390625" style="688" customWidth="1"/>
    <col min="8" max="16384" width="9.125" style="688" customWidth="1"/>
  </cols>
  <sheetData>
    <row r="1" spans="1:7" ht="12">
      <c r="A1" s="1060" t="s">
        <v>406</v>
      </c>
      <c r="B1" s="1061"/>
      <c r="C1" s="1062"/>
      <c r="D1" s="1062"/>
      <c r="E1" s="1062"/>
      <c r="F1" s="1062"/>
      <c r="G1" s="1062"/>
    </row>
    <row r="2" spans="1:7" ht="12.75">
      <c r="A2" s="1060" t="s">
        <v>18</v>
      </c>
      <c r="B2" s="1061"/>
      <c r="C2" s="1062"/>
      <c r="D2" s="1062"/>
      <c r="E2" s="1062"/>
      <c r="F2" s="1062"/>
      <c r="G2" s="1062"/>
    </row>
    <row r="3" spans="1:2" s="690" customFormat="1" ht="11.25" customHeight="1">
      <c r="A3" s="689"/>
      <c r="B3" s="689"/>
    </row>
    <row r="4" spans="3:7" ht="11.25" customHeight="1">
      <c r="C4" s="692"/>
      <c r="D4" s="692"/>
      <c r="E4" s="692"/>
      <c r="F4" s="692"/>
      <c r="G4" s="692" t="s">
        <v>191</v>
      </c>
    </row>
    <row r="5" spans="1:7" s="695" customFormat="1" ht="11.25" customHeight="1">
      <c r="A5" s="693"/>
      <c r="B5" s="694"/>
      <c r="C5" s="1028" t="s">
        <v>978</v>
      </c>
      <c r="D5" s="1028" t="s">
        <v>55</v>
      </c>
      <c r="E5" s="1028" t="s">
        <v>451</v>
      </c>
      <c r="F5" s="1028" t="s">
        <v>49</v>
      </c>
      <c r="G5" s="1058" t="s">
        <v>52</v>
      </c>
    </row>
    <row r="6" spans="1:7" s="695" customFormat="1" ht="12" customHeight="1">
      <c r="A6" s="696" t="s">
        <v>354</v>
      </c>
      <c r="B6" s="697" t="s">
        <v>368</v>
      </c>
      <c r="C6" s="1022"/>
      <c r="D6" s="1056"/>
      <c r="E6" s="1056"/>
      <c r="F6" s="1056"/>
      <c r="G6" s="1058"/>
    </row>
    <row r="7" spans="1:7" s="695" customFormat="1" ht="12.75" customHeight="1" thickBot="1">
      <c r="A7" s="698"/>
      <c r="B7" s="699"/>
      <c r="C7" s="1057"/>
      <c r="D7" s="1057"/>
      <c r="E7" s="1057"/>
      <c r="F7" s="1057"/>
      <c r="G7" s="1059"/>
    </row>
    <row r="8" spans="1:7" s="695" customFormat="1" ht="12" customHeight="1">
      <c r="A8" s="700" t="s">
        <v>164</v>
      </c>
      <c r="B8" s="701" t="s">
        <v>165</v>
      </c>
      <c r="C8" s="702" t="s">
        <v>166</v>
      </c>
      <c r="D8" s="702" t="s">
        <v>167</v>
      </c>
      <c r="E8" s="702" t="s">
        <v>168</v>
      </c>
      <c r="F8" s="702" t="s">
        <v>954</v>
      </c>
      <c r="G8" s="702" t="s">
        <v>573</v>
      </c>
    </row>
    <row r="9" spans="1:7" ht="12" customHeight="1">
      <c r="A9" s="693">
        <v>3010</v>
      </c>
      <c r="B9" s="703" t="s">
        <v>969</v>
      </c>
      <c r="C9" s="704">
        <f>SUM(C19)</f>
        <v>10533</v>
      </c>
      <c r="D9" s="704">
        <f>SUM(D19)</f>
        <v>10880</v>
      </c>
      <c r="E9" s="704">
        <f>SUM(E19)</f>
        <v>10880</v>
      </c>
      <c r="F9" s="704">
        <f>SUM(F19)</f>
        <v>10880</v>
      </c>
      <c r="G9" s="705">
        <f>SUM(F9/E9)</f>
        <v>1</v>
      </c>
    </row>
    <row r="10" spans="1:7" ht="12" customHeight="1">
      <c r="A10" s="88">
        <v>3011</v>
      </c>
      <c r="B10" s="706" t="s">
        <v>88</v>
      </c>
      <c r="C10" s="704"/>
      <c r="D10" s="704"/>
      <c r="E10" s="704"/>
      <c r="F10" s="704"/>
      <c r="G10" s="705"/>
    </row>
    <row r="11" spans="1:7" ht="12" customHeight="1">
      <c r="A11" s="707"/>
      <c r="B11" s="708" t="s">
        <v>89</v>
      </c>
      <c r="C11" s="609">
        <v>3100</v>
      </c>
      <c r="D11" s="609">
        <v>3128</v>
      </c>
      <c r="E11" s="609">
        <v>3128</v>
      </c>
      <c r="F11" s="609">
        <v>3128</v>
      </c>
      <c r="G11" s="709">
        <f aca="true" t="shared" si="0" ref="G11:G65">SUM(F11/E11)</f>
        <v>1</v>
      </c>
    </row>
    <row r="12" spans="1:7" ht="12" customHeight="1">
      <c r="A12" s="707"/>
      <c r="B12" s="221" t="s">
        <v>378</v>
      </c>
      <c r="C12" s="609">
        <v>900</v>
      </c>
      <c r="D12" s="609">
        <v>952</v>
      </c>
      <c r="E12" s="609">
        <v>952</v>
      </c>
      <c r="F12" s="609">
        <v>952</v>
      </c>
      <c r="G12" s="709">
        <f t="shared" si="0"/>
        <v>1</v>
      </c>
    </row>
    <row r="13" spans="1:7" ht="12" customHeight="1">
      <c r="A13" s="602"/>
      <c r="B13" s="710" t="s">
        <v>360</v>
      </c>
      <c r="C13" s="609">
        <v>4533</v>
      </c>
      <c r="D13" s="609">
        <v>4800</v>
      </c>
      <c r="E13" s="609">
        <v>4800</v>
      </c>
      <c r="F13" s="609">
        <v>4800</v>
      </c>
      <c r="G13" s="709">
        <f t="shared" si="0"/>
        <v>1</v>
      </c>
    </row>
    <row r="14" spans="1:7" ht="12" customHeight="1">
      <c r="A14" s="707"/>
      <c r="B14" s="610" t="s">
        <v>96</v>
      </c>
      <c r="C14" s="609"/>
      <c r="D14" s="609"/>
      <c r="E14" s="609"/>
      <c r="F14" s="609"/>
      <c r="G14" s="709"/>
    </row>
    <row r="15" spans="1:7" ht="12" customHeight="1">
      <c r="A15" s="707"/>
      <c r="B15" s="221" t="s">
        <v>370</v>
      </c>
      <c r="C15" s="711"/>
      <c r="D15" s="711"/>
      <c r="E15" s="711"/>
      <c r="F15" s="711"/>
      <c r="G15" s="709"/>
    </row>
    <row r="16" spans="1:7" ht="12" customHeight="1">
      <c r="A16" s="602"/>
      <c r="B16" s="708" t="s">
        <v>299</v>
      </c>
      <c r="C16" s="609">
        <v>1500</v>
      </c>
      <c r="D16" s="609">
        <v>1500</v>
      </c>
      <c r="E16" s="609">
        <v>1500</v>
      </c>
      <c r="F16" s="609">
        <v>1500</v>
      </c>
      <c r="G16" s="709">
        <f t="shared" si="0"/>
        <v>1</v>
      </c>
    </row>
    <row r="17" spans="1:7" ht="12" customHeight="1">
      <c r="A17" s="602"/>
      <c r="B17" s="87" t="s">
        <v>300</v>
      </c>
      <c r="C17" s="711">
        <v>500</v>
      </c>
      <c r="D17" s="711">
        <v>500</v>
      </c>
      <c r="E17" s="711">
        <v>500</v>
      </c>
      <c r="F17" s="711">
        <v>500</v>
      </c>
      <c r="G17" s="709">
        <f t="shared" si="0"/>
        <v>1</v>
      </c>
    </row>
    <row r="18" spans="1:7" ht="12" customHeight="1" thickBot="1">
      <c r="A18" s="707"/>
      <c r="B18" s="712" t="s">
        <v>85</v>
      </c>
      <c r="C18" s="713"/>
      <c r="D18" s="713"/>
      <c r="E18" s="713"/>
      <c r="F18" s="713"/>
      <c r="G18" s="714"/>
    </row>
    <row r="19" spans="1:7" ht="12" customHeight="1" thickBot="1">
      <c r="A19" s="698"/>
      <c r="B19" s="715" t="s">
        <v>352</v>
      </c>
      <c r="C19" s="716">
        <f>SUM(C11:C18)</f>
        <v>10533</v>
      </c>
      <c r="D19" s="716">
        <f>SUM(D11:D18)</f>
        <v>10880</v>
      </c>
      <c r="E19" s="716">
        <f>SUM(E11:E18)</f>
        <v>10880</v>
      </c>
      <c r="F19" s="716">
        <f>SUM(F11:F18)</f>
        <v>10880</v>
      </c>
      <c r="G19" s="721">
        <f t="shared" si="0"/>
        <v>1</v>
      </c>
    </row>
    <row r="20" spans="1:7" s="695" customFormat="1" ht="12" customHeight="1">
      <c r="A20" s="717">
        <v>3020</v>
      </c>
      <c r="B20" s="278" t="s">
        <v>37</v>
      </c>
      <c r="C20" s="718">
        <f>SUM(C30+C50)</f>
        <v>1701940</v>
      </c>
      <c r="D20" s="718">
        <f>SUM(D30+D50)</f>
        <v>1803059</v>
      </c>
      <c r="E20" s="718">
        <f>SUM(E30+E50)</f>
        <v>1808185</v>
      </c>
      <c r="F20" s="718">
        <f>SUM(F30+F50)</f>
        <v>1819160</v>
      </c>
      <c r="G20" s="719">
        <f t="shared" si="0"/>
        <v>1.0060696223008154</v>
      </c>
    </row>
    <row r="21" spans="1:7" s="695" customFormat="1" ht="12" customHeight="1">
      <c r="A21" s="696">
        <v>3021</v>
      </c>
      <c r="B21" s="720" t="s">
        <v>90</v>
      </c>
      <c r="C21" s="704"/>
      <c r="D21" s="704"/>
      <c r="E21" s="704"/>
      <c r="F21" s="704"/>
      <c r="G21" s="705"/>
    </row>
    <row r="22" spans="1:7" ht="12" customHeight="1">
      <c r="A22" s="707"/>
      <c r="B22" s="708" t="s">
        <v>89</v>
      </c>
      <c r="C22" s="609">
        <v>921803</v>
      </c>
      <c r="D22" s="609">
        <v>943827</v>
      </c>
      <c r="E22" s="609">
        <v>944753</v>
      </c>
      <c r="F22" s="609">
        <v>953395</v>
      </c>
      <c r="G22" s="709">
        <f t="shared" si="0"/>
        <v>1.0091473644434048</v>
      </c>
    </row>
    <row r="23" spans="1:7" ht="12" customHeight="1">
      <c r="A23" s="707"/>
      <c r="B23" s="221" t="s">
        <v>378</v>
      </c>
      <c r="C23" s="609">
        <v>257599</v>
      </c>
      <c r="D23" s="609">
        <v>277050</v>
      </c>
      <c r="E23" s="609">
        <v>277300</v>
      </c>
      <c r="F23" s="609">
        <v>279633</v>
      </c>
      <c r="G23" s="709">
        <f t="shared" si="0"/>
        <v>1.0084132708258204</v>
      </c>
    </row>
    <row r="24" spans="1:7" ht="12" customHeight="1">
      <c r="A24" s="602"/>
      <c r="B24" s="710" t="s">
        <v>360</v>
      </c>
      <c r="C24" s="609">
        <v>301293</v>
      </c>
      <c r="D24" s="609">
        <v>311526</v>
      </c>
      <c r="E24" s="609">
        <v>315476</v>
      </c>
      <c r="F24" s="609">
        <v>300476</v>
      </c>
      <c r="G24" s="709">
        <f t="shared" si="0"/>
        <v>0.9524528014809367</v>
      </c>
    </row>
    <row r="25" spans="1:7" ht="12" customHeight="1">
      <c r="A25" s="707"/>
      <c r="B25" s="610" t="s">
        <v>96</v>
      </c>
      <c r="C25" s="609"/>
      <c r="D25" s="609"/>
      <c r="E25" s="609"/>
      <c r="F25" s="609"/>
      <c r="G25" s="709"/>
    </row>
    <row r="26" spans="1:7" ht="12" customHeight="1">
      <c r="A26" s="707"/>
      <c r="B26" s="221" t="s">
        <v>370</v>
      </c>
      <c r="C26" s="609"/>
      <c r="D26" s="609"/>
      <c r="E26" s="609"/>
      <c r="F26" s="609"/>
      <c r="G26" s="709"/>
    </row>
    <row r="27" spans="1:7" ht="12" customHeight="1">
      <c r="A27" s="602"/>
      <c r="B27" s="708" t="s">
        <v>299</v>
      </c>
      <c r="C27" s="711">
        <v>96700</v>
      </c>
      <c r="D27" s="711">
        <v>36200</v>
      </c>
      <c r="E27" s="711">
        <v>36200</v>
      </c>
      <c r="F27" s="711">
        <v>51200</v>
      </c>
      <c r="G27" s="709">
        <f t="shared" si="0"/>
        <v>1.4143646408839778</v>
      </c>
    </row>
    <row r="28" spans="1:7" ht="12" customHeight="1">
      <c r="A28" s="602"/>
      <c r="B28" s="87" t="s">
        <v>300</v>
      </c>
      <c r="C28" s="711"/>
      <c r="D28" s="711">
        <v>62000</v>
      </c>
      <c r="E28" s="711">
        <v>62000</v>
      </c>
      <c r="F28" s="711">
        <v>62000</v>
      </c>
      <c r="G28" s="709">
        <f t="shared" si="0"/>
        <v>1</v>
      </c>
    </row>
    <row r="29" spans="1:7" ht="12" customHeight="1" thickBot="1">
      <c r="A29" s="707"/>
      <c r="B29" s="712" t="s">
        <v>85</v>
      </c>
      <c r="C29" s="713"/>
      <c r="D29" s="713"/>
      <c r="E29" s="713"/>
      <c r="F29" s="713"/>
      <c r="G29" s="999"/>
    </row>
    <row r="30" spans="1:7" ht="12" customHeight="1" thickBot="1">
      <c r="A30" s="698"/>
      <c r="B30" s="715" t="s">
        <v>352</v>
      </c>
      <c r="C30" s="716">
        <f>SUM(C22:C29)</f>
        <v>1577395</v>
      </c>
      <c r="D30" s="716">
        <f>SUM(D22:D29)</f>
        <v>1630603</v>
      </c>
      <c r="E30" s="716">
        <f>SUM(E22:E29)</f>
        <v>1635729</v>
      </c>
      <c r="F30" s="716">
        <f>SUM(F22:F29)</f>
        <v>1646704</v>
      </c>
      <c r="G30" s="721">
        <f t="shared" si="0"/>
        <v>1.0067095466302791</v>
      </c>
    </row>
    <row r="31" spans="1:7" ht="12" customHeight="1">
      <c r="A31" s="696">
        <v>3024</v>
      </c>
      <c r="B31" s="722" t="s">
        <v>997</v>
      </c>
      <c r="C31" s="718"/>
      <c r="D31" s="718"/>
      <c r="E31" s="718"/>
      <c r="F31" s="718"/>
      <c r="G31" s="719"/>
    </row>
    <row r="32" spans="1:7" ht="12" customHeight="1">
      <c r="A32" s="696"/>
      <c r="B32" s="708" t="s">
        <v>89</v>
      </c>
      <c r="C32" s="609">
        <v>60000</v>
      </c>
      <c r="D32" s="609">
        <v>70183</v>
      </c>
      <c r="E32" s="609">
        <v>70183</v>
      </c>
      <c r="F32" s="609">
        <v>75605</v>
      </c>
      <c r="G32" s="709">
        <f t="shared" si="0"/>
        <v>1.0772551757548123</v>
      </c>
    </row>
    <row r="33" spans="1:7" ht="12" customHeight="1">
      <c r="A33" s="696"/>
      <c r="B33" s="221" t="s">
        <v>378</v>
      </c>
      <c r="C33" s="609">
        <v>16000</v>
      </c>
      <c r="D33" s="609">
        <v>18900</v>
      </c>
      <c r="E33" s="609">
        <v>18900</v>
      </c>
      <c r="F33" s="609">
        <v>20447</v>
      </c>
      <c r="G33" s="709">
        <f t="shared" si="0"/>
        <v>1.0818518518518518</v>
      </c>
    </row>
    <row r="34" spans="1:7" ht="12" customHeight="1">
      <c r="A34" s="696"/>
      <c r="B34" s="710" t="s">
        <v>360</v>
      </c>
      <c r="C34" s="609">
        <v>30000</v>
      </c>
      <c r="D34" s="609">
        <v>32523</v>
      </c>
      <c r="E34" s="609">
        <v>31723</v>
      </c>
      <c r="F34" s="609">
        <v>33304</v>
      </c>
      <c r="G34" s="709">
        <f t="shared" si="0"/>
        <v>1.0498376572203134</v>
      </c>
    </row>
    <row r="35" spans="1:7" ht="12" customHeight="1">
      <c r="A35" s="696"/>
      <c r="B35" s="610" t="s">
        <v>96</v>
      </c>
      <c r="C35" s="609"/>
      <c r="D35" s="609"/>
      <c r="E35" s="609"/>
      <c r="F35" s="609"/>
      <c r="G35" s="709"/>
    </row>
    <row r="36" spans="1:7" ht="12" customHeight="1">
      <c r="A36" s="696"/>
      <c r="B36" s="221" t="s">
        <v>370</v>
      </c>
      <c r="C36" s="609"/>
      <c r="D36" s="609"/>
      <c r="E36" s="609"/>
      <c r="F36" s="609"/>
      <c r="G36" s="709"/>
    </row>
    <row r="37" spans="1:7" ht="12" customHeight="1">
      <c r="A37" s="696"/>
      <c r="B37" s="708" t="s">
        <v>299</v>
      </c>
      <c r="C37" s="711"/>
      <c r="D37" s="711"/>
      <c r="E37" s="711">
        <v>800</v>
      </c>
      <c r="F37" s="711">
        <v>800</v>
      </c>
      <c r="G37" s="709">
        <f t="shared" si="0"/>
        <v>1</v>
      </c>
    </row>
    <row r="38" spans="1:7" ht="12" customHeight="1">
      <c r="A38" s="696"/>
      <c r="B38" s="87" t="s">
        <v>300</v>
      </c>
      <c r="C38" s="711"/>
      <c r="D38" s="711"/>
      <c r="E38" s="711"/>
      <c r="F38" s="711"/>
      <c r="G38" s="705"/>
    </row>
    <row r="39" spans="1:7" ht="12" customHeight="1" thickBot="1">
      <c r="A39" s="696"/>
      <c r="B39" s="712" t="s">
        <v>85</v>
      </c>
      <c r="C39" s="713"/>
      <c r="D39" s="713"/>
      <c r="E39" s="713"/>
      <c r="F39" s="713"/>
      <c r="G39" s="714"/>
    </row>
    <row r="40" spans="1:7" ht="12" customHeight="1" thickBot="1">
      <c r="A40" s="723"/>
      <c r="B40" s="715" t="s">
        <v>352</v>
      </c>
      <c r="C40" s="716">
        <f>SUM(C32:C39)</f>
        <v>106000</v>
      </c>
      <c r="D40" s="716">
        <f>SUM(D32:D39)</f>
        <v>121606</v>
      </c>
      <c r="E40" s="716">
        <f>SUM(E32:E39)</f>
        <v>121606</v>
      </c>
      <c r="F40" s="716">
        <f>SUM(F32:F39)</f>
        <v>130156</v>
      </c>
      <c r="G40" s="721">
        <f t="shared" si="0"/>
        <v>1.0703090308044012</v>
      </c>
    </row>
    <row r="41" spans="1:7" ht="12" customHeight="1">
      <c r="A41" s="724">
        <v>3026</v>
      </c>
      <c r="B41" s="725" t="s">
        <v>374</v>
      </c>
      <c r="C41" s="704"/>
      <c r="D41" s="704"/>
      <c r="E41" s="704"/>
      <c r="F41" s="704"/>
      <c r="G41" s="719"/>
    </row>
    <row r="42" spans="1:7" ht="12" customHeight="1">
      <c r="A42" s="88"/>
      <c r="B42" s="708" t="s">
        <v>89</v>
      </c>
      <c r="C42" s="609"/>
      <c r="D42" s="609"/>
      <c r="E42" s="609"/>
      <c r="F42" s="609"/>
      <c r="G42" s="705"/>
    </row>
    <row r="43" spans="1:7" ht="12" customHeight="1">
      <c r="A43" s="88"/>
      <c r="B43" s="221" t="s">
        <v>378</v>
      </c>
      <c r="C43" s="609"/>
      <c r="D43" s="609"/>
      <c r="E43" s="609"/>
      <c r="F43" s="609"/>
      <c r="G43" s="705"/>
    </row>
    <row r="44" spans="1:7" ht="12" customHeight="1">
      <c r="A44" s="88"/>
      <c r="B44" s="710" t="s">
        <v>360</v>
      </c>
      <c r="C44" s="609">
        <v>60645</v>
      </c>
      <c r="D44" s="609">
        <v>73002</v>
      </c>
      <c r="E44" s="609">
        <v>73002</v>
      </c>
      <c r="F44" s="609">
        <v>73002</v>
      </c>
      <c r="G44" s="709">
        <f t="shared" si="0"/>
        <v>1</v>
      </c>
    </row>
    <row r="45" spans="1:7" ht="12" customHeight="1">
      <c r="A45" s="88"/>
      <c r="B45" s="610" t="s">
        <v>96</v>
      </c>
      <c r="C45" s="726"/>
      <c r="D45" s="726"/>
      <c r="E45" s="726"/>
      <c r="F45" s="726"/>
      <c r="G45" s="709"/>
    </row>
    <row r="46" spans="1:7" ht="12" customHeight="1">
      <c r="A46" s="88"/>
      <c r="B46" s="221" t="s">
        <v>370</v>
      </c>
      <c r="C46" s="727"/>
      <c r="D46" s="727"/>
      <c r="E46" s="727"/>
      <c r="F46" s="727"/>
      <c r="G46" s="709"/>
    </row>
    <row r="47" spans="1:7" ht="12" customHeight="1">
      <c r="A47" s="88"/>
      <c r="B47" s="708" t="s">
        <v>299</v>
      </c>
      <c r="C47" s="728">
        <v>63900</v>
      </c>
      <c r="D47" s="728">
        <v>99454</v>
      </c>
      <c r="E47" s="728">
        <v>99454</v>
      </c>
      <c r="F47" s="728">
        <v>99454</v>
      </c>
      <c r="G47" s="709">
        <f t="shared" si="0"/>
        <v>1</v>
      </c>
    </row>
    <row r="48" spans="1:7" ht="12" customHeight="1">
      <c r="A48" s="88"/>
      <c r="B48" s="87" t="s">
        <v>300</v>
      </c>
      <c r="C48" s="728"/>
      <c r="D48" s="728"/>
      <c r="E48" s="728"/>
      <c r="F48" s="728"/>
      <c r="G48" s="709"/>
    </row>
    <row r="49" spans="1:7" ht="12" customHeight="1" thickBot="1">
      <c r="A49" s="88"/>
      <c r="B49" s="712" t="s">
        <v>85</v>
      </c>
      <c r="C49" s="729"/>
      <c r="D49" s="729"/>
      <c r="E49" s="729"/>
      <c r="F49" s="729"/>
      <c r="G49" s="714"/>
    </row>
    <row r="50" spans="1:7" ht="12" customHeight="1" thickBot="1">
      <c r="A50" s="723"/>
      <c r="B50" s="715" t="s">
        <v>352</v>
      </c>
      <c r="C50" s="716">
        <f>SUM(C41:C47)</f>
        <v>124545</v>
      </c>
      <c r="D50" s="716">
        <f>SUM(D41:D47)</f>
        <v>172456</v>
      </c>
      <c r="E50" s="716">
        <f>SUM(E41:E47)</f>
        <v>172456</v>
      </c>
      <c r="F50" s="716">
        <f>SUM(F41:F47)</f>
        <v>172456</v>
      </c>
      <c r="G50" s="721">
        <f t="shared" si="0"/>
        <v>1</v>
      </c>
    </row>
    <row r="51" spans="1:7" ht="12" customHeight="1">
      <c r="A51" s="696">
        <v>3000</v>
      </c>
      <c r="B51" s="730" t="s">
        <v>92</v>
      </c>
      <c r="C51" s="609"/>
      <c r="D51" s="609"/>
      <c r="E51" s="609"/>
      <c r="F51" s="609"/>
      <c r="G51" s="719"/>
    </row>
    <row r="52" spans="1:7" ht="12" customHeight="1">
      <c r="A52" s="696"/>
      <c r="B52" s="731" t="s">
        <v>998</v>
      </c>
      <c r="C52" s="609"/>
      <c r="D52" s="609"/>
      <c r="E52" s="609"/>
      <c r="F52" s="609"/>
      <c r="G52" s="705"/>
    </row>
    <row r="53" spans="1:7" ht="12" customHeight="1">
      <c r="A53" s="707"/>
      <c r="B53" s="708" t="s">
        <v>89</v>
      </c>
      <c r="C53" s="609">
        <f aca="true" t="shared" si="1" ref="C53:E54">SUM(C22+C11+C32)</f>
        <v>984903</v>
      </c>
      <c r="D53" s="609">
        <f t="shared" si="1"/>
        <v>1017138</v>
      </c>
      <c r="E53" s="609">
        <f t="shared" si="1"/>
        <v>1018064</v>
      </c>
      <c r="F53" s="609">
        <f>SUM(F22+F11+F32)</f>
        <v>1032128</v>
      </c>
      <c r="G53" s="709">
        <f t="shared" si="0"/>
        <v>1.0138144556727278</v>
      </c>
    </row>
    <row r="54" spans="1:7" ht="12" customHeight="1">
      <c r="A54" s="707"/>
      <c r="B54" s="221" t="s">
        <v>378</v>
      </c>
      <c r="C54" s="609">
        <f t="shared" si="1"/>
        <v>274499</v>
      </c>
      <c r="D54" s="609">
        <f t="shared" si="1"/>
        <v>296902</v>
      </c>
      <c r="E54" s="609">
        <f t="shared" si="1"/>
        <v>297152</v>
      </c>
      <c r="F54" s="609">
        <f>SUM(F23+F12+F33)</f>
        <v>301032</v>
      </c>
      <c r="G54" s="709">
        <f t="shared" si="0"/>
        <v>1.0130572905449062</v>
      </c>
    </row>
    <row r="55" spans="1:7" ht="12" customHeight="1">
      <c r="A55" s="602"/>
      <c r="B55" s="610" t="s">
        <v>375</v>
      </c>
      <c r="C55" s="609">
        <f>SUM(C24+C13+C44+C34)</f>
        <v>396471</v>
      </c>
      <c r="D55" s="609">
        <f>SUM(D24+D13+D44+D34)</f>
        <v>421851</v>
      </c>
      <c r="E55" s="609">
        <f>SUM(E24+E13+E44+E34)</f>
        <v>425001</v>
      </c>
      <c r="F55" s="609">
        <f>SUM(F24+F13+F44+F34)</f>
        <v>411582</v>
      </c>
      <c r="G55" s="709">
        <f t="shared" si="0"/>
        <v>0.9684259566448079</v>
      </c>
    </row>
    <row r="56" spans="1:7" ht="12" customHeight="1">
      <c r="A56" s="707"/>
      <c r="B56" s="610" t="s">
        <v>96</v>
      </c>
      <c r="C56" s="609">
        <f>SUM(C14)</f>
        <v>0</v>
      </c>
      <c r="D56" s="609">
        <f>SUM(D14)</f>
        <v>0</v>
      </c>
      <c r="E56" s="609">
        <f>SUM(E14)</f>
        <v>0</v>
      </c>
      <c r="F56" s="609">
        <f>SUM(F14)</f>
        <v>0</v>
      </c>
      <c r="G56" s="705"/>
    </row>
    <row r="57" spans="1:7" ht="12" customHeight="1">
      <c r="A57" s="707"/>
      <c r="B57" s="221" t="s">
        <v>370</v>
      </c>
      <c r="C57" s="609">
        <f>SUM(C25+C15)</f>
        <v>0</v>
      </c>
      <c r="D57" s="609">
        <f>SUM(D25+D15)</f>
        <v>0</v>
      </c>
      <c r="E57" s="609">
        <f>SUM(E25+E15)</f>
        <v>0</v>
      </c>
      <c r="F57" s="609">
        <f>SUM(F25+F15)</f>
        <v>0</v>
      </c>
      <c r="G57" s="705"/>
    </row>
    <row r="58" spans="1:7" ht="12" customHeight="1">
      <c r="A58" s="707"/>
      <c r="B58" s="620" t="s">
        <v>986</v>
      </c>
      <c r="C58" s="732">
        <f>SUM(C53:C57)</f>
        <v>1655873</v>
      </c>
      <c r="D58" s="732">
        <f>SUM(D53:D57)</f>
        <v>1735891</v>
      </c>
      <c r="E58" s="732">
        <f>SUM(E53:E57)</f>
        <v>1740217</v>
      </c>
      <c r="F58" s="732">
        <f>SUM(F53:F57)</f>
        <v>1744742</v>
      </c>
      <c r="G58" s="705">
        <f t="shared" si="0"/>
        <v>1.0026002504285385</v>
      </c>
    </row>
    <row r="59" spans="1:7" ht="12" customHeight="1">
      <c r="A59" s="707"/>
      <c r="B59" s="733" t="s">
        <v>0</v>
      </c>
      <c r="C59" s="609"/>
      <c r="D59" s="609"/>
      <c r="E59" s="609"/>
      <c r="F59" s="609"/>
      <c r="G59" s="705"/>
    </row>
    <row r="60" spans="1:7" ht="12" customHeight="1">
      <c r="A60" s="707"/>
      <c r="B60" s="708" t="s">
        <v>301</v>
      </c>
      <c r="C60" s="609">
        <f>SUM(C28+C17)</f>
        <v>500</v>
      </c>
      <c r="D60" s="609">
        <f>SUM(D28+D17)</f>
        <v>62500</v>
      </c>
      <c r="E60" s="609">
        <f>SUM(E28+E17)</f>
        <v>62500</v>
      </c>
      <c r="F60" s="609">
        <f>SUM(F28+F17)</f>
        <v>62500</v>
      </c>
      <c r="G60" s="709">
        <f t="shared" si="0"/>
        <v>1</v>
      </c>
    </row>
    <row r="61" spans="1:7" ht="12" customHeight="1">
      <c r="A61" s="707"/>
      <c r="B61" s="87" t="s">
        <v>788</v>
      </c>
      <c r="C61" s="609">
        <f>SUM(C27+C16+C47)</f>
        <v>162100</v>
      </c>
      <c r="D61" s="609">
        <f>SUM(D27+D16+D47)</f>
        <v>137154</v>
      </c>
      <c r="E61" s="609">
        <f>SUM(E27+E16+E47+E37)</f>
        <v>137954</v>
      </c>
      <c r="F61" s="609">
        <f>SUM(F27+F16+F47+F37)</f>
        <v>152954</v>
      </c>
      <c r="G61" s="709">
        <f t="shared" si="0"/>
        <v>1.108731896139293</v>
      </c>
    </row>
    <row r="62" spans="1:7" ht="12" customHeight="1">
      <c r="A62" s="707"/>
      <c r="B62" s="610" t="s">
        <v>302</v>
      </c>
      <c r="C62" s="609"/>
      <c r="D62" s="609"/>
      <c r="E62" s="609"/>
      <c r="F62" s="609"/>
      <c r="G62" s="705"/>
    </row>
    <row r="63" spans="1:7" ht="12" customHeight="1" thickBot="1">
      <c r="A63" s="707"/>
      <c r="B63" s="620" t="s">
        <v>1</v>
      </c>
      <c r="C63" s="732">
        <f>SUM(C60:C62)</f>
        <v>162600</v>
      </c>
      <c r="D63" s="732">
        <f>SUM(D60:D62)</f>
        <v>199654</v>
      </c>
      <c r="E63" s="732">
        <f>SUM(E60:E62)</f>
        <v>200454</v>
      </c>
      <c r="F63" s="732">
        <f>SUM(F60:F62)</f>
        <v>215454</v>
      </c>
      <c r="G63" s="714">
        <f t="shared" si="0"/>
        <v>1.0748301355922056</v>
      </c>
    </row>
    <row r="64" spans="1:7" ht="12" customHeight="1" thickBot="1">
      <c r="A64" s="698"/>
      <c r="B64" s="715" t="s">
        <v>323</v>
      </c>
      <c r="C64" s="716">
        <f>SUM(C58+C63)</f>
        <v>1818473</v>
      </c>
      <c r="D64" s="716">
        <f>SUM(D58+D63)</f>
        <v>1935545</v>
      </c>
      <c r="E64" s="716">
        <f>SUM(E58+E63)</f>
        <v>1940671</v>
      </c>
      <c r="F64" s="716">
        <f>SUM(F58+F63)</f>
        <v>1960196</v>
      </c>
      <c r="G64" s="721">
        <f t="shared" si="0"/>
        <v>1.0100609531445568</v>
      </c>
    </row>
    <row r="65" spans="1:7" ht="12.75" thickBot="1">
      <c r="A65" s="734"/>
      <c r="B65" s="735" t="s">
        <v>24</v>
      </c>
      <c r="C65" s="736">
        <f>SUM(C64)</f>
        <v>1818473</v>
      </c>
      <c r="D65" s="736">
        <f>SUM(D64)</f>
        <v>1935545</v>
      </c>
      <c r="E65" s="736">
        <f>SUM(E64)</f>
        <v>1940671</v>
      </c>
      <c r="F65" s="736">
        <f>SUM(F64)</f>
        <v>1960196</v>
      </c>
      <c r="G65" s="721">
        <f t="shared" si="0"/>
        <v>1.0100609531445568</v>
      </c>
    </row>
    <row r="67" spans="3:6" ht="12">
      <c r="C67" s="737"/>
      <c r="D67" s="737"/>
      <c r="E67" s="737"/>
      <c r="F67" s="737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0">
      <selection activeCell="G22" sqref="G22"/>
    </sheetView>
  </sheetViews>
  <sheetFormatPr defaultColWidth="9.125" defaultRowHeight="12.75"/>
  <cols>
    <col min="1" max="1" width="9.125" style="738" customWidth="1"/>
    <col min="2" max="2" width="60.00390625" style="738" customWidth="1"/>
    <col min="3" max="6" width="10.875" style="738" customWidth="1"/>
    <col min="7" max="7" width="9.375" style="738" customWidth="1"/>
    <col min="8" max="16384" width="9.125" style="738" customWidth="1"/>
  </cols>
  <sheetData>
    <row r="2" spans="1:7" ht="15">
      <c r="A2" s="1067" t="s">
        <v>404</v>
      </c>
      <c r="B2" s="1062"/>
      <c r="C2" s="1062"/>
      <c r="D2" s="1062"/>
      <c r="E2" s="1062"/>
      <c r="F2" s="1062"/>
      <c r="G2" s="1062"/>
    </row>
    <row r="3" spans="1:7" ht="12.75">
      <c r="A3" s="1066" t="s">
        <v>283</v>
      </c>
      <c r="B3" s="1062"/>
      <c r="C3" s="1062"/>
      <c r="D3" s="1062"/>
      <c r="E3" s="1062"/>
      <c r="F3" s="1062"/>
      <c r="G3" s="1062"/>
    </row>
    <row r="4" ht="12.75">
      <c r="B4" s="739"/>
    </row>
    <row r="5" ht="12.75">
      <c r="B5" s="739"/>
    </row>
    <row r="6" spans="3:7" ht="12.75">
      <c r="C6" s="740"/>
      <c r="D6" s="740"/>
      <c r="E6" s="740"/>
      <c r="F6" s="740"/>
      <c r="G6" s="740" t="s">
        <v>191</v>
      </c>
    </row>
    <row r="7" spans="1:7" ht="12.75" customHeight="1">
      <c r="A7" s="741"/>
      <c r="B7" s="742" t="s">
        <v>163</v>
      </c>
      <c r="C7" s="1028" t="s">
        <v>978</v>
      </c>
      <c r="D7" s="1028" t="s">
        <v>55</v>
      </c>
      <c r="E7" s="1028" t="s">
        <v>451</v>
      </c>
      <c r="F7" s="1028" t="s">
        <v>781</v>
      </c>
      <c r="G7" s="1063" t="s">
        <v>53</v>
      </c>
    </row>
    <row r="8" spans="1:7" ht="12.75">
      <c r="A8" s="743"/>
      <c r="B8" s="744" t="s">
        <v>355</v>
      </c>
      <c r="C8" s="1056"/>
      <c r="D8" s="1056"/>
      <c r="E8" s="1056"/>
      <c r="F8" s="1056"/>
      <c r="G8" s="1064"/>
    </row>
    <row r="9" spans="1:7" ht="13.5" thickBot="1">
      <c r="A9" s="745"/>
      <c r="B9" s="746"/>
      <c r="C9" s="1068"/>
      <c r="D9" s="1057"/>
      <c r="E9" s="1057"/>
      <c r="F9" s="1057"/>
      <c r="G9" s="1065"/>
    </row>
    <row r="10" spans="1:7" ht="13.5" thickBot="1">
      <c r="A10" s="747" t="s">
        <v>164</v>
      </c>
      <c r="B10" s="746" t="s">
        <v>165</v>
      </c>
      <c r="C10" s="748" t="s">
        <v>166</v>
      </c>
      <c r="D10" s="748" t="s">
        <v>167</v>
      </c>
      <c r="E10" s="748" t="s">
        <v>168</v>
      </c>
      <c r="F10" s="748" t="s">
        <v>954</v>
      </c>
      <c r="G10" s="748" t="s">
        <v>573</v>
      </c>
    </row>
    <row r="11" spans="1:7" ht="15" customHeight="1">
      <c r="A11" s="749">
        <v>3030</v>
      </c>
      <c r="B11" s="750" t="s">
        <v>7</v>
      </c>
      <c r="C11" s="751"/>
      <c r="D11" s="751"/>
      <c r="E11" s="751"/>
      <c r="F11" s="751"/>
      <c r="G11" s="752"/>
    </row>
    <row r="12" spans="1:7" ht="15" customHeight="1">
      <c r="A12" s="749"/>
      <c r="B12" s="636" t="s">
        <v>206</v>
      </c>
      <c r="C12" s="751"/>
      <c r="D12" s="751"/>
      <c r="E12" s="751"/>
      <c r="F12" s="751"/>
      <c r="G12" s="743"/>
    </row>
    <row r="13" spans="1:7" ht="15" customHeight="1" thickBot="1">
      <c r="A13" s="749"/>
      <c r="B13" s="637" t="s">
        <v>207</v>
      </c>
      <c r="C13" s="748"/>
      <c r="D13" s="753">
        <v>1614</v>
      </c>
      <c r="E13" s="753">
        <v>1761</v>
      </c>
      <c r="F13" s="753">
        <v>1761</v>
      </c>
      <c r="G13" s="1000">
        <f>SUM(F13/E13)</f>
        <v>1</v>
      </c>
    </row>
    <row r="14" spans="1:7" ht="15" customHeight="1" thickBot="1">
      <c r="A14" s="754"/>
      <c r="B14" s="639" t="s">
        <v>228</v>
      </c>
      <c r="C14" s="755"/>
      <c r="D14" s="756">
        <f>SUM(D13)</f>
        <v>1614</v>
      </c>
      <c r="E14" s="756">
        <f>SUM(E13)</f>
        <v>1761</v>
      </c>
      <c r="F14" s="756">
        <f>SUM(F13)</f>
        <v>1761</v>
      </c>
      <c r="G14" s="1003">
        <f aca="true" t="shared" si="0" ref="G14:G45">SUM(F14/E14)</f>
        <v>1</v>
      </c>
    </row>
    <row r="15" spans="1:7" ht="15" customHeight="1">
      <c r="A15" s="749"/>
      <c r="B15" s="636" t="s">
        <v>209</v>
      </c>
      <c r="C15" s="757">
        <f>SUM(C16)</f>
        <v>2000</v>
      </c>
      <c r="D15" s="757">
        <f>SUM(D16)</f>
        <v>2000</v>
      </c>
      <c r="E15" s="757">
        <f>SUM(E16)</f>
        <v>2759</v>
      </c>
      <c r="F15" s="757">
        <f>SUM(F16)</f>
        <v>2759</v>
      </c>
      <c r="G15" s="1001">
        <f t="shared" si="0"/>
        <v>1</v>
      </c>
    </row>
    <row r="16" spans="1:7" ht="15" customHeight="1">
      <c r="A16" s="749"/>
      <c r="B16" s="643" t="s">
        <v>210</v>
      </c>
      <c r="C16" s="758">
        <v>2000</v>
      </c>
      <c r="D16" s="758">
        <v>2000</v>
      </c>
      <c r="E16" s="758">
        <v>2759</v>
      </c>
      <c r="F16" s="758">
        <v>2759</v>
      </c>
      <c r="G16" s="1002">
        <f t="shared" si="0"/>
        <v>1</v>
      </c>
    </row>
    <row r="17" spans="1:7" ht="15" customHeight="1">
      <c r="A17" s="749"/>
      <c r="B17" s="643" t="s">
        <v>211</v>
      </c>
      <c r="C17" s="757"/>
      <c r="D17" s="757"/>
      <c r="E17" s="757"/>
      <c r="F17" s="757"/>
      <c r="G17" s="1002"/>
    </row>
    <row r="18" spans="1:7" ht="15" customHeight="1">
      <c r="A18" s="749"/>
      <c r="B18" s="645" t="s">
        <v>212</v>
      </c>
      <c r="C18" s="757"/>
      <c r="D18" s="757"/>
      <c r="E18" s="757"/>
      <c r="F18" s="757"/>
      <c r="G18" s="1002"/>
    </row>
    <row r="19" spans="1:7" ht="15" customHeight="1">
      <c r="A19" s="749"/>
      <c r="B19" s="645" t="s">
        <v>213</v>
      </c>
      <c r="C19" s="757"/>
      <c r="D19" s="757"/>
      <c r="E19" s="757"/>
      <c r="F19" s="757"/>
      <c r="G19" s="1002"/>
    </row>
    <row r="20" spans="1:7" ht="15" customHeight="1">
      <c r="A20" s="749"/>
      <c r="B20" s="645" t="s">
        <v>214</v>
      </c>
      <c r="C20" s="757"/>
      <c r="D20" s="758">
        <v>438</v>
      </c>
      <c r="E20" s="758">
        <v>674</v>
      </c>
      <c r="F20" s="758">
        <v>674</v>
      </c>
      <c r="G20" s="1002">
        <f t="shared" si="0"/>
        <v>1</v>
      </c>
    </row>
    <row r="21" spans="1:7" ht="15" customHeight="1">
      <c r="A21" s="749"/>
      <c r="B21" s="646" t="s">
        <v>215</v>
      </c>
      <c r="C21" s="757"/>
      <c r="D21" s="758">
        <v>122</v>
      </c>
      <c r="E21" s="758">
        <v>260</v>
      </c>
      <c r="F21" s="758">
        <v>260</v>
      </c>
      <c r="G21" s="1002">
        <f t="shared" si="0"/>
        <v>1</v>
      </c>
    </row>
    <row r="22" spans="1:7" ht="15" customHeight="1" thickBot="1">
      <c r="A22" s="759"/>
      <c r="B22" s="647" t="s">
        <v>216</v>
      </c>
      <c r="C22" s="760"/>
      <c r="D22" s="760"/>
      <c r="E22" s="753">
        <v>900</v>
      </c>
      <c r="F22" s="753">
        <v>900</v>
      </c>
      <c r="G22" s="1000">
        <f t="shared" si="0"/>
        <v>1</v>
      </c>
    </row>
    <row r="23" spans="1:7" ht="15" customHeight="1" thickBot="1">
      <c r="A23" s="754"/>
      <c r="B23" s="650" t="s">
        <v>450</v>
      </c>
      <c r="C23" s="760">
        <f>SUM(C16:C22)</f>
        <v>2000</v>
      </c>
      <c r="D23" s="760">
        <f>SUM(D16:D22)</f>
        <v>2560</v>
      </c>
      <c r="E23" s="760">
        <f>SUM(E16:E22)</f>
        <v>4593</v>
      </c>
      <c r="F23" s="760">
        <f>SUM(F16:F22)</f>
        <v>4593</v>
      </c>
      <c r="G23" s="1003">
        <f t="shared" si="0"/>
        <v>1</v>
      </c>
    </row>
    <row r="24" spans="1:7" ht="15" customHeight="1" thickBot="1">
      <c r="A24" s="754"/>
      <c r="B24" s="654" t="s">
        <v>994</v>
      </c>
      <c r="C24" s="756">
        <f>SUM(C23)</f>
        <v>2000</v>
      </c>
      <c r="D24" s="756">
        <f>SUM(D23+D14)</f>
        <v>4174</v>
      </c>
      <c r="E24" s="756">
        <f>SUM(E23+E14)</f>
        <v>6354</v>
      </c>
      <c r="F24" s="756">
        <f>SUM(F23+F14)</f>
        <v>6354</v>
      </c>
      <c r="G24" s="1003">
        <f t="shared" si="0"/>
        <v>1</v>
      </c>
    </row>
    <row r="25" spans="1:7" ht="15" customHeight="1" thickBot="1">
      <c r="A25" s="754"/>
      <c r="B25" s="656" t="s">
        <v>995</v>
      </c>
      <c r="C25" s="756"/>
      <c r="D25" s="756"/>
      <c r="E25" s="756"/>
      <c r="F25" s="756"/>
      <c r="G25" s="1000"/>
    </row>
    <row r="26" spans="1:7" ht="15" customHeight="1">
      <c r="A26" s="749"/>
      <c r="B26" s="659" t="s">
        <v>217</v>
      </c>
      <c r="C26" s="757"/>
      <c r="D26" s="758">
        <v>15606</v>
      </c>
      <c r="E26" s="758">
        <v>14706</v>
      </c>
      <c r="F26" s="758">
        <v>14706</v>
      </c>
      <c r="G26" s="1001">
        <f t="shared" si="0"/>
        <v>1</v>
      </c>
    </row>
    <row r="27" spans="1:7" ht="15" customHeight="1" thickBot="1">
      <c r="A27" s="749"/>
      <c r="B27" s="662" t="s">
        <v>225</v>
      </c>
      <c r="C27" s="753">
        <v>378982</v>
      </c>
      <c r="D27" s="753">
        <v>379920</v>
      </c>
      <c r="E27" s="753">
        <v>398213</v>
      </c>
      <c r="F27" s="753">
        <v>398835</v>
      </c>
      <c r="G27" s="1000">
        <f t="shared" si="0"/>
        <v>1.0015619781373286</v>
      </c>
    </row>
    <row r="28" spans="1:7" ht="15" customHeight="1" thickBot="1">
      <c r="A28" s="754"/>
      <c r="B28" s="663" t="s">
        <v>987</v>
      </c>
      <c r="C28" s="756">
        <f>SUM(C27)</f>
        <v>378982</v>
      </c>
      <c r="D28" s="756">
        <f>SUM(D26:D27)</f>
        <v>395526</v>
      </c>
      <c r="E28" s="756">
        <f>SUM(E26:E27)</f>
        <v>412919</v>
      </c>
      <c r="F28" s="756">
        <f>SUM(F26:F27)</f>
        <v>413541</v>
      </c>
      <c r="G28" s="1003">
        <f t="shared" si="0"/>
        <v>1.0015063487027722</v>
      </c>
    </row>
    <row r="29" spans="1:7" ht="15" customHeight="1">
      <c r="A29" s="749"/>
      <c r="B29" s="659" t="s">
        <v>217</v>
      </c>
      <c r="C29" s="757"/>
      <c r="D29" s="757"/>
      <c r="E29" s="757"/>
      <c r="F29" s="757"/>
      <c r="G29" s="1001"/>
    </row>
    <row r="30" spans="1:7" ht="15" customHeight="1" thickBot="1">
      <c r="A30" s="749"/>
      <c r="B30" s="662" t="s">
        <v>225</v>
      </c>
      <c r="C30" s="753">
        <v>14000</v>
      </c>
      <c r="D30" s="753">
        <v>14000</v>
      </c>
      <c r="E30" s="753">
        <v>17000</v>
      </c>
      <c r="F30" s="753">
        <v>17000</v>
      </c>
      <c r="G30" s="1000">
        <f t="shared" si="0"/>
        <v>1</v>
      </c>
    </row>
    <row r="31" spans="1:7" ht="15" customHeight="1" thickBot="1">
      <c r="A31" s="754"/>
      <c r="B31" s="663" t="s">
        <v>990</v>
      </c>
      <c r="C31" s="756">
        <f>SUM(C30)</f>
        <v>14000</v>
      </c>
      <c r="D31" s="756">
        <f>SUM(D30)</f>
        <v>14000</v>
      </c>
      <c r="E31" s="756">
        <f>SUM(E30)</f>
        <v>17000</v>
      </c>
      <c r="F31" s="756">
        <f>SUM(F30)</f>
        <v>17000</v>
      </c>
      <c r="G31" s="1003">
        <f t="shared" si="0"/>
        <v>1</v>
      </c>
    </row>
    <row r="32" spans="1:7" ht="15" customHeight="1" thickBot="1">
      <c r="A32" s="749"/>
      <c r="B32" s="665" t="s">
        <v>761</v>
      </c>
      <c r="C32" s="756"/>
      <c r="D32" s="756"/>
      <c r="E32" s="756"/>
      <c r="F32" s="756"/>
      <c r="G32" s="1000"/>
    </row>
    <row r="33" spans="1:7" ht="15" customHeight="1" thickBot="1">
      <c r="A33" s="754"/>
      <c r="B33" s="667" t="s">
        <v>6</v>
      </c>
      <c r="C33" s="760">
        <f>SUM(C31+C28+C24)</f>
        <v>394982</v>
      </c>
      <c r="D33" s="760">
        <f>SUM(D31+D28+D24)</f>
        <v>413700</v>
      </c>
      <c r="E33" s="760">
        <f>SUM(E31+E28+E24)</f>
        <v>436273</v>
      </c>
      <c r="F33" s="760">
        <f>SUM(F31+F28+F24)</f>
        <v>436895</v>
      </c>
      <c r="G33" s="1003">
        <f t="shared" si="0"/>
        <v>1.001425712799096</v>
      </c>
    </row>
    <row r="34" spans="1:7" ht="15" customHeight="1">
      <c r="A34" s="749"/>
      <c r="B34" s="669" t="s">
        <v>418</v>
      </c>
      <c r="C34" s="758">
        <v>208450</v>
      </c>
      <c r="D34" s="758">
        <v>212955</v>
      </c>
      <c r="E34" s="758">
        <v>227199</v>
      </c>
      <c r="F34" s="758">
        <v>227689</v>
      </c>
      <c r="G34" s="1001">
        <f t="shared" si="0"/>
        <v>1.002156699633361</v>
      </c>
    </row>
    <row r="35" spans="1:7" ht="15" customHeight="1">
      <c r="A35" s="749"/>
      <c r="B35" s="669" t="s">
        <v>419</v>
      </c>
      <c r="C35" s="758">
        <v>56282</v>
      </c>
      <c r="D35" s="758">
        <v>59011</v>
      </c>
      <c r="E35" s="758">
        <v>62857</v>
      </c>
      <c r="F35" s="758">
        <v>62989</v>
      </c>
      <c r="G35" s="1002">
        <f t="shared" si="0"/>
        <v>1.0021000047727382</v>
      </c>
    </row>
    <row r="36" spans="1:7" ht="15" customHeight="1">
      <c r="A36" s="749"/>
      <c r="B36" s="669" t="s">
        <v>420</v>
      </c>
      <c r="C36" s="758">
        <v>116250</v>
      </c>
      <c r="D36" s="758">
        <v>127734</v>
      </c>
      <c r="E36" s="758">
        <v>129217</v>
      </c>
      <c r="F36" s="758">
        <v>129217</v>
      </c>
      <c r="G36" s="1002">
        <f t="shared" si="0"/>
        <v>1</v>
      </c>
    </row>
    <row r="37" spans="1:7" ht="15" customHeight="1">
      <c r="A37" s="749"/>
      <c r="B37" s="670" t="s">
        <v>422</v>
      </c>
      <c r="C37" s="757"/>
      <c r="D37" s="757"/>
      <c r="E37" s="757"/>
      <c r="F37" s="757"/>
      <c r="G37" s="1002"/>
    </row>
    <row r="38" spans="1:7" ht="15" customHeight="1" thickBot="1">
      <c r="A38" s="749"/>
      <c r="B38" s="671" t="s">
        <v>421</v>
      </c>
      <c r="C38" s="760"/>
      <c r="D38" s="760"/>
      <c r="E38" s="760"/>
      <c r="F38" s="760"/>
      <c r="G38" s="1000"/>
    </row>
    <row r="39" spans="1:7" ht="15" customHeight="1" thickBot="1">
      <c r="A39" s="754"/>
      <c r="B39" s="672" t="s">
        <v>986</v>
      </c>
      <c r="C39" s="756">
        <f>SUM(C34:C38)</f>
        <v>380982</v>
      </c>
      <c r="D39" s="756">
        <f>SUM(D34:D38)</f>
        <v>399700</v>
      </c>
      <c r="E39" s="756">
        <f>SUM(E34:E38)</f>
        <v>419273</v>
      </c>
      <c r="F39" s="756">
        <f>SUM(F34:F38)</f>
        <v>419895</v>
      </c>
      <c r="G39" s="1003">
        <f t="shared" si="0"/>
        <v>1.00148352028392</v>
      </c>
    </row>
    <row r="40" spans="1:7" ht="15" customHeight="1">
      <c r="A40" s="749"/>
      <c r="B40" s="669" t="s">
        <v>297</v>
      </c>
      <c r="C40" s="761">
        <v>14000</v>
      </c>
      <c r="D40" s="761">
        <v>14000</v>
      </c>
      <c r="E40" s="761">
        <v>17000</v>
      </c>
      <c r="F40" s="761">
        <v>17000</v>
      </c>
      <c r="G40" s="1001">
        <f t="shared" si="0"/>
        <v>1</v>
      </c>
    </row>
    <row r="41" spans="1:7" ht="15" customHeight="1">
      <c r="A41" s="749"/>
      <c r="B41" s="669" t="s">
        <v>298</v>
      </c>
      <c r="C41" s="757"/>
      <c r="D41" s="757"/>
      <c r="E41" s="757"/>
      <c r="F41" s="757"/>
      <c r="G41" s="1002"/>
    </row>
    <row r="42" spans="1:7" ht="15" customHeight="1" thickBot="1">
      <c r="A42" s="749"/>
      <c r="B42" s="671" t="s">
        <v>430</v>
      </c>
      <c r="C42" s="760"/>
      <c r="D42" s="760"/>
      <c r="E42" s="760"/>
      <c r="F42" s="760"/>
      <c r="G42" s="1000"/>
    </row>
    <row r="43" spans="1:7" ht="15" customHeight="1" thickBot="1">
      <c r="A43" s="754"/>
      <c r="B43" s="673" t="s">
        <v>993</v>
      </c>
      <c r="C43" s="756">
        <f>SUM(C40:C42)</f>
        <v>14000</v>
      </c>
      <c r="D43" s="756">
        <f>SUM(D40:D42)</f>
        <v>14000</v>
      </c>
      <c r="E43" s="756">
        <f>SUM(E40:E42)</f>
        <v>17000</v>
      </c>
      <c r="F43" s="756">
        <f>SUM(F40:F42)</f>
        <v>17000</v>
      </c>
      <c r="G43" s="1003">
        <f t="shared" si="0"/>
        <v>1</v>
      </c>
    </row>
    <row r="44" spans="1:7" ht="15" customHeight="1" thickBot="1">
      <c r="A44" s="754"/>
      <c r="B44" s="675" t="s">
        <v>762</v>
      </c>
      <c r="C44" s="756"/>
      <c r="D44" s="756"/>
      <c r="E44" s="756"/>
      <c r="F44" s="756"/>
      <c r="G44" s="1000"/>
    </row>
    <row r="45" spans="1:7" ht="15" customHeight="1" thickBot="1">
      <c r="A45" s="759"/>
      <c r="B45" s="676" t="s">
        <v>84</v>
      </c>
      <c r="C45" s="756">
        <f>SUM(C43,C39)</f>
        <v>394982</v>
      </c>
      <c r="D45" s="756">
        <f>SUM(D43,D39)</f>
        <v>413700</v>
      </c>
      <c r="E45" s="756">
        <f>SUM(E43,E39)</f>
        <v>436273</v>
      </c>
      <c r="F45" s="756">
        <f>SUM(F43,F39)</f>
        <v>436895</v>
      </c>
      <c r="G45" s="1003">
        <f t="shared" si="0"/>
        <v>1.001425712799096</v>
      </c>
    </row>
  </sheetData>
  <sheetProtection/>
  <mergeCells count="7">
    <mergeCell ref="G7:G9"/>
    <mergeCell ref="A3:G3"/>
    <mergeCell ref="A2:G2"/>
    <mergeCell ref="C7:C9"/>
    <mergeCell ref="D7:D9"/>
    <mergeCell ref="E7:E9"/>
    <mergeCell ref="F7:F9"/>
  </mergeCells>
  <printOptions/>
  <pageMargins left="0.75" right="0.75" top="1" bottom="1" header="0.5" footer="0.5"/>
  <pageSetup firstPageNumber="25" useFirstPageNumber="1" horizontalDpi="600" verticalDpi="600" orientation="portrait" paperSize="9" scale="72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22"/>
  <sheetViews>
    <sheetView showZeros="0" zoomScaleSheetLayoutView="100" zoomScalePageLayoutView="0" workbookViewId="0" topLeftCell="A317">
      <selection activeCell="F214" sqref="F214"/>
    </sheetView>
  </sheetViews>
  <sheetFormatPr defaultColWidth="9.125" defaultRowHeight="12.75"/>
  <cols>
    <col min="1" max="1" width="6.125" style="764" customWidth="1"/>
    <col min="2" max="2" width="50.875" style="688" customWidth="1"/>
    <col min="3" max="6" width="14.625" style="876" customWidth="1"/>
    <col min="7" max="7" width="9.375" style="876" customWidth="1"/>
    <col min="8" max="8" width="39.75390625" style="876" customWidth="1"/>
    <col min="9" max="9" width="11.375" style="876" customWidth="1"/>
    <col min="10" max="10" width="12.375" style="876" customWidth="1"/>
    <col min="11" max="16384" width="9.125" style="688" customWidth="1"/>
  </cols>
  <sheetData>
    <row r="1" spans="1:10" ht="12.75">
      <c r="A1" s="1069" t="s">
        <v>405</v>
      </c>
      <c r="B1" s="1070"/>
      <c r="C1" s="1070"/>
      <c r="D1" s="1070"/>
      <c r="E1" s="1070"/>
      <c r="F1" s="1070"/>
      <c r="G1" s="1070"/>
      <c r="H1" s="1070"/>
      <c r="I1" s="1070"/>
      <c r="J1" s="762"/>
    </row>
    <row r="2" spans="1:10" ht="12.75">
      <c r="A2" s="1071" t="s">
        <v>970</v>
      </c>
      <c r="B2" s="1072"/>
      <c r="C2" s="1072"/>
      <c r="D2" s="1072"/>
      <c r="E2" s="1072"/>
      <c r="F2" s="1072"/>
      <c r="G2" s="1072"/>
      <c r="H2" s="1072"/>
      <c r="I2" s="1072"/>
      <c r="J2" s="763"/>
    </row>
    <row r="3" spans="1:10" ht="12.75">
      <c r="A3" s="763"/>
      <c r="B3" s="763"/>
      <c r="C3" s="763"/>
      <c r="D3" s="763"/>
      <c r="E3" s="763"/>
      <c r="F3" s="763"/>
      <c r="G3" s="763"/>
      <c r="H3" s="763"/>
      <c r="I3" s="763"/>
      <c r="J3" s="763"/>
    </row>
    <row r="4" spans="3:13" ht="12">
      <c r="C4" s="765"/>
      <c r="D4" s="765"/>
      <c r="E4" s="765"/>
      <c r="F4" s="765"/>
      <c r="G4" s="765"/>
      <c r="H4" s="766" t="s">
        <v>191</v>
      </c>
      <c r="I4" s="767"/>
      <c r="J4" s="767"/>
      <c r="K4" s="768"/>
      <c r="L4" s="768"/>
      <c r="M4" s="768"/>
    </row>
    <row r="5" spans="1:8" s="695" customFormat="1" ht="12" customHeight="1">
      <c r="A5" s="693"/>
      <c r="B5" s="694"/>
      <c r="C5" s="1028" t="s">
        <v>980</v>
      </c>
      <c r="D5" s="1028" t="s">
        <v>55</v>
      </c>
      <c r="E5" s="1028" t="s">
        <v>451</v>
      </c>
      <c r="F5" s="1028" t="s">
        <v>781</v>
      </c>
      <c r="G5" s="1073" t="s">
        <v>455</v>
      </c>
      <c r="H5" s="769" t="s">
        <v>142</v>
      </c>
    </row>
    <row r="6" spans="1:8" s="695" customFormat="1" ht="12" customHeight="1">
      <c r="A6" s="696" t="s">
        <v>354</v>
      </c>
      <c r="B6" s="697" t="s">
        <v>368</v>
      </c>
      <c r="C6" s="1022"/>
      <c r="D6" s="1056"/>
      <c r="E6" s="1056"/>
      <c r="F6" s="1056"/>
      <c r="G6" s="1056"/>
      <c r="H6" s="88" t="s">
        <v>143</v>
      </c>
    </row>
    <row r="7" spans="1:8" s="695" customFormat="1" ht="12.75" customHeight="1" thickBot="1">
      <c r="A7" s="696"/>
      <c r="B7" s="699"/>
      <c r="C7" s="1057"/>
      <c r="D7" s="1057"/>
      <c r="E7" s="1057"/>
      <c r="F7" s="1057"/>
      <c r="G7" s="1068"/>
      <c r="H7" s="723"/>
    </row>
    <row r="8" spans="1:8" s="695" customFormat="1" ht="12">
      <c r="A8" s="700" t="s">
        <v>164</v>
      </c>
      <c r="B8" s="770" t="s">
        <v>165</v>
      </c>
      <c r="C8" s="702" t="s">
        <v>166</v>
      </c>
      <c r="D8" s="702" t="s">
        <v>167</v>
      </c>
      <c r="E8" s="702" t="s">
        <v>168</v>
      </c>
      <c r="F8" s="702" t="s">
        <v>168</v>
      </c>
      <c r="G8" s="702" t="s">
        <v>954</v>
      </c>
      <c r="H8" s="702" t="s">
        <v>573</v>
      </c>
    </row>
    <row r="9" spans="1:9" s="695" customFormat="1" ht="12" customHeight="1">
      <c r="A9" s="696">
        <v>3050</v>
      </c>
      <c r="B9" s="771" t="s">
        <v>324</v>
      </c>
      <c r="C9" s="772">
        <f>SUM(C17)</f>
        <v>2000</v>
      </c>
      <c r="D9" s="772">
        <f>SUM(D17)</f>
        <v>4500</v>
      </c>
      <c r="E9" s="772">
        <f>SUM(E17)</f>
        <v>4500</v>
      </c>
      <c r="F9" s="772">
        <f>SUM(F17)</f>
        <v>4500</v>
      </c>
      <c r="G9" s="773">
        <f>SUM(F9/E9)</f>
        <v>1</v>
      </c>
      <c r="H9" s="774"/>
      <c r="I9" s="775"/>
    </row>
    <row r="10" spans="1:10" ht="12" customHeight="1">
      <c r="A10" s="776">
        <v>3052</v>
      </c>
      <c r="B10" s="777" t="s">
        <v>907</v>
      </c>
      <c r="C10" s="778"/>
      <c r="D10" s="778"/>
      <c r="E10" s="778"/>
      <c r="F10" s="778"/>
      <c r="G10" s="773"/>
      <c r="H10" s="779"/>
      <c r="I10" s="688"/>
      <c r="J10" s="688"/>
    </row>
    <row r="11" spans="1:10" ht="12" customHeight="1">
      <c r="A11" s="780"/>
      <c r="B11" s="781" t="s">
        <v>89</v>
      </c>
      <c r="C11" s="782"/>
      <c r="D11" s="782"/>
      <c r="E11" s="782"/>
      <c r="F11" s="782"/>
      <c r="G11" s="773"/>
      <c r="H11" s="783"/>
      <c r="I11" s="688"/>
      <c r="J11" s="688"/>
    </row>
    <row r="12" spans="1:10" ht="12" customHeight="1">
      <c r="A12" s="780"/>
      <c r="B12" s="784" t="s">
        <v>378</v>
      </c>
      <c r="C12" s="782"/>
      <c r="D12" s="782"/>
      <c r="E12" s="782"/>
      <c r="F12" s="782"/>
      <c r="G12" s="773"/>
      <c r="H12" s="783"/>
      <c r="I12" s="688"/>
      <c r="J12" s="688"/>
    </row>
    <row r="13" spans="1:10" ht="12" customHeight="1">
      <c r="A13" s="780"/>
      <c r="B13" s="785" t="s">
        <v>360</v>
      </c>
      <c r="C13" s="786">
        <v>2000</v>
      </c>
      <c r="D13" s="786">
        <v>4500</v>
      </c>
      <c r="E13" s="786">
        <v>4500</v>
      </c>
      <c r="F13" s="786">
        <v>4500</v>
      </c>
      <c r="G13" s="1005">
        <f>SUM(F13/E13)</f>
        <v>1</v>
      </c>
      <c r="H13" s="783"/>
      <c r="I13" s="688"/>
      <c r="J13" s="688"/>
    </row>
    <row r="14" spans="1:10" ht="12" customHeight="1">
      <c r="A14" s="780"/>
      <c r="B14" s="787" t="s">
        <v>96</v>
      </c>
      <c r="C14" s="786"/>
      <c r="D14" s="786"/>
      <c r="E14" s="786"/>
      <c r="F14" s="786"/>
      <c r="G14" s="773"/>
      <c r="H14" s="783"/>
      <c r="I14" s="688"/>
      <c r="J14" s="688"/>
    </row>
    <row r="15" spans="1:10" ht="12" customHeight="1">
      <c r="A15" s="780"/>
      <c r="B15" s="787" t="s">
        <v>370</v>
      </c>
      <c r="C15" s="782"/>
      <c r="D15" s="782"/>
      <c r="E15" s="782"/>
      <c r="F15" s="782"/>
      <c r="G15" s="773"/>
      <c r="H15" s="783"/>
      <c r="I15" s="688"/>
      <c r="J15" s="688"/>
    </row>
    <row r="16" spans="1:10" ht="12" customHeight="1" thickBot="1">
      <c r="A16" s="780"/>
      <c r="B16" s="788" t="s">
        <v>34</v>
      </c>
      <c r="C16" s="789"/>
      <c r="D16" s="789"/>
      <c r="E16" s="789"/>
      <c r="F16" s="789"/>
      <c r="G16" s="1006"/>
      <c r="H16" s="790"/>
      <c r="I16" s="688"/>
      <c r="J16" s="688"/>
    </row>
    <row r="17" spans="1:10" ht="13.5" customHeight="1" thickBot="1">
      <c r="A17" s="791"/>
      <c r="B17" s="792" t="s">
        <v>130</v>
      </c>
      <c r="C17" s="793">
        <f>SUM(C13:C16)</f>
        <v>2000</v>
      </c>
      <c r="D17" s="793">
        <f>SUM(D13:D16)</f>
        <v>4500</v>
      </c>
      <c r="E17" s="793">
        <f>SUM(E13:E16)</f>
        <v>4500</v>
      </c>
      <c r="F17" s="793">
        <f>SUM(F13:F16)</f>
        <v>4500</v>
      </c>
      <c r="G17" s="1007">
        <f>SUM(F17/E17)</f>
        <v>1</v>
      </c>
      <c r="H17" s="794"/>
      <c r="I17" s="688"/>
      <c r="J17" s="688"/>
    </row>
    <row r="18" spans="1:10" ht="12">
      <c r="A18" s="776">
        <v>3060</v>
      </c>
      <c r="B18" s="795" t="s">
        <v>32</v>
      </c>
      <c r="C18" s="796">
        <f>SUM(C26+C34)</f>
        <v>5000</v>
      </c>
      <c r="D18" s="796">
        <f>SUM(D26+D34)</f>
        <v>5566</v>
      </c>
      <c r="E18" s="796">
        <f>SUM(E26+E34)</f>
        <v>5566</v>
      </c>
      <c r="F18" s="796">
        <f>SUM(F26+F34)</f>
        <v>5566</v>
      </c>
      <c r="G18" s="773">
        <f>SUM(F18/E18)</f>
        <v>1</v>
      </c>
      <c r="H18" s="797"/>
      <c r="I18" s="688"/>
      <c r="J18" s="688"/>
    </row>
    <row r="19" spans="1:10" ht="12" customHeight="1">
      <c r="A19" s="776">
        <v>3061</v>
      </c>
      <c r="B19" s="798" t="s">
        <v>97</v>
      </c>
      <c r="C19" s="778"/>
      <c r="D19" s="778"/>
      <c r="E19" s="778"/>
      <c r="F19" s="778"/>
      <c r="G19" s="773"/>
      <c r="H19" s="799"/>
      <c r="I19" s="688"/>
      <c r="J19" s="688"/>
    </row>
    <row r="20" spans="1:10" ht="12" customHeight="1">
      <c r="A20" s="780"/>
      <c r="B20" s="781" t="s">
        <v>89</v>
      </c>
      <c r="C20" s="800"/>
      <c r="D20" s="800"/>
      <c r="E20" s="800"/>
      <c r="F20" s="800"/>
      <c r="G20" s="773"/>
      <c r="H20" s="799"/>
      <c r="I20" s="688"/>
      <c r="J20" s="688"/>
    </row>
    <row r="21" spans="1:10" ht="12" customHeight="1">
      <c r="A21" s="780"/>
      <c r="B21" s="784" t="s">
        <v>378</v>
      </c>
      <c r="C21" s="800"/>
      <c r="D21" s="800"/>
      <c r="E21" s="800"/>
      <c r="F21" s="800"/>
      <c r="G21" s="773"/>
      <c r="H21" s="799"/>
      <c r="I21" s="688"/>
      <c r="J21" s="688"/>
    </row>
    <row r="22" spans="1:10" ht="12" customHeight="1">
      <c r="A22" s="801"/>
      <c r="B22" s="785" t="s">
        <v>360</v>
      </c>
      <c r="C22" s="800">
        <v>2000</v>
      </c>
      <c r="D22" s="800">
        <v>2566</v>
      </c>
      <c r="E22" s="800">
        <v>2566</v>
      </c>
      <c r="F22" s="800">
        <v>2000</v>
      </c>
      <c r="G22" s="1005">
        <f>SUM(F22/E22)</f>
        <v>0.779423226812159</v>
      </c>
      <c r="H22" s="799"/>
      <c r="I22" s="688"/>
      <c r="J22" s="688"/>
    </row>
    <row r="23" spans="1:10" ht="12" customHeight="1">
      <c r="A23" s="801"/>
      <c r="B23" s="787" t="s">
        <v>96</v>
      </c>
      <c r="C23" s="800"/>
      <c r="D23" s="800"/>
      <c r="E23" s="800"/>
      <c r="F23" s="800"/>
      <c r="G23" s="773"/>
      <c r="H23" s="799"/>
      <c r="I23" s="688"/>
      <c r="J23" s="688"/>
    </row>
    <row r="24" spans="1:10" ht="12">
      <c r="A24" s="801"/>
      <c r="B24" s="787" t="s">
        <v>370</v>
      </c>
      <c r="C24" s="800"/>
      <c r="D24" s="800"/>
      <c r="E24" s="800"/>
      <c r="F24" s="800"/>
      <c r="G24" s="773"/>
      <c r="H24" s="799"/>
      <c r="I24" s="688"/>
      <c r="J24" s="688"/>
    </row>
    <row r="25" spans="1:10" ht="12.75" thickBot="1">
      <c r="A25" s="801" t="s">
        <v>355</v>
      </c>
      <c r="B25" s="840" t="s">
        <v>299</v>
      </c>
      <c r="C25" s="802"/>
      <c r="D25" s="802"/>
      <c r="E25" s="802"/>
      <c r="F25" s="802">
        <v>566</v>
      </c>
      <c r="G25" s="1006"/>
      <c r="H25" s="803"/>
      <c r="I25" s="688"/>
      <c r="J25" s="688"/>
    </row>
    <row r="26" spans="1:10" ht="12.75" thickBot="1">
      <c r="A26" s="804"/>
      <c r="B26" s="792" t="s">
        <v>130</v>
      </c>
      <c r="C26" s="805">
        <f>SUM(C20:C25)</f>
        <v>2000</v>
      </c>
      <c r="D26" s="805">
        <f>SUM(D20:D25)</f>
        <v>2566</v>
      </c>
      <c r="E26" s="805">
        <f>SUM(E20:E25)</f>
        <v>2566</v>
      </c>
      <c r="F26" s="805">
        <f>SUM(F20:F25)</f>
        <v>2566</v>
      </c>
      <c r="G26" s="1007">
        <f>SUM(F26/E26)</f>
        <v>1</v>
      </c>
      <c r="H26" s="806"/>
      <c r="I26" s="688"/>
      <c r="J26" s="688"/>
    </row>
    <row r="27" spans="1:10" ht="12">
      <c r="A27" s="807">
        <v>3071</v>
      </c>
      <c r="B27" s="777" t="s">
        <v>135</v>
      </c>
      <c r="C27" s="778"/>
      <c r="D27" s="778"/>
      <c r="E27" s="778"/>
      <c r="F27" s="778"/>
      <c r="G27" s="773"/>
      <c r="H27" s="808" t="s">
        <v>159</v>
      </c>
      <c r="I27" s="688"/>
      <c r="J27" s="688"/>
    </row>
    <row r="28" spans="1:10" ht="12" customHeight="1">
      <c r="A28" s="801"/>
      <c r="B28" s="781" t="s">
        <v>89</v>
      </c>
      <c r="C28" s="800"/>
      <c r="D28" s="800"/>
      <c r="E28" s="800"/>
      <c r="F28" s="800"/>
      <c r="G28" s="773"/>
      <c r="H28" s="774" t="s">
        <v>160</v>
      </c>
      <c r="I28" s="688"/>
      <c r="J28" s="688"/>
    </row>
    <row r="29" spans="1:10" ht="12" customHeight="1">
      <c r="A29" s="780"/>
      <c r="B29" s="784" t="s">
        <v>378</v>
      </c>
      <c r="C29" s="800"/>
      <c r="D29" s="800"/>
      <c r="E29" s="800"/>
      <c r="F29" s="800"/>
      <c r="G29" s="773"/>
      <c r="H29" s="774"/>
      <c r="I29" s="688"/>
      <c r="J29" s="688"/>
    </row>
    <row r="30" spans="1:10" ht="12" customHeight="1">
      <c r="A30" s="780"/>
      <c r="B30" s="785" t="s">
        <v>360</v>
      </c>
      <c r="C30" s="800">
        <v>3000</v>
      </c>
      <c r="D30" s="800">
        <v>3000</v>
      </c>
      <c r="E30" s="800">
        <v>3000</v>
      </c>
      <c r="F30" s="800">
        <v>3000</v>
      </c>
      <c r="G30" s="1005">
        <f>SUM(F30/E30)</f>
        <v>1</v>
      </c>
      <c r="H30" s="809"/>
      <c r="I30" s="688"/>
      <c r="J30" s="688"/>
    </row>
    <row r="31" spans="1:10" ht="12" customHeight="1">
      <c r="A31" s="780"/>
      <c r="B31" s="787" t="s">
        <v>96</v>
      </c>
      <c r="C31" s="800"/>
      <c r="D31" s="800"/>
      <c r="E31" s="800"/>
      <c r="F31" s="800"/>
      <c r="G31" s="773"/>
      <c r="H31" s="809"/>
      <c r="I31" s="688"/>
      <c r="J31" s="688"/>
    </row>
    <row r="32" spans="1:10" ht="12" customHeight="1">
      <c r="A32" s="780"/>
      <c r="B32" s="787" t="s">
        <v>370</v>
      </c>
      <c r="C32" s="800"/>
      <c r="D32" s="800"/>
      <c r="E32" s="800"/>
      <c r="F32" s="800"/>
      <c r="G32" s="773"/>
      <c r="H32" s="810"/>
      <c r="I32" s="688"/>
      <c r="J32" s="688"/>
    </row>
    <row r="33" spans="1:10" ht="12" customHeight="1" thickBot="1">
      <c r="A33" s="780"/>
      <c r="B33" s="788" t="s">
        <v>34</v>
      </c>
      <c r="C33" s="802"/>
      <c r="D33" s="802"/>
      <c r="E33" s="802"/>
      <c r="F33" s="802"/>
      <c r="G33" s="1006"/>
      <c r="H33" s="811"/>
      <c r="I33" s="688"/>
      <c r="J33" s="688"/>
    </row>
    <row r="34" spans="1:10" ht="12" customHeight="1" thickBot="1">
      <c r="A34" s="812"/>
      <c r="B34" s="792" t="s">
        <v>130</v>
      </c>
      <c r="C34" s="805">
        <f>SUM(C28:C33)</f>
        <v>3000</v>
      </c>
      <c r="D34" s="805">
        <f>SUM(D28:D33)</f>
        <v>3000</v>
      </c>
      <c r="E34" s="805">
        <f>SUM(E28:E33)</f>
        <v>3000</v>
      </c>
      <c r="F34" s="805">
        <f>SUM(F28:F33)</f>
        <v>3000</v>
      </c>
      <c r="G34" s="1007">
        <f>SUM(F34/E34)</f>
        <v>1</v>
      </c>
      <c r="H34" s="813"/>
      <c r="I34" s="688"/>
      <c r="J34" s="688"/>
    </row>
    <row r="35" spans="1:10" ht="12" customHeight="1">
      <c r="A35" s="807">
        <v>3080</v>
      </c>
      <c r="B35" s="814" t="s">
        <v>35</v>
      </c>
      <c r="C35" s="778">
        <f>SUM(C43)</f>
        <v>21500</v>
      </c>
      <c r="D35" s="778">
        <f>SUM(D43)</f>
        <v>21500</v>
      </c>
      <c r="E35" s="778">
        <f>SUM(E43)</f>
        <v>21500</v>
      </c>
      <c r="F35" s="778">
        <f>SUM(F43)</f>
        <v>21500</v>
      </c>
      <c r="G35" s="773">
        <f>SUM(F35/E35)</f>
        <v>1</v>
      </c>
      <c r="H35" s="808"/>
      <c r="I35" s="688"/>
      <c r="J35" s="688"/>
    </row>
    <row r="36" spans="1:10" ht="12" customHeight="1">
      <c r="A36" s="807">
        <v>3081</v>
      </c>
      <c r="B36" s="798" t="s">
        <v>140</v>
      </c>
      <c r="C36" s="778"/>
      <c r="D36" s="778"/>
      <c r="E36" s="778"/>
      <c r="F36" s="778"/>
      <c r="G36" s="773"/>
      <c r="H36" s="774"/>
      <c r="I36" s="688"/>
      <c r="J36" s="688"/>
    </row>
    <row r="37" spans="1:10" ht="12" customHeight="1">
      <c r="A37" s="801"/>
      <c r="B37" s="781" t="s">
        <v>89</v>
      </c>
      <c r="C37" s="800"/>
      <c r="D37" s="800"/>
      <c r="E37" s="800"/>
      <c r="F37" s="800"/>
      <c r="G37" s="773"/>
      <c r="H37" s="774"/>
      <c r="I37" s="688"/>
      <c r="J37" s="688"/>
    </row>
    <row r="38" spans="1:10" ht="12" customHeight="1">
      <c r="A38" s="801"/>
      <c r="B38" s="784" t="s">
        <v>378</v>
      </c>
      <c r="C38" s="800"/>
      <c r="D38" s="800"/>
      <c r="E38" s="800"/>
      <c r="F38" s="800"/>
      <c r="G38" s="773"/>
      <c r="H38" s="774"/>
      <c r="I38" s="688"/>
      <c r="J38" s="688"/>
    </row>
    <row r="39" spans="1:10" ht="12" customHeight="1">
      <c r="A39" s="801"/>
      <c r="B39" s="785" t="s">
        <v>360</v>
      </c>
      <c r="C39" s="800">
        <v>13700</v>
      </c>
      <c r="D39" s="800">
        <v>13700</v>
      </c>
      <c r="E39" s="800">
        <v>13700</v>
      </c>
      <c r="F39" s="800">
        <v>13700</v>
      </c>
      <c r="G39" s="1005">
        <f>SUM(F39/E39)</f>
        <v>1</v>
      </c>
      <c r="H39" s="815"/>
      <c r="I39" s="688"/>
      <c r="J39" s="688"/>
    </row>
    <row r="40" spans="1:10" ht="12" customHeight="1">
      <c r="A40" s="801"/>
      <c r="B40" s="785" t="s">
        <v>33</v>
      </c>
      <c r="C40" s="800">
        <v>7800</v>
      </c>
      <c r="D40" s="800">
        <v>7800</v>
      </c>
      <c r="E40" s="800">
        <v>7800</v>
      </c>
      <c r="F40" s="800">
        <v>7800</v>
      </c>
      <c r="G40" s="1005">
        <f>SUM(F40/E40)</f>
        <v>1</v>
      </c>
      <c r="H40" s="815"/>
      <c r="I40" s="688"/>
      <c r="J40" s="688"/>
    </row>
    <row r="41" spans="1:10" ht="12" customHeight="1">
      <c r="A41" s="801"/>
      <c r="B41" s="787" t="s">
        <v>370</v>
      </c>
      <c r="C41" s="800"/>
      <c r="D41" s="800"/>
      <c r="E41" s="800"/>
      <c r="F41" s="800"/>
      <c r="G41" s="773"/>
      <c r="H41" s="774"/>
      <c r="I41" s="688"/>
      <c r="J41" s="688"/>
    </row>
    <row r="42" spans="1:10" ht="12" customHeight="1" thickBot="1">
      <c r="A42" s="780"/>
      <c r="B42" s="788" t="s">
        <v>34</v>
      </c>
      <c r="C42" s="802"/>
      <c r="D42" s="802"/>
      <c r="E42" s="802"/>
      <c r="F42" s="802"/>
      <c r="G42" s="1006"/>
      <c r="H42" s="811"/>
      <c r="I42" s="688"/>
      <c r="J42" s="688"/>
    </row>
    <row r="43" spans="1:10" ht="12" customHeight="1" thickBot="1">
      <c r="A43" s="812"/>
      <c r="B43" s="792" t="s">
        <v>130</v>
      </c>
      <c r="C43" s="805">
        <f>SUM(C37:C42)</f>
        <v>21500</v>
      </c>
      <c r="D43" s="805">
        <f>SUM(D37:D42)</f>
        <v>21500</v>
      </c>
      <c r="E43" s="805">
        <f>SUM(E37:E42)</f>
        <v>21500</v>
      </c>
      <c r="F43" s="805">
        <f>SUM(F37:F42)</f>
        <v>21500</v>
      </c>
      <c r="G43" s="1007">
        <f>SUM(F43/E43)</f>
        <v>1</v>
      </c>
      <c r="H43" s="813"/>
      <c r="I43" s="688"/>
      <c r="J43" s="688"/>
    </row>
    <row r="44" spans="1:10" ht="12" customHeight="1" thickBot="1">
      <c r="A44" s="816">
        <v>3130</v>
      </c>
      <c r="B44" s="817" t="s">
        <v>492</v>
      </c>
      <c r="C44" s="805">
        <f>SUM(C45+C70)</f>
        <v>691204</v>
      </c>
      <c r="D44" s="805">
        <f>SUM(D45+D70)</f>
        <v>1074791</v>
      </c>
      <c r="E44" s="805">
        <f>SUM(E45+E70)</f>
        <v>1074791</v>
      </c>
      <c r="F44" s="805">
        <f>SUM(F45+F70)</f>
        <v>1104791</v>
      </c>
      <c r="G44" s="1007">
        <f>SUM(F44/E44)</f>
        <v>1.0279124034347142</v>
      </c>
      <c r="H44" s="813"/>
      <c r="I44" s="688"/>
      <c r="J44" s="688"/>
    </row>
    <row r="45" spans="1:10" ht="12" customHeight="1" thickBot="1">
      <c r="A45" s="807">
        <v>3110</v>
      </c>
      <c r="B45" s="817" t="s">
        <v>491</v>
      </c>
      <c r="C45" s="805">
        <f>SUM(C53+C61+C69)</f>
        <v>627204</v>
      </c>
      <c r="D45" s="805">
        <f>SUM(D53+D61+D69)</f>
        <v>1007630</v>
      </c>
      <c r="E45" s="805">
        <f>SUM(E53+E61+E69)</f>
        <v>1007630</v>
      </c>
      <c r="F45" s="805">
        <f>SUM(F53+F61+F69)</f>
        <v>1027630</v>
      </c>
      <c r="G45" s="1007">
        <f>SUM(F45/E45)</f>
        <v>1.0198485555213719</v>
      </c>
      <c r="H45" s="813"/>
      <c r="I45" s="688"/>
      <c r="J45" s="688"/>
    </row>
    <row r="46" spans="1:10" ht="12" customHeight="1">
      <c r="A46" s="818">
        <v>3111</v>
      </c>
      <c r="B46" s="819" t="s">
        <v>158</v>
      </c>
      <c r="C46" s="778"/>
      <c r="D46" s="778"/>
      <c r="E46" s="778"/>
      <c r="F46" s="778"/>
      <c r="G46" s="773"/>
      <c r="H46" s="702" t="s">
        <v>161</v>
      </c>
      <c r="I46" s="688"/>
      <c r="J46" s="688"/>
    </row>
    <row r="47" spans="1:10" ht="12" customHeight="1">
      <c r="A47" s="780"/>
      <c r="B47" s="781" t="s">
        <v>89</v>
      </c>
      <c r="C47" s="800"/>
      <c r="D47" s="800"/>
      <c r="E47" s="800"/>
      <c r="F47" s="800"/>
      <c r="G47" s="773"/>
      <c r="H47" s="809"/>
      <c r="I47" s="688"/>
      <c r="J47" s="688"/>
    </row>
    <row r="48" spans="1:10" ht="12" customHeight="1">
      <c r="A48" s="780"/>
      <c r="B48" s="784" t="s">
        <v>378</v>
      </c>
      <c r="C48" s="800"/>
      <c r="D48" s="800"/>
      <c r="E48" s="800"/>
      <c r="F48" s="800"/>
      <c r="G48" s="773"/>
      <c r="H48" s="809"/>
      <c r="I48" s="688"/>
      <c r="J48" s="688"/>
    </row>
    <row r="49" spans="1:10" ht="12" customHeight="1">
      <c r="A49" s="780"/>
      <c r="B49" s="785" t="s">
        <v>360</v>
      </c>
      <c r="C49" s="800"/>
      <c r="D49" s="800"/>
      <c r="E49" s="800">
        <v>7881</v>
      </c>
      <c r="F49" s="800">
        <v>15481</v>
      </c>
      <c r="G49" s="1005">
        <f>SUM(F49/E49)</f>
        <v>1.9643446263164572</v>
      </c>
      <c r="H49" s="809"/>
      <c r="I49" s="688"/>
      <c r="J49" s="688"/>
    </row>
    <row r="50" spans="1:10" ht="12" customHeight="1">
      <c r="A50" s="780"/>
      <c r="B50" s="787" t="s">
        <v>96</v>
      </c>
      <c r="C50" s="800"/>
      <c r="D50" s="800"/>
      <c r="E50" s="800"/>
      <c r="F50" s="800"/>
      <c r="G50" s="773"/>
      <c r="H50" s="809"/>
      <c r="I50" s="688"/>
      <c r="J50" s="688"/>
    </row>
    <row r="51" spans="1:10" ht="12" customHeight="1">
      <c r="A51" s="780"/>
      <c r="B51" s="787" t="s">
        <v>370</v>
      </c>
      <c r="C51" s="800"/>
      <c r="D51" s="800"/>
      <c r="E51" s="800"/>
      <c r="F51" s="800"/>
      <c r="G51" s="773"/>
      <c r="H51" s="809"/>
      <c r="I51" s="688"/>
      <c r="J51" s="688"/>
    </row>
    <row r="52" spans="1:10" ht="12" customHeight="1" thickBot="1">
      <c r="A52" s="780"/>
      <c r="B52" s="788" t="s">
        <v>347</v>
      </c>
      <c r="C52" s="800">
        <v>500000</v>
      </c>
      <c r="D52" s="800">
        <v>861675</v>
      </c>
      <c r="E52" s="800">
        <v>853794</v>
      </c>
      <c r="F52" s="800">
        <v>846194</v>
      </c>
      <c r="G52" s="1008">
        <f>SUM(F52/E52)</f>
        <v>0.9910985553892391</v>
      </c>
      <c r="H52" s="809"/>
      <c r="I52" s="688"/>
      <c r="J52" s="688"/>
    </row>
    <row r="53" spans="1:10" ht="12" customHeight="1" thickBot="1">
      <c r="A53" s="812"/>
      <c r="B53" s="792" t="s">
        <v>130</v>
      </c>
      <c r="C53" s="805">
        <f>SUM(C47:C52)</f>
        <v>500000</v>
      </c>
      <c r="D53" s="805">
        <f>SUM(D47:D52)</f>
        <v>861675</v>
      </c>
      <c r="E53" s="805">
        <f>SUM(E47:E52)</f>
        <v>861675</v>
      </c>
      <c r="F53" s="805">
        <f>SUM(F47:F52)</f>
        <v>861675</v>
      </c>
      <c r="G53" s="1007">
        <f>SUM(F53/E53)</f>
        <v>1</v>
      </c>
      <c r="H53" s="813"/>
      <c r="I53" s="688"/>
      <c r="J53" s="688"/>
    </row>
    <row r="54" spans="1:10" ht="12" customHeight="1">
      <c r="A54" s="696">
        <v>3113</v>
      </c>
      <c r="B54" s="278" t="s">
        <v>204</v>
      </c>
      <c r="C54" s="704"/>
      <c r="D54" s="704"/>
      <c r="E54" s="704"/>
      <c r="F54" s="704"/>
      <c r="G54" s="773"/>
      <c r="H54" s="808"/>
      <c r="I54" s="688"/>
      <c r="J54" s="688"/>
    </row>
    <row r="55" spans="1:10" ht="12" customHeight="1">
      <c r="A55" s="602"/>
      <c r="B55" s="708" t="s">
        <v>89</v>
      </c>
      <c r="C55" s="609"/>
      <c r="D55" s="609"/>
      <c r="E55" s="609"/>
      <c r="F55" s="609"/>
      <c r="G55" s="773"/>
      <c r="H55" s="809"/>
      <c r="I55" s="688"/>
      <c r="J55" s="688"/>
    </row>
    <row r="56" spans="1:10" ht="12" customHeight="1">
      <c r="A56" s="602"/>
      <c r="B56" s="221" t="s">
        <v>378</v>
      </c>
      <c r="C56" s="609"/>
      <c r="D56" s="609"/>
      <c r="E56" s="609"/>
      <c r="F56" s="609"/>
      <c r="G56" s="773"/>
      <c r="H56" s="809"/>
      <c r="I56" s="688"/>
      <c r="J56" s="688"/>
    </row>
    <row r="57" spans="1:10" ht="12" customHeight="1">
      <c r="A57" s="602"/>
      <c r="B57" s="710" t="s">
        <v>360</v>
      </c>
      <c r="C57" s="609">
        <v>19500</v>
      </c>
      <c r="D57" s="609">
        <v>19627</v>
      </c>
      <c r="E57" s="609">
        <v>19627</v>
      </c>
      <c r="F57" s="609">
        <v>19627</v>
      </c>
      <c r="G57" s="1005">
        <f>SUM(F57/E57)</f>
        <v>1</v>
      </c>
      <c r="H57" s="809"/>
      <c r="I57" s="688"/>
      <c r="J57" s="688"/>
    </row>
    <row r="58" spans="1:10" ht="12" customHeight="1">
      <c r="A58" s="602"/>
      <c r="B58" s="610" t="s">
        <v>96</v>
      </c>
      <c r="C58" s="609"/>
      <c r="D58" s="609"/>
      <c r="E58" s="609"/>
      <c r="F58" s="609"/>
      <c r="G58" s="773"/>
      <c r="H58" s="809"/>
      <c r="I58" s="688"/>
      <c r="J58" s="688"/>
    </row>
    <row r="59" spans="1:10" ht="12" customHeight="1">
      <c r="A59" s="602"/>
      <c r="B59" s="610" t="s">
        <v>370</v>
      </c>
      <c r="C59" s="609"/>
      <c r="D59" s="609"/>
      <c r="E59" s="609"/>
      <c r="F59" s="609"/>
      <c r="G59" s="773"/>
      <c r="H59" s="809"/>
      <c r="I59" s="688"/>
      <c r="J59" s="688"/>
    </row>
    <row r="60" spans="1:10" ht="12" customHeight="1" thickBot="1">
      <c r="A60" s="602"/>
      <c r="B60" s="788" t="s">
        <v>34</v>
      </c>
      <c r="C60" s="713"/>
      <c r="D60" s="713"/>
      <c r="E60" s="713"/>
      <c r="F60" s="713"/>
      <c r="G60" s="1006"/>
      <c r="H60" s="809"/>
      <c r="I60" s="688"/>
      <c r="J60" s="688"/>
    </row>
    <row r="61" spans="1:10" ht="12" customHeight="1" thickBot="1">
      <c r="A61" s="698"/>
      <c r="B61" s="792" t="s">
        <v>130</v>
      </c>
      <c r="C61" s="716">
        <f>SUM(C55:C60)</f>
        <v>19500</v>
      </c>
      <c r="D61" s="716">
        <f>SUM(D55:D60)</f>
        <v>19627</v>
      </c>
      <c r="E61" s="716">
        <f>SUM(E55:E60)</f>
        <v>19627</v>
      </c>
      <c r="F61" s="716">
        <f>SUM(F55:F60)</f>
        <v>19627</v>
      </c>
      <c r="G61" s="1007">
        <f>SUM(F61/E61)</f>
        <v>1</v>
      </c>
      <c r="H61" s="813"/>
      <c r="I61" s="688"/>
      <c r="J61" s="688"/>
    </row>
    <row r="62" spans="1:10" ht="12" customHeight="1">
      <c r="A62" s="696">
        <v>3114</v>
      </c>
      <c r="B62" s="820" t="s">
        <v>100</v>
      </c>
      <c r="C62" s="704"/>
      <c r="D62" s="704"/>
      <c r="E62" s="704"/>
      <c r="F62" s="704"/>
      <c r="G62" s="773"/>
      <c r="H62" s="821"/>
      <c r="I62" s="688"/>
      <c r="J62" s="688"/>
    </row>
    <row r="63" spans="1:10" ht="12" customHeight="1">
      <c r="A63" s="602"/>
      <c r="B63" s="708" t="s">
        <v>89</v>
      </c>
      <c r="C63" s="609"/>
      <c r="D63" s="609"/>
      <c r="E63" s="609"/>
      <c r="F63" s="609"/>
      <c r="G63" s="773"/>
      <c r="H63" s="809"/>
      <c r="I63" s="688"/>
      <c r="J63" s="688"/>
    </row>
    <row r="64" spans="1:10" ht="12" customHeight="1">
      <c r="A64" s="602"/>
      <c r="B64" s="221" t="s">
        <v>378</v>
      </c>
      <c r="C64" s="609"/>
      <c r="D64" s="609"/>
      <c r="E64" s="609"/>
      <c r="F64" s="609"/>
      <c r="G64" s="773"/>
      <c r="H64" s="809"/>
      <c r="I64" s="688"/>
      <c r="J64" s="688"/>
    </row>
    <row r="65" spans="1:10" ht="12" customHeight="1">
      <c r="A65" s="602"/>
      <c r="B65" s="710" t="s">
        <v>360</v>
      </c>
      <c r="C65" s="609">
        <v>107704</v>
      </c>
      <c r="D65" s="609">
        <v>126328</v>
      </c>
      <c r="E65" s="609">
        <v>126328</v>
      </c>
      <c r="F65" s="609">
        <v>146298</v>
      </c>
      <c r="G65" s="1005">
        <f>SUM(F65/E65)</f>
        <v>1.158080552213286</v>
      </c>
      <c r="H65" s="809"/>
      <c r="I65" s="688"/>
      <c r="J65" s="688"/>
    </row>
    <row r="66" spans="1:10" ht="12" customHeight="1">
      <c r="A66" s="602"/>
      <c r="B66" s="610" t="s">
        <v>96</v>
      </c>
      <c r="C66" s="609"/>
      <c r="D66" s="609"/>
      <c r="E66" s="609"/>
      <c r="F66" s="609"/>
      <c r="G66" s="773"/>
      <c r="H66" s="809"/>
      <c r="I66" s="688"/>
      <c r="J66" s="688"/>
    </row>
    <row r="67" spans="1:10" ht="12" customHeight="1">
      <c r="A67" s="602"/>
      <c r="B67" s="610" t="s">
        <v>370</v>
      </c>
      <c r="C67" s="609"/>
      <c r="D67" s="609"/>
      <c r="E67" s="609"/>
      <c r="F67" s="609"/>
      <c r="G67" s="773"/>
      <c r="H67" s="809"/>
      <c r="I67" s="688"/>
      <c r="J67" s="688"/>
    </row>
    <row r="68" spans="1:10" ht="12.75" thickBot="1">
      <c r="A68" s="707"/>
      <c r="B68" s="840" t="s">
        <v>299</v>
      </c>
      <c r="C68" s="713"/>
      <c r="D68" s="713"/>
      <c r="E68" s="713"/>
      <c r="F68" s="713">
        <v>30</v>
      </c>
      <c r="G68" s="1006"/>
      <c r="H68" s="822"/>
      <c r="I68" s="688"/>
      <c r="J68" s="688"/>
    </row>
    <row r="69" spans="1:10" ht="12" customHeight="1" thickBot="1">
      <c r="A69" s="723"/>
      <c r="B69" s="792" t="s">
        <v>130</v>
      </c>
      <c r="C69" s="716">
        <f>SUM(C63:C68)</f>
        <v>107704</v>
      </c>
      <c r="D69" s="716">
        <f>SUM(D63:D68)</f>
        <v>126328</v>
      </c>
      <c r="E69" s="716">
        <f>SUM(E63:E68)</f>
        <v>126328</v>
      </c>
      <c r="F69" s="716">
        <f>SUM(F63:F68)</f>
        <v>146328</v>
      </c>
      <c r="G69" s="1007">
        <f>SUM(F69/E69)</f>
        <v>1.1583180292571718</v>
      </c>
      <c r="H69" s="813"/>
      <c r="I69" s="688"/>
      <c r="J69" s="688"/>
    </row>
    <row r="70" spans="1:10" ht="12" customHeight="1" thickBot="1">
      <c r="A70" s="823">
        <v>3120</v>
      </c>
      <c r="B70" s="817" t="s">
        <v>493</v>
      </c>
      <c r="C70" s="716">
        <f>SUM(C78+C86+C94+C102+C110)</f>
        <v>64000</v>
      </c>
      <c r="D70" s="716">
        <f>SUM(D78+D86+D94+D102+D110)</f>
        <v>67161</v>
      </c>
      <c r="E70" s="716">
        <f>SUM(E78+E86+E94+E102+E110)</f>
        <v>67161</v>
      </c>
      <c r="F70" s="716">
        <f>SUM(F78+F86+F94+F102+F110)</f>
        <v>77161</v>
      </c>
      <c r="G70" s="1007">
        <f>SUM(F70/E70)</f>
        <v>1.1488959366298894</v>
      </c>
      <c r="H70" s="813"/>
      <c r="I70" s="688"/>
      <c r="J70" s="688"/>
    </row>
    <row r="71" spans="1:10" ht="12" customHeight="1">
      <c r="A71" s="88">
        <v>3121</v>
      </c>
      <c r="B71" s="824" t="s">
        <v>197</v>
      </c>
      <c r="C71" s="704"/>
      <c r="D71" s="704"/>
      <c r="E71" s="704"/>
      <c r="F71" s="704"/>
      <c r="G71" s="773"/>
      <c r="H71" s="808"/>
      <c r="I71" s="688"/>
      <c r="J71" s="688"/>
    </row>
    <row r="72" spans="1:10" ht="12" customHeight="1">
      <c r="A72" s="88"/>
      <c r="B72" s="708" t="s">
        <v>89</v>
      </c>
      <c r="C72" s="704"/>
      <c r="D72" s="704"/>
      <c r="E72" s="704"/>
      <c r="F72" s="704"/>
      <c r="G72" s="773"/>
      <c r="H72" s="774"/>
      <c r="I72" s="688"/>
      <c r="J72" s="688"/>
    </row>
    <row r="73" spans="1:10" ht="12" customHeight="1">
      <c r="A73" s="88"/>
      <c r="B73" s="221" t="s">
        <v>378</v>
      </c>
      <c r="C73" s="704"/>
      <c r="D73" s="704"/>
      <c r="E73" s="704"/>
      <c r="F73" s="704"/>
      <c r="G73" s="773"/>
      <c r="H73" s="774"/>
      <c r="I73" s="688"/>
      <c r="J73" s="688"/>
    </row>
    <row r="74" spans="1:10" ht="12" customHeight="1">
      <c r="A74" s="696"/>
      <c r="B74" s="710" t="s">
        <v>360</v>
      </c>
      <c r="C74" s="825">
        <v>5000</v>
      </c>
      <c r="D74" s="825">
        <v>5000</v>
      </c>
      <c r="E74" s="825">
        <v>5000</v>
      </c>
      <c r="F74" s="825">
        <v>5000</v>
      </c>
      <c r="G74" s="1005">
        <f>SUM(F74/E74)</f>
        <v>1</v>
      </c>
      <c r="H74" s="826"/>
      <c r="I74" s="688"/>
      <c r="J74" s="688"/>
    </row>
    <row r="75" spans="1:10" ht="12" customHeight="1">
      <c r="A75" s="696"/>
      <c r="B75" s="610" t="s">
        <v>370</v>
      </c>
      <c r="C75" s="825"/>
      <c r="D75" s="825"/>
      <c r="E75" s="825"/>
      <c r="F75" s="825"/>
      <c r="G75" s="773"/>
      <c r="H75" s="826"/>
      <c r="I75" s="688"/>
      <c r="J75" s="688"/>
    </row>
    <row r="76" spans="1:10" ht="12" customHeight="1">
      <c r="A76" s="88"/>
      <c r="B76" s="610" t="s">
        <v>370</v>
      </c>
      <c r="C76" s="704"/>
      <c r="D76" s="704"/>
      <c r="E76" s="704"/>
      <c r="F76" s="704"/>
      <c r="G76" s="773"/>
      <c r="H76" s="774"/>
      <c r="I76" s="688"/>
      <c r="J76" s="688"/>
    </row>
    <row r="77" spans="1:10" ht="12" customHeight="1" thickBot="1">
      <c r="A77" s="88"/>
      <c r="B77" s="788" t="s">
        <v>34</v>
      </c>
      <c r="C77" s="827"/>
      <c r="D77" s="827"/>
      <c r="E77" s="827"/>
      <c r="F77" s="827"/>
      <c r="G77" s="1006"/>
      <c r="H77" s="769"/>
      <c r="I77" s="688"/>
      <c r="J77" s="688"/>
    </row>
    <row r="78" spans="1:10" ht="12" customHeight="1" thickBot="1">
      <c r="A78" s="723"/>
      <c r="B78" s="792" t="s">
        <v>130</v>
      </c>
      <c r="C78" s="716">
        <f>SUM(C74:C77)</f>
        <v>5000</v>
      </c>
      <c r="D78" s="716">
        <f>SUM(D74:D77)</f>
        <v>5000</v>
      </c>
      <c r="E78" s="716">
        <f>SUM(E74:E77)</f>
        <v>5000</v>
      </c>
      <c r="F78" s="716">
        <f>SUM(F74:F77)</f>
        <v>5000</v>
      </c>
      <c r="G78" s="1007">
        <f>SUM(F78/E78)</f>
        <v>1</v>
      </c>
      <c r="H78" s="813"/>
      <c r="I78" s="688"/>
      <c r="J78" s="688"/>
    </row>
    <row r="79" spans="1:10" ht="12" customHeight="1">
      <c r="A79" s="696">
        <v>3122</v>
      </c>
      <c r="B79" s="820" t="s">
        <v>189</v>
      </c>
      <c r="C79" s="704"/>
      <c r="D79" s="704"/>
      <c r="E79" s="704"/>
      <c r="F79" s="704"/>
      <c r="G79" s="773"/>
      <c r="H79" s="828"/>
      <c r="I79" s="688"/>
      <c r="J79" s="688"/>
    </row>
    <row r="80" spans="1:10" ht="12" customHeight="1">
      <c r="A80" s="602"/>
      <c r="B80" s="708" t="s">
        <v>89</v>
      </c>
      <c r="C80" s="609"/>
      <c r="D80" s="609"/>
      <c r="E80" s="609"/>
      <c r="F80" s="609"/>
      <c r="G80" s="773"/>
      <c r="H80" s="809"/>
      <c r="I80" s="688"/>
      <c r="J80" s="688"/>
    </row>
    <row r="81" spans="1:10" ht="12" customHeight="1">
      <c r="A81" s="602"/>
      <c r="B81" s="221" t="s">
        <v>378</v>
      </c>
      <c r="C81" s="609"/>
      <c r="D81" s="609"/>
      <c r="E81" s="609"/>
      <c r="F81" s="609"/>
      <c r="G81" s="773"/>
      <c r="H81" s="809"/>
      <c r="I81" s="688"/>
      <c r="J81" s="688"/>
    </row>
    <row r="82" spans="1:10" ht="12" customHeight="1">
      <c r="A82" s="602"/>
      <c r="B82" s="710" t="s">
        <v>360</v>
      </c>
      <c r="C82" s="609">
        <v>15000</v>
      </c>
      <c r="D82" s="609">
        <v>15000</v>
      </c>
      <c r="E82" s="609">
        <v>15000</v>
      </c>
      <c r="F82" s="609">
        <v>25000</v>
      </c>
      <c r="G82" s="1005">
        <f>SUM(F82/E82)</f>
        <v>1.6666666666666667</v>
      </c>
      <c r="H82" s="809"/>
      <c r="I82" s="688"/>
      <c r="J82" s="688"/>
    </row>
    <row r="83" spans="1:10" ht="12" customHeight="1">
      <c r="A83" s="602"/>
      <c r="B83" s="610" t="s">
        <v>96</v>
      </c>
      <c r="C83" s="609"/>
      <c r="D83" s="609"/>
      <c r="E83" s="609"/>
      <c r="F83" s="609"/>
      <c r="G83" s="773"/>
      <c r="H83" s="809"/>
      <c r="I83" s="688"/>
      <c r="J83" s="688"/>
    </row>
    <row r="84" spans="1:10" ht="12" customHeight="1">
      <c r="A84" s="602"/>
      <c r="B84" s="610" t="s">
        <v>370</v>
      </c>
      <c r="C84" s="609"/>
      <c r="D84" s="609"/>
      <c r="E84" s="609"/>
      <c r="F84" s="609"/>
      <c r="G84" s="773"/>
      <c r="H84" s="809"/>
      <c r="I84" s="688"/>
      <c r="J84" s="688"/>
    </row>
    <row r="85" spans="1:10" ht="12" customHeight="1" thickBot="1">
      <c r="A85" s="602"/>
      <c r="B85" s="788" t="s">
        <v>34</v>
      </c>
      <c r="C85" s="713"/>
      <c r="D85" s="713"/>
      <c r="E85" s="713"/>
      <c r="F85" s="713"/>
      <c r="G85" s="1006"/>
      <c r="H85" s="809"/>
      <c r="I85" s="688"/>
      <c r="J85" s="688"/>
    </row>
    <row r="86" spans="1:10" ht="12" customHeight="1" thickBot="1">
      <c r="A86" s="698"/>
      <c r="B86" s="792" t="s">
        <v>130</v>
      </c>
      <c r="C86" s="716">
        <f>SUM(C80:C85)</f>
        <v>15000</v>
      </c>
      <c r="D86" s="716">
        <f>SUM(D80:D85)</f>
        <v>15000</v>
      </c>
      <c r="E86" s="716">
        <f>SUM(E80:E85)</f>
        <v>15000</v>
      </c>
      <c r="F86" s="716">
        <f>SUM(F80:F85)</f>
        <v>25000</v>
      </c>
      <c r="G86" s="1009">
        <f>SUM(F86/E86)</f>
        <v>1.6666666666666667</v>
      </c>
      <c r="H86" s="813"/>
      <c r="I86" s="688"/>
      <c r="J86" s="688"/>
    </row>
    <row r="87" spans="1:10" ht="12" customHeight="1">
      <c r="A87" s="696">
        <v>3123</v>
      </c>
      <c r="B87" s="278" t="s">
        <v>99</v>
      </c>
      <c r="C87" s="704"/>
      <c r="D87" s="704"/>
      <c r="E87" s="704"/>
      <c r="F87" s="704"/>
      <c r="G87" s="773"/>
      <c r="H87" s="702"/>
      <c r="I87" s="688"/>
      <c r="J87" s="688"/>
    </row>
    <row r="88" spans="1:10" ht="12" customHeight="1">
      <c r="A88" s="602"/>
      <c r="B88" s="708" t="s">
        <v>89</v>
      </c>
      <c r="C88" s="609"/>
      <c r="D88" s="609"/>
      <c r="E88" s="609"/>
      <c r="F88" s="609"/>
      <c r="G88" s="773"/>
      <c r="H88" s="809"/>
      <c r="I88" s="688"/>
      <c r="J88" s="688"/>
    </row>
    <row r="89" spans="1:10" ht="12" customHeight="1">
      <c r="A89" s="602"/>
      <c r="B89" s="221" t="s">
        <v>378</v>
      </c>
      <c r="C89" s="609"/>
      <c r="D89" s="609"/>
      <c r="E89" s="609"/>
      <c r="F89" s="609"/>
      <c r="G89" s="773"/>
      <c r="H89" s="809"/>
      <c r="I89" s="688"/>
      <c r="J89" s="688"/>
    </row>
    <row r="90" spans="1:10" ht="12" customHeight="1">
      <c r="A90" s="602"/>
      <c r="B90" s="710" t="s">
        <v>360</v>
      </c>
      <c r="C90" s="609">
        <v>10000</v>
      </c>
      <c r="D90" s="609">
        <v>11239</v>
      </c>
      <c r="E90" s="609">
        <v>11239</v>
      </c>
      <c r="F90" s="609">
        <v>11239</v>
      </c>
      <c r="G90" s="1005">
        <f>SUM(F90/E90)</f>
        <v>1</v>
      </c>
      <c r="H90" s="809"/>
      <c r="I90" s="688"/>
      <c r="J90" s="688"/>
    </row>
    <row r="91" spans="1:10" ht="12" customHeight="1">
      <c r="A91" s="602"/>
      <c r="B91" s="610" t="s">
        <v>96</v>
      </c>
      <c r="C91" s="609"/>
      <c r="D91" s="609"/>
      <c r="E91" s="609"/>
      <c r="F91" s="609"/>
      <c r="G91" s="773"/>
      <c r="H91" s="809"/>
      <c r="I91" s="688"/>
      <c r="J91" s="688"/>
    </row>
    <row r="92" spans="1:10" ht="12" customHeight="1">
      <c r="A92" s="602"/>
      <c r="B92" s="610" t="s">
        <v>370</v>
      </c>
      <c r="C92" s="609"/>
      <c r="D92" s="609"/>
      <c r="E92" s="609"/>
      <c r="F92" s="609"/>
      <c r="G92" s="773"/>
      <c r="H92" s="809"/>
      <c r="I92" s="688"/>
      <c r="J92" s="688"/>
    </row>
    <row r="93" spans="1:10" ht="12" customHeight="1" thickBot="1">
      <c r="A93" s="602"/>
      <c r="B93" s="788" t="s">
        <v>34</v>
      </c>
      <c r="C93" s="713"/>
      <c r="D93" s="713"/>
      <c r="E93" s="713"/>
      <c r="F93" s="713"/>
      <c r="G93" s="1006"/>
      <c r="H93" s="809"/>
      <c r="I93" s="688"/>
      <c r="J93" s="688"/>
    </row>
    <row r="94" spans="1:10" ht="12" customHeight="1" thickBot="1">
      <c r="A94" s="698"/>
      <c r="B94" s="792" t="s">
        <v>130</v>
      </c>
      <c r="C94" s="716">
        <f>SUM(C88:C93)</f>
        <v>10000</v>
      </c>
      <c r="D94" s="716">
        <f>SUM(D88:D93)</f>
        <v>11239</v>
      </c>
      <c r="E94" s="716">
        <f>SUM(E88:E93)</f>
        <v>11239</v>
      </c>
      <c r="F94" s="716">
        <f>SUM(F88:F93)</f>
        <v>11239</v>
      </c>
      <c r="G94" s="1007">
        <f>SUM(F94/E94)</f>
        <v>1</v>
      </c>
      <c r="H94" s="813"/>
      <c r="I94" s="688"/>
      <c r="J94" s="688"/>
    </row>
    <row r="95" spans="1:10" ht="12" customHeight="1">
      <c r="A95" s="696">
        <v>3124</v>
      </c>
      <c r="B95" s="278" t="s">
        <v>102</v>
      </c>
      <c r="C95" s="704"/>
      <c r="D95" s="704"/>
      <c r="E95" s="704"/>
      <c r="F95" s="704"/>
      <c r="G95" s="773"/>
      <c r="H95" s="702" t="s">
        <v>161</v>
      </c>
      <c r="I95" s="688"/>
      <c r="J95" s="688"/>
    </row>
    <row r="96" spans="1:10" ht="12" customHeight="1">
      <c r="A96" s="602"/>
      <c r="B96" s="708" t="s">
        <v>89</v>
      </c>
      <c r="C96" s="609"/>
      <c r="D96" s="609"/>
      <c r="E96" s="609"/>
      <c r="F96" s="609"/>
      <c r="G96" s="773"/>
      <c r="H96" s="809"/>
      <c r="I96" s="688"/>
      <c r="J96" s="688"/>
    </row>
    <row r="97" spans="1:10" ht="12" customHeight="1">
      <c r="A97" s="602"/>
      <c r="B97" s="221" t="s">
        <v>378</v>
      </c>
      <c r="C97" s="609"/>
      <c r="D97" s="609"/>
      <c r="E97" s="609"/>
      <c r="F97" s="609"/>
      <c r="G97" s="773"/>
      <c r="H97" s="809"/>
      <c r="I97" s="688"/>
      <c r="J97" s="688"/>
    </row>
    <row r="98" spans="1:10" ht="12" customHeight="1">
      <c r="A98" s="602"/>
      <c r="B98" s="710" t="s">
        <v>360</v>
      </c>
      <c r="C98" s="609">
        <v>30000</v>
      </c>
      <c r="D98" s="609">
        <v>31922</v>
      </c>
      <c r="E98" s="609">
        <v>31922</v>
      </c>
      <c r="F98" s="609">
        <v>31922</v>
      </c>
      <c r="G98" s="1005">
        <f>SUM(F98/E98)</f>
        <v>1</v>
      </c>
      <c r="H98" s="809"/>
      <c r="I98" s="688"/>
      <c r="J98" s="688"/>
    </row>
    <row r="99" spans="1:10" ht="12" customHeight="1">
      <c r="A99" s="602"/>
      <c r="B99" s="610" t="s">
        <v>370</v>
      </c>
      <c r="C99" s="609"/>
      <c r="D99" s="609"/>
      <c r="E99" s="609"/>
      <c r="F99" s="609"/>
      <c r="G99" s="773"/>
      <c r="H99" s="809"/>
      <c r="I99" s="688"/>
      <c r="J99" s="688"/>
    </row>
    <row r="100" spans="1:10" ht="12" customHeight="1">
      <c r="A100" s="602"/>
      <c r="B100" s="610" t="s">
        <v>370</v>
      </c>
      <c r="C100" s="609"/>
      <c r="D100" s="609"/>
      <c r="E100" s="609"/>
      <c r="F100" s="609"/>
      <c r="G100" s="773"/>
      <c r="H100" s="809"/>
      <c r="I100" s="688"/>
      <c r="J100" s="688"/>
    </row>
    <row r="101" spans="1:10" ht="12" customHeight="1" thickBot="1">
      <c r="A101" s="602"/>
      <c r="B101" s="788" t="s">
        <v>34</v>
      </c>
      <c r="C101" s="713"/>
      <c r="D101" s="713"/>
      <c r="E101" s="713"/>
      <c r="F101" s="713"/>
      <c r="G101" s="1006"/>
      <c r="H101" s="809"/>
      <c r="I101" s="688"/>
      <c r="J101" s="688"/>
    </row>
    <row r="102" spans="1:10" ht="12" customHeight="1" thickBot="1">
      <c r="A102" s="698"/>
      <c r="B102" s="792" t="s">
        <v>130</v>
      </c>
      <c r="C102" s="716">
        <f>SUM(C96:C101)</f>
        <v>30000</v>
      </c>
      <c r="D102" s="716">
        <f>SUM(D96:D101)</f>
        <v>31922</v>
      </c>
      <c r="E102" s="716">
        <f>SUM(E96:E101)</f>
        <v>31922</v>
      </c>
      <c r="F102" s="716">
        <f>SUM(F96:F101)</f>
        <v>31922</v>
      </c>
      <c r="G102" s="1007">
        <f>SUM(F102/E102)</f>
        <v>1</v>
      </c>
      <c r="H102" s="813"/>
      <c r="I102" s="688"/>
      <c r="J102" s="688"/>
    </row>
    <row r="103" spans="1:10" ht="12" customHeight="1">
      <c r="A103" s="696">
        <v>3125</v>
      </c>
      <c r="B103" s="278" t="s">
        <v>942</v>
      </c>
      <c r="C103" s="704"/>
      <c r="D103" s="704"/>
      <c r="E103" s="704"/>
      <c r="F103" s="704"/>
      <c r="G103" s="773"/>
      <c r="H103" s="702"/>
      <c r="I103" s="688"/>
      <c r="J103" s="688"/>
    </row>
    <row r="104" spans="1:10" ht="12" customHeight="1">
      <c r="A104" s="602"/>
      <c r="B104" s="708" t="s">
        <v>89</v>
      </c>
      <c r="C104" s="609"/>
      <c r="D104" s="609"/>
      <c r="E104" s="609"/>
      <c r="F104" s="609"/>
      <c r="G104" s="773"/>
      <c r="H104" s="809"/>
      <c r="I104" s="688"/>
      <c r="J104" s="688"/>
    </row>
    <row r="105" spans="1:10" ht="12" customHeight="1">
      <c r="A105" s="602"/>
      <c r="B105" s="221" t="s">
        <v>378</v>
      </c>
      <c r="C105" s="609"/>
      <c r="D105" s="609"/>
      <c r="E105" s="609"/>
      <c r="F105" s="609"/>
      <c r="G105" s="773"/>
      <c r="H105" s="809"/>
      <c r="I105" s="688"/>
      <c r="J105" s="688"/>
    </row>
    <row r="106" spans="1:10" ht="12" customHeight="1">
      <c r="A106" s="602"/>
      <c r="B106" s="710" t="s">
        <v>360</v>
      </c>
      <c r="C106" s="609">
        <v>4000</v>
      </c>
      <c r="D106" s="609">
        <v>4000</v>
      </c>
      <c r="E106" s="609">
        <v>4000</v>
      </c>
      <c r="F106" s="609">
        <v>4000</v>
      </c>
      <c r="G106" s="1005">
        <f>SUM(F106/E106)</f>
        <v>1</v>
      </c>
      <c r="H106" s="809"/>
      <c r="I106" s="688"/>
      <c r="J106" s="688"/>
    </row>
    <row r="107" spans="1:10" ht="12" customHeight="1">
      <c r="A107" s="602"/>
      <c r="B107" s="610" t="s">
        <v>96</v>
      </c>
      <c r="C107" s="609"/>
      <c r="D107" s="609"/>
      <c r="E107" s="609"/>
      <c r="F107" s="609"/>
      <c r="G107" s="773"/>
      <c r="H107" s="809"/>
      <c r="I107" s="688"/>
      <c r="J107" s="688"/>
    </row>
    <row r="108" spans="1:10" ht="12" customHeight="1">
      <c r="A108" s="602"/>
      <c r="B108" s="610" t="s">
        <v>370</v>
      </c>
      <c r="C108" s="609"/>
      <c r="D108" s="609"/>
      <c r="E108" s="609"/>
      <c r="F108" s="609"/>
      <c r="G108" s="773"/>
      <c r="H108" s="809"/>
      <c r="I108" s="688"/>
      <c r="J108" s="688"/>
    </row>
    <row r="109" spans="1:10" ht="12" customHeight="1" thickBot="1">
      <c r="A109" s="602"/>
      <c r="B109" s="788" t="s">
        <v>34</v>
      </c>
      <c r="C109" s="713"/>
      <c r="D109" s="713"/>
      <c r="E109" s="713"/>
      <c r="F109" s="713"/>
      <c r="G109" s="1006"/>
      <c r="H109" s="809"/>
      <c r="I109" s="688"/>
      <c r="J109" s="688"/>
    </row>
    <row r="110" spans="1:10" ht="12" customHeight="1" thickBot="1">
      <c r="A110" s="698"/>
      <c r="B110" s="792" t="s">
        <v>130</v>
      </c>
      <c r="C110" s="716">
        <f>SUM(C104:C109)</f>
        <v>4000</v>
      </c>
      <c r="D110" s="716">
        <f>SUM(D104:D109)</f>
        <v>4000</v>
      </c>
      <c r="E110" s="716">
        <f>SUM(E104:E109)</f>
        <v>4000</v>
      </c>
      <c r="F110" s="716">
        <f>SUM(F104:F109)</f>
        <v>4000</v>
      </c>
      <c r="G110" s="1007">
        <f>SUM(F110/E110)</f>
        <v>1</v>
      </c>
      <c r="H110" s="813"/>
      <c r="I110" s="688"/>
      <c r="J110" s="688"/>
    </row>
    <row r="111" spans="1:10" ht="12" customHeight="1" thickBot="1">
      <c r="A111" s="823">
        <v>3140</v>
      </c>
      <c r="B111" s="829" t="s">
        <v>104</v>
      </c>
      <c r="C111" s="716">
        <f>SUM(C119+C127+C135+C143+C151)</f>
        <v>44500</v>
      </c>
      <c r="D111" s="716">
        <f>SUM(D119+D127+D135+D143+D151)</f>
        <v>52085</v>
      </c>
      <c r="E111" s="716">
        <f>SUM(E119+E127+E135+E143+E151)</f>
        <v>52085</v>
      </c>
      <c r="F111" s="716">
        <f>SUM(F119+F127+F135+F143+F151+F159)</f>
        <v>56535</v>
      </c>
      <c r="G111" s="1007">
        <f>SUM(F111/E111)</f>
        <v>1.0854372660074878</v>
      </c>
      <c r="H111" s="813"/>
      <c r="I111" s="688"/>
      <c r="J111" s="688"/>
    </row>
    <row r="112" spans="1:10" ht="12" customHeight="1">
      <c r="A112" s="696">
        <v>3141</v>
      </c>
      <c r="B112" s="278" t="s">
        <v>128</v>
      </c>
      <c r="C112" s="704"/>
      <c r="D112" s="704"/>
      <c r="E112" s="704"/>
      <c r="F112" s="704"/>
      <c r="G112" s="773"/>
      <c r="H112" s="809"/>
      <c r="I112" s="688"/>
      <c r="J112" s="688"/>
    </row>
    <row r="113" spans="1:10" ht="12" customHeight="1">
      <c r="A113" s="602"/>
      <c r="B113" s="708" t="s">
        <v>89</v>
      </c>
      <c r="C113" s="609"/>
      <c r="D113" s="609"/>
      <c r="E113" s="609"/>
      <c r="F113" s="609"/>
      <c r="G113" s="773"/>
      <c r="H113" s="809"/>
      <c r="I113" s="688"/>
      <c r="J113" s="688"/>
    </row>
    <row r="114" spans="1:10" ht="12" customHeight="1">
      <c r="A114" s="602"/>
      <c r="B114" s="221" t="s">
        <v>378</v>
      </c>
      <c r="C114" s="609"/>
      <c r="D114" s="609"/>
      <c r="E114" s="609"/>
      <c r="F114" s="609"/>
      <c r="G114" s="773"/>
      <c r="H114" s="809"/>
      <c r="I114" s="688"/>
      <c r="J114" s="688"/>
    </row>
    <row r="115" spans="1:10" ht="12" customHeight="1">
      <c r="A115" s="602"/>
      <c r="B115" s="710" t="s">
        <v>360</v>
      </c>
      <c r="C115" s="609"/>
      <c r="D115" s="609"/>
      <c r="E115" s="609"/>
      <c r="F115" s="609"/>
      <c r="G115" s="773"/>
      <c r="H115" s="809"/>
      <c r="I115" s="688"/>
      <c r="J115" s="688"/>
    </row>
    <row r="116" spans="1:10" ht="12" customHeight="1">
      <c r="A116" s="602"/>
      <c r="B116" s="610" t="s">
        <v>96</v>
      </c>
      <c r="C116" s="609"/>
      <c r="D116" s="609"/>
      <c r="E116" s="609"/>
      <c r="F116" s="609">
        <v>216</v>
      </c>
      <c r="G116" s="773"/>
      <c r="H116" s="809"/>
      <c r="I116" s="688"/>
      <c r="J116" s="688"/>
    </row>
    <row r="117" spans="1:10" ht="12" customHeight="1">
      <c r="A117" s="602"/>
      <c r="B117" s="610" t="s">
        <v>370</v>
      </c>
      <c r="C117" s="825">
        <v>20000</v>
      </c>
      <c r="D117" s="825">
        <v>20835</v>
      </c>
      <c r="E117" s="825">
        <v>20835</v>
      </c>
      <c r="F117" s="825">
        <v>18619</v>
      </c>
      <c r="G117" s="1005">
        <f>SUM(F117/E117)</f>
        <v>0.8936405087592992</v>
      </c>
      <c r="H117" s="809"/>
      <c r="I117" s="688"/>
      <c r="J117" s="688"/>
    </row>
    <row r="118" spans="1:10" ht="12" customHeight="1" thickBot="1">
      <c r="A118" s="602"/>
      <c r="B118" s="788" t="s">
        <v>34</v>
      </c>
      <c r="C118" s="713"/>
      <c r="D118" s="713"/>
      <c r="E118" s="713"/>
      <c r="F118" s="713"/>
      <c r="G118" s="1006"/>
      <c r="H118" s="830"/>
      <c r="I118" s="688"/>
      <c r="J118" s="688"/>
    </row>
    <row r="119" spans="1:10" ht="12" customHeight="1" thickBot="1">
      <c r="A119" s="698"/>
      <c r="B119" s="792" t="s">
        <v>130</v>
      </c>
      <c r="C119" s="716">
        <f>SUM(C113:C118)</f>
        <v>20000</v>
      </c>
      <c r="D119" s="716">
        <f>SUM(D113:D118)</f>
        <v>20835</v>
      </c>
      <c r="E119" s="716">
        <f>SUM(E113:E118)</f>
        <v>20835</v>
      </c>
      <c r="F119" s="716">
        <f>SUM(F113:F118)</f>
        <v>18835</v>
      </c>
      <c r="G119" s="1007">
        <f>SUM(F119/E119)</f>
        <v>0.9040076793856492</v>
      </c>
      <c r="H119" s="813"/>
      <c r="I119" s="688"/>
      <c r="J119" s="688"/>
    </row>
    <row r="120" spans="1:10" ht="12" customHeight="1">
      <c r="A120" s="696">
        <v>3142</v>
      </c>
      <c r="B120" s="722" t="s">
        <v>926</v>
      </c>
      <c r="C120" s="704"/>
      <c r="D120" s="704"/>
      <c r="E120" s="704"/>
      <c r="F120" s="704"/>
      <c r="G120" s="773"/>
      <c r="H120" s="808"/>
      <c r="I120" s="688"/>
      <c r="J120" s="688"/>
    </row>
    <row r="121" spans="1:10" ht="12" customHeight="1">
      <c r="A121" s="696"/>
      <c r="B121" s="708" t="s">
        <v>89</v>
      </c>
      <c r="C121" s="609">
        <v>2000</v>
      </c>
      <c r="D121" s="609">
        <v>2000</v>
      </c>
      <c r="E121" s="609">
        <v>2000</v>
      </c>
      <c r="F121" s="609">
        <v>1850</v>
      </c>
      <c r="G121" s="1005">
        <f>SUM(F121/E121)</f>
        <v>0.925</v>
      </c>
      <c r="H121" s="774"/>
      <c r="I121" s="688"/>
      <c r="J121" s="688"/>
    </row>
    <row r="122" spans="1:10" ht="12" customHeight="1">
      <c r="A122" s="696"/>
      <c r="B122" s="221" t="s">
        <v>378</v>
      </c>
      <c r="C122" s="609">
        <v>750</v>
      </c>
      <c r="D122" s="609">
        <v>750</v>
      </c>
      <c r="E122" s="609">
        <v>750</v>
      </c>
      <c r="F122" s="609">
        <v>680</v>
      </c>
      <c r="G122" s="1005">
        <f>SUM(F122/E122)</f>
        <v>0.9066666666666666</v>
      </c>
      <c r="H122" s="826"/>
      <c r="I122" s="688"/>
      <c r="J122" s="688"/>
    </row>
    <row r="123" spans="1:10" ht="12" customHeight="1">
      <c r="A123" s="696"/>
      <c r="B123" s="710" t="s">
        <v>360</v>
      </c>
      <c r="C123" s="825">
        <v>6250</v>
      </c>
      <c r="D123" s="825">
        <v>6523</v>
      </c>
      <c r="E123" s="825">
        <v>6523</v>
      </c>
      <c r="F123" s="825">
        <v>6743</v>
      </c>
      <c r="G123" s="1005">
        <f>SUM(F123/E123)</f>
        <v>1.033726812816189</v>
      </c>
      <c r="H123" s="809"/>
      <c r="I123" s="688"/>
      <c r="J123" s="688"/>
    </row>
    <row r="124" spans="1:10" ht="12" customHeight="1">
      <c r="A124" s="696"/>
      <c r="B124" s="610" t="s">
        <v>96</v>
      </c>
      <c r="C124" s="825"/>
      <c r="D124" s="825"/>
      <c r="E124" s="825"/>
      <c r="F124" s="825"/>
      <c r="G124" s="1005"/>
      <c r="H124" s="809"/>
      <c r="I124" s="688"/>
      <c r="J124" s="688"/>
    </row>
    <row r="125" spans="1:10" ht="12" customHeight="1">
      <c r="A125" s="696"/>
      <c r="B125" s="610" t="s">
        <v>370</v>
      </c>
      <c r="C125" s="825"/>
      <c r="D125" s="825">
        <v>5136</v>
      </c>
      <c r="E125" s="825">
        <v>5136</v>
      </c>
      <c r="F125" s="825">
        <v>1136</v>
      </c>
      <c r="G125" s="1005">
        <f>SUM(F125/E125)</f>
        <v>0.22118380062305296</v>
      </c>
      <c r="H125" s="826"/>
      <c r="I125" s="688"/>
      <c r="J125" s="688"/>
    </row>
    <row r="126" spans="1:10" ht="12.75" thickBot="1">
      <c r="A126" s="696"/>
      <c r="B126" s="788" t="s">
        <v>347</v>
      </c>
      <c r="C126" s="827"/>
      <c r="D126" s="827"/>
      <c r="E126" s="827"/>
      <c r="F126" s="729">
        <v>4000</v>
      </c>
      <c r="G126" s="1006"/>
      <c r="H126" s="830"/>
      <c r="I126" s="688"/>
      <c r="J126" s="688"/>
    </row>
    <row r="127" spans="1:10" ht="12" customHeight="1" thickBot="1">
      <c r="A127" s="698"/>
      <c r="B127" s="792" t="s">
        <v>130</v>
      </c>
      <c r="C127" s="716">
        <f>SUM(C121:C126)</f>
        <v>9000</v>
      </c>
      <c r="D127" s="716">
        <f>SUM(D121:D126)</f>
        <v>14409</v>
      </c>
      <c r="E127" s="716">
        <f>SUM(E121:E126)</f>
        <v>14409</v>
      </c>
      <c r="F127" s="716">
        <f>SUM(F121:F126)</f>
        <v>14409</v>
      </c>
      <c r="G127" s="1007">
        <f>SUM(F127/E127)</f>
        <v>1</v>
      </c>
      <c r="H127" s="813"/>
      <c r="I127" s="688"/>
      <c r="J127" s="688"/>
    </row>
    <row r="128" spans="1:10" ht="12" customHeight="1">
      <c r="A128" s="717">
        <v>3143</v>
      </c>
      <c r="B128" s="278" t="s">
        <v>944</v>
      </c>
      <c r="C128" s="704"/>
      <c r="D128" s="704"/>
      <c r="E128" s="704"/>
      <c r="F128" s="704"/>
      <c r="G128" s="773"/>
      <c r="H128" s="770" t="s">
        <v>911</v>
      </c>
      <c r="I128" s="688"/>
      <c r="J128" s="688"/>
    </row>
    <row r="129" spans="1:10" ht="12" customHeight="1">
      <c r="A129" s="602"/>
      <c r="B129" s="708" t="s">
        <v>89</v>
      </c>
      <c r="C129" s="609"/>
      <c r="D129" s="609"/>
      <c r="E129" s="609"/>
      <c r="F129" s="609">
        <v>150</v>
      </c>
      <c r="G129" s="773"/>
      <c r="H129" s="809"/>
      <c r="I129" s="688"/>
      <c r="J129" s="688"/>
    </row>
    <row r="130" spans="1:10" ht="12" customHeight="1">
      <c r="A130" s="602"/>
      <c r="B130" s="221" t="s">
        <v>378</v>
      </c>
      <c r="C130" s="609"/>
      <c r="D130" s="609"/>
      <c r="E130" s="609"/>
      <c r="F130" s="609">
        <v>70</v>
      </c>
      <c r="G130" s="773"/>
      <c r="H130" s="809"/>
      <c r="I130" s="688"/>
      <c r="J130" s="688"/>
    </row>
    <row r="131" spans="1:10" ht="12" customHeight="1">
      <c r="A131" s="602"/>
      <c r="B131" s="710" t="s">
        <v>360</v>
      </c>
      <c r="C131" s="825"/>
      <c r="D131" s="825"/>
      <c r="E131" s="825"/>
      <c r="F131" s="825"/>
      <c r="G131" s="773"/>
      <c r="H131" s="826"/>
      <c r="I131" s="688"/>
      <c r="J131" s="688"/>
    </row>
    <row r="132" spans="1:10" ht="12" customHeight="1">
      <c r="A132" s="602"/>
      <c r="B132" s="610" t="s">
        <v>96</v>
      </c>
      <c r="C132" s="825"/>
      <c r="D132" s="825"/>
      <c r="E132" s="825"/>
      <c r="F132" s="825"/>
      <c r="G132" s="773"/>
      <c r="H132" s="831"/>
      <c r="I132" s="688"/>
      <c r="J132" s="688"/>
    </row>
    <row r="133" spans="1:10" ht="12" customHeight="1">
      <c r="A133" s="602"/>
      <c r="B133" s="610" t="s">
        <v>370</v>
      </c>
      <c r="C133" s="609">
        <v>8000</v>
      </c>
      <c r="D133" s="609">
        <v>8000</v>
      </c>
      <c r="E133" s="609">
        <v>8000</v>
      </c>
      <c r="F133" s="609">
        <v>11230</v>
      </c>
      <c r="G133" s="1005">
        <f>SUM(F133/E133)</f>
        <v>1.40375</v>
      </c>
      <c r="H133" s="809"/>
      <c r="I133" s="688"/>
      <c r="J133" s="688"/>
    </row>
    <row r="134" spans="1:10" ht="12" customHeight="1" thickBot="1">
      <c r="A134" s="602"/>
      <c r="B134" s="788" t="s">
        <v>34</v>
      </c>
      <c r="C134" s="609"/>
      <c r="D134" s="609"/>
      <c r="E134" s="609"/>
      <c r="F134" s="609"/>
      <c r="G134" s="1006"/>
      <c r="H134" s="774"/>
      <c r="I134" s="688"/>
      <c r="J134" s="688"/>
    </row>
    <row r="135" spans="1:10" ht="12" customHeight="1" thickBot="1">
      <c r="A135" s="698"/>
      <c r="B135" s="792" t="s">
        <v>130</v>
      </c>
      <c r="C135" s="716">
        <f>SUM(C129:C134)</f>
        <v>8000</v>
      </c>
      <c r="D135" s="716">
        <f>SUM(D129:D134)</f>
        <v>8000</v>
      </c>
      <c r="E135" s="716">
        <f>SUM(E129:E134)</f>
        <v>8000</v>
      </c>
      <c r="F135" s="716">
        <f>SUM(F129:F134)</f>
        <v>11450</v>
      </c>
      <c r="G135" s="1007">
        <f>SUM(F135/E135)</f>
        <v>1.43125</v>
      </c>
      <c r="H135" s="813"/>
      <c r="I135" s="688"/>
      <c r="J135" s="688"/>
    </row>
    <row r="136" spans="1:10" ht="12" customHeight="1">
      <c r="A136" s="696">
        <v>3144</v>
      </c>
      <c r="B136" s="278" t="s">
        <v>129</v>
      </c>
      <c r="C136" s="704"/>
      <c r="D136" s="704"/>
      <c r="E136" s="704"/>
      <c r="F136" s="704"/>
      <c r="G136" s="773"/>
      <c r="H136" s="809"/>
      <c r="I136" s="688"/>
      <c r="J136" s="688"/>
    </row>
    <row r="137" spans="1:10" ht="12" customHeight="1">
      <c r="A137" s="602"/>
      <c r="B137" s="708" t="s">
        <v>89</v>
      </c>
      <c r="C137" s="609"/>
      <c r="D137" s="609"/>
      <c r="E137" s="609"/>
      <c r="F137" s="609"/>
      <c r="G137" s="773"/>
      <c r="H137" s="809"/>
      <c r="I137" s="688"/>
      <c r="J137" s="688"/>
    </row>
    <row r="138" spans="1:10" ht="12" customHeight="1">
      <c r="A138" s="602"/>
      <c r="B138" s="221" t="s">
        <v>378</v>
      </c>
      <c r="C138" s="609"/>
      <c r="D138" s="609"/>
      <c r="E138" s="609"/>
      <c r="F138" s="609"/>
      <c r="G138" s="773"/>
      <c r="H138" s="826"/>
      <c r="I138" s="688"/>
      <c r="J138" s="688"/>
    </row>
    <row r="139" spans="1:10" ht="12" customHeight="1">
      <c r="A139" s="602"/>
      <c r="B139" s="710" t="s">
        <v>360</v>
      </c>
      <c r="C139" s="609">
        <v>15</v>
      </c>
      <c r="D139" s="609">
        <v>15</v>
      </c>
      <c r="E139" s="609">
        <v>15</v>
      </c>
      <c r="F139" s="609">
        <v>15</v>
      </c>
      <c r="G139" s="1005">
        <f>SUM(F139/E139)</f>
        <v>1</v>
      </c>
      <c r="H139" s="826"/>
      <c r="I139" s="688"/>
      <c r="J139" s="688"/>
    </row>
    <row r="140" spans="1:10" ht="12" customHeight="1">
      <c r="A140" s="602"/>
      <c r="B140" s="610" t="s">
        <v>96</v>
      </c>
      <c r="C140" s="609">
        <v>3485</v>
      </c>
      <c r="D140" s="609">
        <v>3485</v>
      </c>
      <c r="E140" s="609">
        <v>3485</v>
      </c>
      <c r="F140" s="609">
        <v>3485</v>
      </c>
      <c r="G140" s="1005">
        <f>SUM(F140/E140)</f>
        <v>1</v>
      </c>
      <c r="H140" s="831"/>
      <c r="I140" s="688"/>
      <c r="J140" s="688"/>
    </row>
    <row r="141" spans="1:10" ht="12" customHeight="1">
      <c r="A141" s="602"/>
      <c r="B141" s="610" t="s">
        <v>370</v>
      </c>
      <c r="C141" s="609"/>
      <c r="D141" s="609"/>
      <c r="E141" s="609"/>
      <c r="F141" s="609"/>
      <c r="G141" s="773"/>
      <c r="H141" s="809"/>
      <c r="I141" s="688"/>
      <c r="J141" s="688"/>
    </row>
    <row r="142" spans="1:10" ht="12" customHeight="1" thickBot="1">
      <c r="A142" s="602"/>
      <c r="B142" s="788" t="s">
        <v>34</v>
      </c>
      <c r="C142" s="713"/>
      <c r="D142" s="713"/>
      <c r="E142" s="713"/>
      <c r="F142" s="713"/>
      <c r="G142" s="1006"/>
      <c r="H142" s="830"/>
      <c r="I142" s="688"/>
      <c r="J142" s="688"/>
    </row>
    <row r="143" spans="1:10" ht="12" customHeight="1" thickBot="1">
      <c r="A143" s="698"/>
      <c r="B143" s="792" t="s">
        <v>130</v>
      </c>
      <c r="C143" s="716">
        <f>SUM(C137:C142)</f>
        <v>3500</v>
      </c>
      <c r="D143" s="716">
        <f>SUM(D137:D142)</f>
        <v>3500</v>
      </c>
      <c r="E143" s="716">
        <f>SUM(E137:E142)</f>
        <v>3500</v>
      </c>
      <c r="F143" s="716">
        <f>SUM(F137:F142)</f>
        <v>3500</v>
      </c>
      <c r="G143" s="1007">
        <f>SUM(F143/E143)</f>
        <v>1</v>
      </c>
      <c r="H143" s="813"/>
      <c r="I143" s="688"/>
      <c r="J143" s="688"/>
    </row>
    <row r="144" spans="1:10" ht="12" customHeight="1">
      <c r="A144" s="807">
        <v>3145</v>
      </c>
      <c r="B144" s="777" t="s">
        <v>955</v>
      </c>
      <c r="C144" s="778"/>
      <c r="D144" s="778"/>
      <c r="E144" s="778"/>
      <c r="F144" s="778"/>
      <c r="G144" s="773"/>
      <c r="H144" s="832"/>
      <c r="I144" s="688"/>
      <c r="J144" s="688"/>
    </row>
    <row r="145" spans="1:10" ht="12" customHeight="1">
      <c r="A145" s="801"/>
      <c r="B145" s="781" t="s">
        <v>89</v>
      </c>
      <c r="C145" s="800">
        <v>300</v>
      </c>
      <c r="D145" s="800">
        <v>300</v>
      </c>
      <c r="E145" s="800">
        <v>300</v>
      </c>
      <c r="F145" s="800">
        <v>300</v>
      </c>
      <c r="G145" s="1005">
        <f>SUM(F145/E145)</f>
        <v>1</v>
      </c>
      <c r="H145" s="832"/>
      <c r="I145" s="688"/>
      <c r="J145" s="688"/>
    </row>
    <row r="146" spans="1:10" ht="12" customHeight="1">
      <c r="A146" s="801"/>
      <c r="B146" s="784" t="s">
        <v>378</v>
      </c>
      <c r="C146" s="800"/>
      <c r="D146" s="800">
        <v>14</v>
      </c>
      <c r="E146" s="800">
        <v>14</v>
      </c>
      <c r="F146" s="800">
        <v>14</v>
      </c>
      <c r="G146" s="1005">
        <f>SUM(F146/E146)</f>
        <v>1</v>
      </c>
      <c r="H146" s="832"/>
      <c r="I146" s="688"/>
      <c r="J146" s="688"/>
    </row>
    <row r="147" spans="1:10" ht="12" customHeight="1">
      <c r="A147" s="801"/>
      <c r="B147" s="785" t="s">
        <v>360</v>
      </c>
      <c r="C147" s="800">
        <v>3700</v>
      </c>
      <c r="D147" s="800">
        <v>5027</v>
      </c>
      <c r="E147" s="800">
        <v>5027</v>
      </c>
      <c r="F147" s="800">
        <v>5027</v>
      </c>
      <c r="G147" s="1005">
        <f>SUM(F147/E147)</f>
        <v>1</v>
      </c>
      <c r="H147" s="833"/>
      <c r="I147" s="688"/>
      <c r="J147" s="688"/>
    </row>
    <row r="148" spans="1:10" ht="12" customHeight="1">
      <c r="A148" s="801"/>
      <c r="B148" s="787" t="s">
        <v>96</v>
      </c>
      <c r="C148" s="800"/>
      <c r="D148" s="800"/>
      <c r="E148" s="800"/>
      <c r="F148" s="800"/>
      <c r="G148" s="773"/>
      <c r="H148" s="833"/>
      <c r="I148" s="688"/>
      <c r="J148" s="688"/>
    </row>
    <row r="149" spans="1:10" ht="12" customHeight="1">
      <c r="A149" s="801"/>
      <c r="B149" s="787" t="s">
        <v>370</v>
      </c>
      <c r="C149" s="800"/>
      <c r="D149" s="800"/>
      <c r="E149" s="800"/>
      <c r="F149" s="800"/>
      <c r="G149" s="773"/>
      <c r="H149" s="832"/>
      <c r="I149" s="688"/>
      <c r="J149" s="688"/>
    </row>
    <row r="150" spans="1:10" ht="12" customHeight="1" thickBot="1">
      <c r="A150" s="801"/>
      <c r="B150" s="788" t="s">
        <v>34</v>
      </c>
      <c r="C150" s="802"/>
      <c r="D150" s="802"/>
      <c r="E150" s="802"/>
      <c r="F150" s="802"/>
      <c r="G150" s="1006"/>
      <c r="H150" s="834"/>
      <c r="I150" s="688"/>
      <c r="J150" s="688"/>
    </row>
    <row r="151" spans="1:10" ht="12" customHeight="1" thickBot="1">
      <c r="A151" s="804"/>
      <c r="B151" s="792" t="s">
        <v>130</v>
      </c>
      <c r="C151" s="805">
        <f>SUM(C145:C150)</f>
        <v>4000</v>
      </c>
      <c r="D151" s="805">
        <f>SUM(D145:D150)</f>
        <v>5341</v>
      </c>
      <c r="E151" s="805">
        <f>SUM(E145:E150)</f>
        <v>5341</v>
      </c>
      <c r="F151" s="805">
        <f>SUM(F145:F150)</f>
        <v>5341</v>
      </c>
      <c r="G151" s="1007">
        <f>SUM(F151/E151)</f>
        <v>1</v>
      </c>
      <c r="H151" s="835"/>
      <c r="I151" s="688"/>
      <c r="J151" s="688"/>
    </row>
    <row r="152" spans="1:10" ht="12" customHeight="1">
      <c r="A152" s="807">
        <v>3146</v>
      </c>
      <c r="B152" s="777" t="s">
        <v>45</v>
      </c>
      <c r="C152" s="778"/>
      <c r="D152" s="778"/>
      <c r="E152" s="778"/>
      <c r="F152" s="778"/>
      <c r="G152" s="773"/>
      <c r="H152" s="1013" t="s">
        <v>912</v>
      </c>
      <c r="I152" s="688"/>
      <c r="J152" s="688"/>
    </row>
    <row r="153" spans="1:10" ht="12" customHeight="1">
      <c r="A153" s="801"/>
      <c r="B153" s="781" t="s">
        <v>89</v>
      </c>
      <c r="C153" s="800"/>
      <c r="D153" s="800"/>
      <c r="E153" s="800"/>
      <c r="F153" s="800"/>
      <c r="G153" s="773"/>
      <c r="H153" s="832"/>
      <c r="I153" s="688"/>
      <c r="J153" s="688"/>
    </row>
    <row r="154" spans="1:10" ht="12" customHeight="1">
      <c r="A154" s="801"/>
      <c r="B154" s="784" t="s">
        <v>378</v>
      </c>
      <c r="C154" s="800"/>
      <c r="D154" s="800"/>
      <c r="E154" s="800"/>
      <c r="F154" s="800"/>
      <c r="G154" s="773"/>
      <c r="H154" s="832"/>
      <c r="I154" s="688"/>
      <c r="J154" s="688"/>
    </row>
    <row r="155" spans="1:10" ht="12" customHeight="1">
      <c r="A155" s="801"/>
      <c r="B155" s="785" t="s">
        <v>360</v>
      </c>
      <c r="C155" s="800"/>
      <c r="D155" s="800"/>
      <c r="E155" s="800"/>
      <c r="F155" s="800"/>
      <c r="G155" s="773"/>
      <c r="H155" s="833"/>
      <c r="I155" s="688"/>
      <c r="J155" s="688"/>
    </row>
    <row r="156" spans="1:10" ht="12" customHeight="1">
      <c r="A156" s="801"/>
      <c r="B156" s="787" t="s">
        <v>96</v>
      </c>
      <c r="C156" s="800"/>
      <c r="D156" s="800"/>
      <c r="E156" s="800"/>
      <c r="F156" s="800"/>
      <c r="G156" s="773"/>
      <c r="H156" s="833"/>
      <c r="I156" s="688"/>
      <c r="J156" s="688"/>
    </row>
    <row r="157" spans="1:10" ht="12" customHeight="1">
      <c r="A157" s="801"/>
      <c r="B157" s="787" t="s">
        <v>370</v>
      </c>
      <c r="C157" s="800"/>
      <c r="D157" s="800"/>
      <c r="E157" s="800"/>
      <c r="F157" s="800">
        <v>3000</v>
      </c>
      <c r="G157" s="773"/>
      <c r="H157" s="832"/>
      <c r="I157" s="688"/>
      <c r="J157" s="688"/>
    </row>
    <row r="158" spans="1:10" ht="12" customHeight="1" thickBot="1">
      <c r="A158" s="801"/>
      <c r="B158" s="788" t="s">
        <v>34</v>
      </c>
      <c r="C158" s="802"/>
      <c r="D158" s="802"/>
      <c r="E158" s="802"/>
      <c r="F158" s="802"/>
      <c r="G158" s="1006"/>
      <c r="H158" s="834"/>
      <c r="I158" s="688"/>
      <c r="J158" s="688"/>
    </row>
    <row r="159" spans="1:10" ht="12" customHeight="1" thickBot="1">
      <c r="A159" s="804"/>
      <c r="B159" s="792" t="s">
        <v>130</v>
      </c>
      <c r="C159" s="805">
        <f>SUM(C153:C158)</f>
        <v>0</v>
      </c>
      <c r="D159" s="805">
        <f>SUM(D153:D158)</f>
        <v>0</v>
      </c>
      <c r="E159" s="805">
        <f>SUM(E153:E158)</f>
        <v>0</v>
      </c>
      <c r="F159" s="805">
        <f>SUM(F153:F158)</f>
        <v>3000</v>
      </c>
      <c r="G159" s="1007"/>
      <c r="H159" s="835"/>
      <c r="I159" s="688"/>
      <c r="J159" s="688"/>
    </row>
    <row r="160" spans="1:10" ht="12.75" thickBot="1">
      <c r="A160" s="823"/>
      <c r="B160" s="836" t="s">
        <v>971</v>
      </c>
      <c r="C160" s="716">
        <f>SUM(C184+C193+C210+C218+C226+C259+C234+C242+C267+C176+C275+C283+C250+C168+C201+C291)</f>
        <v>2238560</v>
      </c>
      <c r="D160" s="716">
        <f>SUM(D184+D193+D210+D218+D226+D259+D234+D242+D267+D176+D275+D283+D250+D168+D201+D291)</f>
        <v>2435115</v>
      </c>
      <c r="E160" s="716">
        <f>SUM(E184+E193+E210+E218+E226+E259+E234+E242+E267+E176+E275+E283+E250+E168+E201+E291)</f>
        <v>2435115</v>
      </c>
      <c r="F160" s="716">
        <f>SUM(F184+F193+F210+F218+F226+F259+F234+F242+F267+F176+F275+F283+F250+F168+F201+F291)</f>
        <v>2457986</v>
      </c>
      <c r="G160" s="1007">
        <f>SUM(F160/E160)</f>
        <v>1.0093921642304367</v>
      </c>
      <c r="H160" s="813"/>
      <c r="I160" s="688"/>
      <c r="J160" s="688"/>
    </row>
    <row r="161" spans="1:10" ht="12">
      <c r="A161" s="696">
        <v>3200</v>
      </c>
      <c r="B161" s="837" t="s">
        <v>91</v>
      </c>
      <c r="C161" s="718"/>
      <c r="D161" s="718"/>
      <c r="E161" s="718"/>
      <c r="F161" s="718"/>
      <c r="G161" s="773"/>
      <c r="H161" s="770"/>
      <c r="I161" s="688"/>
      <c r="J161" s="688"/>
    </row>
    <row r="162" spans="1:10" ht="12">
      <c r="A162" s="707"/>
      <c r="B162" s="708" t="s">
        <v>89</v>
      </c>
      <c r="C162" s="609">
        <v>41926</v>
      </c>
      <c r="D162" s="609">
        <v>41926</v>
      </c>
      <c r="E162" s="609">
        <v>41926</v>
      </c>
      <c r="F162" s="609">
        <v>42126</v>
      </c>
      <c r="G162" s="1005">
        <f>SUM(F162/E162)</f>
        <v>1.0047703095930927</v>
      </c>
      <c r="H162" s="87"/>
      <c r="I162" s="688"/>
      <c r="J162" s="688"/>
    </row>
    <row r="163" spans="1:10" ht="12">
      <c r="A163" s="707"/>
      <c r="B163" s="221" t="s">
        <v>378</v>
      </c>
      <c r="C163" s="609">
        <v>11341</v>
      </c>
      <c r="D163" s="609">
        <v>11341</v>
      </c>
      <c r="E163" s="609">
        <v>11341</v>
      </c>
      <c r="F163" s="609">
        <v>11141</v>
      </c>
      <c r="G163" s="1005">
        <f>SUM(F163/E163)</f>
        <v>0.9823648708226788</v>
      </c>
      <c r="H163" s="826"/>
      <c r="I163" s="688"/>
      <c r="J163" s="688"/>
    </row>
    <row r="164" spans="1:10" ht="12">
      <c r="A164" s="602"/>
      <c r="B164" s="710" t="s">
        <v>360</v>
      </c>
      <c r="C164" s="609">
        <v>1720</v>
      </c>
      <c r="D164" s="609">
        <v>1720</v>
      </c>
      <c r="E164" s="609">
        <v>1720</v>
      </c>
      <c r="F164" s="609">
        <v>1720</v>
      </c>
      <c r="G164" s="1005">
        <f>SUM(F164/E164)</f>
        <v>1</v>
      </c>
      <c r="H164" s="774"/>
      <c r="I164" s="688"/>
      <c r="J164" s="688"/>
    </row>
    <row r="165" spans="1:10" ht="12">
      <c r="A165" s="602"/>
      <c r="B165" s="610" t="s">
        <v>96</v>
      </c>
      <c r="C165" s="609"/>
      <c r="D165" s="609"/>
      <c r="E165" s="609"/>
      <c r="F165" s="609"/>
      <c r="G165" s="773"/>
      <c r="H165" s="774"/>
      <c r="I165" s="688"/>
      <c r="J165" s="688"/>
    </row>
    <row r="166" spans="1:10" ht="12">
      <c r="A166" s="707"/>
      <c r="B166" s="610" t="s">
        <v>370</v>
      </c>
      <c r="C166" s="609"/>
      <c r="D166" s="609"/>
      <c r="E166" s="609"/>
      <c r="F166" s="609"/>
      <c r="G166" s="773"/>
      <c r="H166" s="87"/>
      <c r="I166" s="688"/>
      <c r="J166" s="688"/>
    </row>
    <row r="167" spans="1:10" ht="12.75" thickBot="1">
      <c r="A167" s="602"/>
      <c r="B167" s="788" t="s">
        <v>34</v>
      </c>
      <c r="C167" s="838"/>
      <c r="D167" s="838"/>
      <c r="E167" s="838"/>
      <c r="F167" s="838"/>
      <c r="G167" s="1006"/>
      <c r="H167" s="811"/>
      <c r="I167" s="688"/>
      <c r="J167" s="688"/>
    </row>
    <row r="168" spans="1:10" ht="12.75" thickBot="1">
      <c r="A168" s="698"/>
      <c r="B168" s="792" t="s">
        <v>130</v>
      </c>
      <c r="C168" s="716">
        <f>SUM(C162:C167)</f>
        <v>54987</v>
      </c>
      <c r="D168" s="716">
        <f>SUM(D162:D167)</f>
        <v>54987</v>
      </c>
      <c r="E168" s="716">
        <f>SUM(E162:E167)</f>
        <v>54987</v>
      </c>
      <c r="F168" s="716">
        <f>SUM(F162:F167)</f>
        <v>54987</v>
      </c>
      <c r="G168" s="1007">
        <f>SUM(F168/E168)</f>
        <v>1</v>
      </c>
      <c r="H168" s="813"/>
      <c r="I168" s="688"/>
      <c r="J168" s="688"/>
    </row>
    <row r="169" spans="1:10" ht="12">
      <c r="A169" s="696">
        <v>3201</v>
      </c>
      <c r="B169" s="817" t="s">
        <v>472</v>
      </c>
      <c r="C169" s="704"/>
      <c r="D169" s="704"/>
      <c r="E169" s="704"/>
      <c r="F169" s="704"/>
      <c r="G169" s="773"/>
      <c r="H169" s="770"/>
      <c r="I169" s="688"/>
      <c r="J169" s="688"/>
    </row>
    <row r="170" spans="1:10" ht="12">
      <c r="A170" s="696"/>
      <c r="B170" s="710" t="s">
        <v>89</v>
      </c>
      <c r="C170" s="825">
        <v>9000</v>
      </c>
      <c r="D170" s="825">
        <v>9900</v>
      </c>
      <c r="E170" s="825">
        <v>8400</v>
      </c>
      <c r="F170" s="825">
        <v>9187</v>
      </c>
      <c r="G170" s="1005">
        <f>SUM(F170/E170)</f>
        <v>1.0936904761904762</v>
      </c>
      <c r="H170" s="774"/>
      <c r="I170" s="688"/>
      <c r="J170" s="688"/>
    </row>
    <row r="171" spans="1:10" ht="12">
      <c r="A171" s="696"/>
      <c r="B171" s="221" t="s">
        <v>378</v>
      </c>
      <c r="C171" s="825">
        <v>2100</v>
      </c>
      <c r="D171" s="825">
        <v>2343</v>
      </c>
      <c r="E171" s="825">
        <v>1743</v>
      </c>
      <c r="F171" s="825">
        <v>1956</v>
      </c>
      <c r="G171" s="1005">
        <f>SUM(F171/E171)</f>
        <v>1.1222030981067126</v>
      </c>
      <c r="H171" s="826"/>
      <c r="I171" s="688"/>
      <c r="J171" s="688"/>
    </row>
    <row r="172" spans="1:10" ht="12">
      <c r="A172" s="696"/>
      <c r="B172" s="710" t="s">
        <v>360</v>
      </c>
      <c r="C172" s="825">
        <v>70100</v>
      </c>
      <c r="D172" s="825">
        <v>73976</v>
      </c>
      <c r="E172" s="825">
        <v>76076</v>
      </c>
      <c r="F172" s="825">
        <v>76068</v>
      </c>
      <c r="G172" s="1005">
        <f>SUM(F172/E172)</f>
        <v>0.9998948420001051</v>
      </c>
      <c r="H172" s="826"/>
      <c r="I172" s="688"/>
      <c r="J172" s="688"/>
    </row>
    <row r="173" spans="1:10" ht="12">
      <c r="A173" s="696"/>
      <c r="B173" s="839" t="s">
        <v>96</v>
      </c>
      <c r="C173" s="825">
        <v>300</v>
      </c>
      <c r="D173" s="825">
        <v>300</v>
      </c>
      <c r="E173" s="825">
        <v>300</v>
      </c>
      <c r="F173" s="825">
        <v>300</v>
      </c>
      <c r="G173" s="1005">
        <f>SUM(F173/E173)</f>
        <v>1</v>
      </c>
      <c r="H173" s="826"/>
      <c r="I173" s="688"/>
      <c r="J173" s="688"/>
    </row>
    <row r="174" spans="1:10" ht="12">
      <c r="A174" s="696"/>
      <c r="B174" s="839" t="s">
        <v>370</v>
      </c>
      <c r="C174" s="825"/>
      <c r="D174" s="825"/>
      <c r="E174" s="825"/>
      <c r="F174" s="825"/>
      <c r="G174" s="773"/>
      <c r="H174" s="774"/>
      <c r="I174" s="688"/>
      <c r="J174" s="688"/>
    </row>
    <row r="175" spans="1:10" ht="12.75" thickBot="1">
      <c r="A175" s="696"/>
      <c r="B175" s="840" t="s">
        <v>299</v>
      </c>
      <c r="C175" s="704"/>
      <c r="D175" s="704"/>
      <c r="E175" s="704"/>
      <c r="F175" s="825">
        <v>8</v>
      </c>
      <c r="G175" s="1006"/>
      <c r="H175" s="774"/>
      <c r="I175" s="688"/>
      <c r="J175" s="688"/>
    </row>
    <row r="176" spans="1:10" ht="12.75" thickBot="1">
      <c r="A176" s="723"/>
      <c r="B176" s="792" t="s">
        <v>130</v>
      </c>
      <c r="C176" s="716">
        <f>SUM(C170:C175)</f>
        <v>81500</v>
      </c>
      <c r="D176" s="716">
        <f>SUM(D170:D175)</f>
        <v>86519</v>
      </c>
      <c r="E176" s="716">
        <f>SUM(E170:E175)</f>
        <v>86519</v>
      </c>
      <c r="F176" s="716">
        <f>SUM(F170:F175)</f>
        <v>87519</v>
      </c>
      <c r="G176" s="1007">
        <f>SUM(F176/E176)</f>
        <v>1.0115581548561587</v>
      </c>
      <c r="H176" s="813"/>
      <c r="I176" s="688"/>
      <c r="J176" s="688"/>
    </row>
    <row r="177" spans="1:10" ht="12">
      <c r="A177" s="88">
        <v>3202</v>
      </c>
      <c r="B177" s="722" t="s">
        <v>361</v>
      </c>
      <c r="C177" s="704"/>
      <c r="D177" s="704"/>
      <c r="E177" s="704"/>
      <c r="F177" s="704"/>
      <c r="G177" s="773"/>
      <c r="H177" s="770" t="s">
        <v>911</v>
      </c>
      <c r="I177" s="688"/>
      <c r="J177" s="688"/>
    </row>
    <row r="178" spans="1:10" ht="12">
      <c r="A178" s="88"/>
      <c r="B178" s="708" t="s">
        <v>89</v>
      </c>
      <c r="C178" s="825">
        <v>3000</v>
      </c>
      <c r="D178" s="825">
        <v>3000</v>
      </c>
      <c r="E178" s="825">
        <v>3000</v>
      </c>
      <c r="F178" s="825">
        <v>1000</v>
      </c>
      <c r="G178" s="1010">
        <f>SUM(F178/E178)</f>
        <v>0.3333333333333333</v>
      </c>
      <c r="H178" s="774"/>
      <c r="I178" s="688"/>
      <c r="J178" s="688"/>
    </row>
    <row r="179" spans="1:10" ht="12">
      <c r="A179" s="88"/>
      <c r="B179" s="221" t="s">
        <v>378</v>
      </c>
      <c r="C179" s="825">
        <v>1000</v>
      </c>
      <c r="D179" s="825">
        <v>1000</v>
      </c>
      <c r="E179" s="825">
        <v>1000</v>
      </c>
      <c r="F179" s="825">
        <v>700</v>
      </c>
      <c r="G179" s="1005">
        <f>SUM(F179/E179)</f>
        <v>0.7</v>
      </c>
      <c r="H179" s="826"/>
      <c r="I179" s="688"/>
      <c r="J179" s="688"/>
    </row>
    <row r="180" spans="1:10" ht="12">
      <c r="A180" s="88"/>
      <c r="B180" s="710" t="s">
        <v>360</v>
      </c>
      <c r="C180" s="825">
        <v>9000</v>
      </c>
      <c r="D180" s="825">
        <v>10288</v>
      </c>
      <c r="E180" s="825">
        <v>10288</v>
      </c>
      <c r="F180" s="825">
        <v>10592</v>
      </c>
      <c r="G180" s="1005">
        <f>SUM(F180/E180)</f>
        <v>1.0295489891135303</v>
      </c>
      <c r="H180" s="826"/>
      <c r="I180" s="688"/>
      <c r="J180" s="688"/>
    </row>
    <row r="181" spans="1:10" ht="12">
      <c r="A181" s="88"/>
      <c r="B181" s="610" t="s">
        <v>96</v>
      </c>
      <c r="C181" s="825"/>
      <c r="D181" s="825"/>
      <c r="E181" s="825"/>
      <c r="F181" s="825"/>
      <c r="G181" s="1005"/>
      <c r="H181" s="826"/>
      <c r="I181" s="688"/>
      <c r="J181" s="688"/>
    </row>
    <row r="182" spans="1:10" ht="12">
      <c r="A182" s="88"/>
      <c r="B182" s="610" t="s">
        <v>370</v>
      </c>
      <c r="C182" s="704"/>
      <c r="D182" s="825">
        <v>172</v>
      </c>
      <c r="E182" s="825">
        <v>172</v>
      </c>
      <c r="F182" s="825">
        <v>2168</v>
      </c>
      <c r="G182" s="1005">
        <f>SUM(F182/E182)</f>
        <v>12.604651162790697</v>
      </c>
      <c r="H182" s="826"/>
      <c r="I182" s="688"/>
      <c r="J182" s="688"/>
    </row>
    <row r="183" spans="1:10" ht="12.75" thickBot="1">
      <c r="A183" s="88"/>
      <c r="B183" s="788" t="s">
        <v>347</v>
      </c>
      <c r="C183" s="827"/>
      <c r="D183" s="729">
        <v>2000</v>
      </c>
      <c r="E183" s="729">
        <v>2000</v>
      </c>
      <c r="F183" s="729">
        <v>2000</v>
      </c>
      <c r="G183" s="1011">
        <f>SUM(F183/E183)</f>
        <v>1</v>
      </c>
      <c r="H183" s="811"/>
      <c r="I183" s="688"/>
      <c r="J183" s="688"/>
    </row>
    <row r="184" spans="1:10" ht="12.75" thickBot="1">
      <c r="A184" s="723"/>
      <c r="B184" s="792" t="s">
        <v>130</v>
      </c>
      <c r="C184" s="716">
        <f>SUM(C178:C183)</f>
        <v>13000</v>
      </c>
      <c r="D184" s="716">
        <f>SUM(D178:D183)</f>
        <v>16460</v>
      </c>
      <c r="E184" s="716">
        <f>SUM(E178:E183)</f>
        <v>16460</v>
      </c>
      <c r="F184" s="716">
        <f>SUM(F178:F183)</f>
        <v>16460</v>
      </c>
      <c r="G184" s="1007">
        <f>SUM(F184/E184)</f>
        <v>1</v>
      </c>
      <c r="H184" s="813"/>
      <c r="I184" s="688"/>
      <c r="J184" s="688"/>
    </row>
    <row r="185" spans="1:10" ht="12">
      <c r="A185" s="88">
        <v>3203</v>
      </c>
      <c r="B185" s="820" t="s">
        <v>172</v>
      </c>
      <c r="C185" s="704"/>
      <c r="D185" s="704"/>
      <c r="E185" s="704"/>
      <c r="F185" s="704"/>
      <c r="G185" s="773"/>
      <c r="H185" s="808" t="s">
        <v>159</v>
      </c>
      <c r="I185" s="688"/>
      <c r="J185" s="688"/>
    </row>
    <row r="186" spans="1:10" ht="12" customHeight="1">
      <c r="A186" s="707"/>
      <c r="B186" s="708" t="s">
        <v>89</v>
      </c>
      <c r="C186" s="609"/>
      <c r="D186" s="609"/>
      <c r="E186" s="609"/>
      <c r="F186" s="609"/>
      <c r="G186" s="773"/>
      <c r="H186" s="774" t="s">
        <v>160</v>
      </c>
      <c r="I186" s="688"/>
      <c r="J186" s="688"/>
    </row>
    <row r="187" spans="1:10" ht="12" customHeight="1">
      <c r="A187" s="707"/>
      <c r="B187" s="221" t="s">
        <v>378</v>
      </c>
      <c r="C187" s="609"/>
      <c r="D187" s="609"/>
      <c r="E187" s="609"/>
      <c r="F187" s="609"/>
      <c r="G187" s="773"/>
      <c r="H187" s="808"/>
      <c r="I187" s="688"/>
      <c r="J187" s="688"/>
    </row>
    <row r="188" spans="1:10" ht="12" customHeight="1">
      <c r="A188" s="707"/>
      <c r="B188" s="710" t="s">
        <v>360</v>
      </c>
      <c r="C188" s="609">
        <v>10000</v>
      </c>
      <c r="D188" s="609">
        <v>11425</v>
      </c>
      <c r="E188" s="609">
        <v>9616</v>
      </c>
      <c r="F188" s="609">
        <v>7997</v>
      </c>
      <c r="G188" s="1010">
        <f>SUM(F188/E188)</f>
        <v>0.831634775374376</v>
      </c>
      <c r="H188" s="831"/>
      <c r="I188" s="688"/>
      <c r="J188" s="688"/>
    </row>
    <row r="189" spans="1:10" ht="12" customHeight="1">
      <c r="A189" s="707"/>
      <c r="B189" s="610" t="s">
        <v>96</v>
      </c>
      <c r="C189" s="609"/>
      <c r="D189" s="609"/>
      <c r="E189" s="609"/>
      <c r="F189" s="609"/>
      <c r="G189" s="1005"/>
      <c r="H189" s="831"/>
      <c r="I189" s="688"/>
      <c r="J189" s="688"/>
    </row>
    <row r="190" spans="1:10" ht="12" customHeight="1">
      <c r="A190" s="707"/>
      <c r="B190" s="610" t="s">
        <v>370</v>
      </c>
      <c r="C190" s="609"/>
      <c r="D190" s="609"/>
      <c r="E190" s="609"/>
      <c r="F190" s="609">
        <v>1300</v>
      </c>
      <c r="G190" s="1005"/>
      <c r="H190" s="831"/>
      <c r="I190" s="688"/>
      <c r="J190" s="688"/>
    </row>
    <row r="191" spans="1:10" ht="12">
      <c r="A191" s="707"/>
      <c r="B191" s="840" t="s">
        <v>299</v>
      </c>
      <c r="C191" s="609"/>
      <c r="D191" s="609"/>
      <c r="E191" s="609">
        <v>1809</v>
      </c>
      <c r="F191" s="609">
        <v>2128</v>
      </c>
      <c r="G191" s="1005">
        <f>SUM(F191/E191)</f>
        <v>1.1763405196241017</v>
      </c>
      <c r="H191" s="841"/>
      <c r="I191" s="688"/>
      <c r="J191" s="688"/>
    </row>
    <row r="192" spans="1:10" ht="12.75" thickBot="1">
      <c r="A192" s="707"/>
      <c r="B192" s="788" t="s">
        <v>347</v>
      </c>
      <c r="C192" s="609"/>
      <c r="D192" s="609">
        <v>5380</v>
      </c>
      <c r="E192" s="609">
        <v>5380</v>
      </c>
      <c r="F192" s="609">
        <v>5380</v>
      </c>
      <c r="G192" s="1011">
        <f>SUM(F192/E192)</f>
        <v>1</v>
      </c>
      <c r="H192" s="769"/>
      <c r="I192" s="688"/>
      <c r="J192" s="688"/>
    </row>
    <row r="193" spans="1:10" ht="12" customHeight="1" thickBot="1">
      <c r="A193" s="723"/>
      <c r="B193" s="792" t="s">
        <v>130</v>
      </c>
      <c r="C193" s="716">
        <f>SUM(C186:C192)</f>
        <v>10000</v>
      </c>
      <c r="D193" s="716">
        <f>SUM(D186:D192)</f>
        <v>16805</v>
      </c>
      <c r="E193" s="716">
        <f>SUM(E186:E192)</f>
        <v>16805</v>
      </c>
      <c r="F193" s="716">
        <f>SUM(F186:F192)</f>
        <v>16805</v>
      </c>
      <c r="G193" s="1007">
        <f>SUM(F193/E193)</f>
        <v>1</v>
      </c>
      <c r="H193" s="813"/>
      <c r="I193" s="688"/>
      <c r="J193" s="688"/>
    </row>
    <row r="194" spans="1:10" ht="12" customHeight="1">
      <c r="A194" s="88">
        <v>3204</v>
      </c>
      <c r="B194" s="820" t="s">
        <v>112</v>
      </c>
      <c r="C194" s="704"/>
      <c r="D194" s="704"/>
      <c r="E194" s="704"/>
      <c r="F194" s="704"/>
      <c r="G194" s="773"/>
      <c r="H194" s="808"/>
      <c r="I194" s="688"/>
      <c r="J194" s="688"/>
    </row>
    <row r="195" spans="1:10" ht="12" customHeight="1">
      <c r="A195" s="707"/>
      <c r="B195" s="708" t="s">
        <v>89</v>
      </c>
      <c r="C195" s="609"/>
      <c r="D195" s="609"/>
      <c r="E195" s="609"/>
      <c r="F195" s="609"/>
      <c r="G195" s="773"/>
      <c r="H195" s="774"/>
      <c r="I195" s="688"/>
      <c r="J195" s="688"/>
    </row>
    <row r="196" spans="1:10" ht="12" customHeight="1">
      <c r="A196" s="707"/>
      <c r="B196" s="221" t="s">
        <v>378</v>
      </c>
      <c r="C196" s="609"/>
      <c r="D196" s="609"/>
      <c r="E196" s="609"/>
      <c r="F196" s="609"/>
      <c r="G196" s="773"/>
      <c r="H196" s="808"/>
      <c r="I196" s="688"/>
      <c r="J196" s="688"/>
    </row>
    <row r="197" spans="1:10" ht="12" customHeight="1">
      <c r="A197" s="707"/>
      <c r="B197" s="710" t="s">
        <v>360</v>
      </c>
      <c r="C197" s="609">
        <v>5000</v>
      </c>
      <c r="D197" s="609">
        <v>7500</v>
      </c>
      <c r="E197" s="609">
        <v>7500</v>
      </c>
      <c r="F197" s="609">
        <v>7500</v>
      </c>
      <c r="G197" s="1005">
        <f>SUM(F197/E197)</f>
        <v>1</v>
      </c>
      <c r="H197" s="831"/>
      <c r="I197" s="688"/>
      <c r="J197" s="688"/>
    </row>
    <row r="198" spans="1:10" ht="12" customHeight="1">
      <c r="A198" s="707"/>
      <c r="B198" s="610" t="s">
        <v>370</v>
      </c>
      <c r="C198" s="609"/>
      <c r="D198" s="609"/>
      <c r="E198" s="609"/>
      <c r="F198" s="609"/>
      <c r="G198" s="773"/>
      <c r="H198" s="831"/>
      <c r="I198" s="688"/>
      <c r="J198" s="688"/>
    </row>
    <row r="199" spans="1:10" ht="12" customHeight="1">
      <c r="A199" s="707"/>
      <c r="B199" s="610" t="s">
        <v>96</v>
      </c>
      <c r="C199" s="609"/>
      <c r="D199" s="609"/>
      <c r="E199" s="609"/>
      <c r="F199" s="609"/>
      <c r="G199" s="773"/>
      <c r="H199" s="774"/>
      <c r="I199" s="688"/>
      <c r="J199" s="688"/>
    </row>
    <row r="200" spans="1:10" ht="12" customHeight="1" thickBot="1">
      <c r="A200" s="707"/>
      <c r="B200" s="788" t="s">
        <v>34</v>
      </c>
      <c r="C200" s="609"/>
      <c r="D200" s="609"/>
      <c r="E200" s="609"/>
      <c r="F200" s="609"/>
      <c r="G200" s="1006"/>
      <c r="H200" s="769"/>
      <c r="I200" s="688"/>
      <c r="J200" s="688"/>
    </row>
    <row r="201" spans="1:10" ht="12" customHeight="1" thickBot="1">
      <c r="A201" s="723"/>
      <c r="B201" s="792" t="s">
        <v>130</v>
      </c>
      <c r="C201" s="716">
        <f>SUM(C195:C200)</f>
        <v>5000</v>
      </c>
      <c r="D201" s="716">
        <f>SUM(D195:D200)</f>
        <v>7500</v>
      </c>
      <c r="E201" s="716">
        <f>SUM(E195:E200)</f>
        <v>7500</v>
      </c>
      <c r="F201" s="716">
        <f>SUM(F195:F200)</f>
        <v>7500</v>
      </c>
      <c r="G201" s="1007">
        <f>SUM(F201/E201)</f>
        <v>1</v>
      </c>
      <c r="H201" s="813"/>
      <c r="I201" s="688"/>
      <c r="J201" s="688"/>
    </row>
    <row r="202" spans="1:10" ht="12" customHeight="1">
      <c r="A202" s="88">
        <v>3205</v>
      </c>
      <c r="B202" s="820" t="s">
        <v>479</v>
      </c>
      <c r="C202" s="704"/>
      <c r="D202" s="704"/>
      <c r="E202" s="704"/>
      <c r="F202" s="704"/>
      <c r="G202" s="773"/>
      <c r="H202" s="808" t="s">
        <v>159</v>
      </c>
      <c r="I202" s="688"/>
      <c r="J202" s="688"/>
    </row>
    <row r="203" spans="1:10" ht="12" customHeight="1">
      <c r="A203" s="707"/>
      <c r="B203" s="708" t="s">
        <v>89</v>
      </c>
      <c r="C203" s="609">
        <v>1700</v>
      </c>
      <c r="D203" s="609">
        <v>1700</v>
      </c>
      <c r="E203" s="609">
        <v>1700</v>
      </c>
      <c r="F203" s="609">
        <v>1700</v>
      </c>
      <c r="G203" s="1005">
        <f>SUM(F203/E203)</f>
        <v>1</v>
      </c>
      <c r="H203" s="774" t="s">
        <v>160</v>
      </c>
      <c r="I203" s="688"/>
      <c r="J203" s="688"/>
    </row>
    <row r="204" spans="1:10" ht="12" customHeight="1">
      <c r="A204" s="707"/>
      <c r="B204" s="221" t="s">
        <v>378</v>
      </c>
      <c r="C204" s="609">
        <v>460</v>
      </c>
      <c r="D204" s="609">
        <v>460</v>
      </c>
      <c r="E204" s="609">
        <v>460</v>
      </c>
      <c r="F204" s="609">
        <v>460</v>
      </c>
      <c r="G204" s="1005">
        <f>SUM(F204/E204)</f>
        <v>1</v>
      </c>
      <c r="H204" s="809"/>
      <c r="I204" s="688"/>
      <c r="J204" s="688"/>
    </row>
    <row r="205" spans="1:10" ht="12" customHeight="1">
      <c r="A205" s="602"/>
      <c r="B205" s="710" t="s">
        <v>360</v>
      </c>
      <c r="C205" s="609">
        <v>26840</v>
      </c>
      <c r="D205" s="609">
        <v>38828</v>
      </c>
      <c r="E205" s="609">
        <v>38828</v>
      </c>
      <c r="F205" s="609">
        <v>38928</v>
      </c>
      <c r="G205" s="1005">
        <f>SUM(F205/E205)</f>
        <v>1.0025754610075204</v>
      </c>
      <c r="H205" s="810"/>
      <c r="I205" s="688"/>
      <c r="J205" s="688"/>
    </row>
    <row r="206" spans="1:10" ht="12" customHeight="1">
      <c r="A206" s="602"/>
      <c r="B206" s="610" t="s">
        <v>96</v>
      </c>
      <c r="C206" s="609"/>
      <c r="D206" s="609"/>
      <c r="E206" s="609"/>
      <c r="F206" s="609"/>
      <c r="G206" s="773"/>
      <c r="H206" s="810"/>
      <c r="I206" s="688"/>
      <c r="J206" s="688"/>
    </row>
    <row r="207" spans="1:10" ht="12" customHeight="1">
      <c r="A207" s="602"/>
      <c r="B207" s="610" t="s">
        <v>370</v>
      </c>
      <c r="C207" s="609"/>
      <c r="D207" s="609"/>
      <c r="E207" s="609"/>
      <c r="F207" s="609"/>
      <c r="G207" s="773"/>
      <c r="H207" s="810"/>
      <c r="I207" s="688"/>
      <c r="J207" s="688"/>
    </row>
    <row r="208" spans="1:10" ht="12" customHeight="1">
      <c r="A208" s="602"/>
      <c r="B208" s="610" t="s">
        <v>96</v>
      </c>
      <c r="C208" s="609"/>
      <c r="D208" s="609"/>
      <c r="E208" s="609"/>
      <c r="F208" s="609"/>
      <c r="G208" s="773"/>
      <c r="H208" s="810"/>
      <c r="I208" s="688"/>
      <c r="J208" s="688"/>
    </row>
    <row r="209" spans="1:10" ht="12" customHeight="1" thickBot="1">
      <c r="A209" s="602"/>
      <c r="B209" s="788" t="s">
        <v>34</v>
      </c>
      <c r="C209" s="713"/>
      <c r="D209" s="713"/>
      <c r="E209" s="713"/>
      <c r="F209" s="713"/>
      <c r="G209" s="1006"/>
      <c r="H209" s="842"/>
      <c r="I209" s="688"/>
      <c r="J209" s="688"/>
    </row>
    <row r="210" spans="1:10" ht="12" customHeight="1" thickBot="1">
      <c r="A210" s="723"/>
      <c r="B210" s="792" t="s">
        <v>130</v>
      </c>
      <c r="C210" s="716">
        <f>SUM(C203:C209)</f>
        <v>29000</v>
      </c>
      <c r="D210" s="716">
        <f>SUM(D203:D209)</f>
        <v>40988</v>
      </c>
      <c r="E210" s="716">
        <f>SUM(E203:E209)</f>
        <v>40988</v>
      </c>
      <c r="F210" s="716">
        <f>SUM(F203:F209)</f>
        <v>41088</v>
      </c>
      <c r="G210" s="1007">
        <f>SUM(F210/E210)</f>
        <v>1.002439738460037</v>
      </c>
      <c r="H210" s="843"/>
      <c r="I210" s="688"/>
      <c r="J210" s="688"/>
    </row>
    <row r="211" spans="1:10" ht="12" customHeight="1">
      <c r="A211" s="696">
        <v>3206</v>
      </c>
      <c r="B211" s="820" t="s">
        <v>103</v>
      </c>
      <c r="C211" s="704"/>
      <c r="D211" s="704"/>
      <c r="E211" s="704"/>
      <c r="F211" s="704"/>
      <c r="G211" s="773"/>
      <c r="H211" s="808" t="s">
        <v>159</v>
      </c>
      <c r="I211" s="688"/>
      <c r="J211" s="688"/>
    </row>
    <row r="212" spans="1:10" ht="12" customHeight="1">
      <c r="A212" s="602"/>
      <c r="B212" s="708" t="s">
        <v>89</v>
      </c>
      <c r="C212" s="609"/>
      <c r="D212" s="609"/>
      <c r="E212" s="609"/>
      <c r="F212" s="609"/>
      <c r="G212" s="773"/>
      <c r="H212" s="774" t="s">
        <v>160</v>
      </c>
      <c r="I212" s="688"/>
      <c r="J212" s="688"/>
    </row>
    <row r="213" spans="1:10" ht="12" customHeight="1">
      <c r="A213" s="602"/>
      <c r="B213" s="221" t="s">
        <v>378</v>
      </c>
      <c r="C213" s="609"/>
      <c r="D213" s="609"/>
      <c r="E213" s="609"/>
      <c r="F213" s="609"/>
      <c r="G213" s="773"/>
      <c r="H213" s="809"/>
      <c r="I213" s="688"/>
      <c r="J213" s="688"/>
    </row>
    <row r="214" spans="1:10" ht="12" customHeight="1">
      <c r="A214" s="602"/>
      <c r="B214" s="710" t="s">
        <v>360</v>
      </c>
      <c r="C214" s="609">
        <v>3000</v>
      </c>
      <c r="D214" s="609">
        <v>3000</v>
      </c>
      <c r="E214" s="609">
        <v>3000</v>
      </c>
      <c r="F214" s="609">
        <v>3000</v>
      </c>
      <c r="G214" s="1005">
        <f>SUM(F214/E214)</f>
        <v>1</v>
      </c>
      <c r="H214" s="810"/>
      <c r="I214" s="688"/>
      <c r="J214" s="688"/>
    </row>
    <row r="215" spans="1:10" ht="12" customHeight="1">
      <c r="A215" s="602"/>
      <c r="B215" s="610" t="s">
        <v>96</v>
      </c>
      <c r="C215" s="609"/>
      <c r="D215" s="609"/>
      <c r="E215" s="609"/>
      <c r="F215" s="609"/>
      <c r="G215" s="773"/>
      <c r="H215" s="810"/>
      <c r="I215" s="688"/>
      <c r="J215" s="688"/>
    </row>
    <row r="216" spans="1:10" ht="12" customHeight="1">
      <c r="A216" s="707"/>
      <c r="B216" s="610" t="s">
        <v>370</v>
      </c>
      <c r="C216" s="609"/>
      <c r="D216" s="609"/>
      <c r="E216" s="609"/>
      <c r="F216" s="609"/>
      <c r="G216" s="773"/>
      <c r="H216" s="810"/>
      <c r="I216" s="688"/>
      <c r="J216" s="688"/>
    </row>
    <row r="217" spans="1:10" ht="12" customHeight="1" thickBot="1">
      <c r="A217" s="707"/>
      <c r="B217" s="788" t="s">
        <v>34</v>
      </c>
      <c r="C217" s="713"/>
      <c r="D217" s="713"/>
      <c r="E217" s="713"/>
      <c r="F217" s="713"/>
      <c r="G217" s="1006"/>
      <c r="H217" s="830"/>
      <c r="I217" s="688"/>
      <c r="J217" s="688"/>
    </row>
    <row r="218" spans="1:10" ht="12" customHeight="1" thickBot="1">
      <c r="A218" s="723"/>
      <c r="B218" s="792" t="s">
        <v>130</v>
      </c>
      <c r="C218" s="716">
        <f>SUM(C212:C217)</f>
        <v>3000</v>
      </c>
      <c r="D218" s="716">
        <f>SUM(D212:D217)</f>
        <v>3000</v>
      </c>
      <c r="E218" s="716">
        <f>SUM(E212:E217)</f>
        <v>3000</v>
      </c>
      <c r="F218" s="716">
        <f>SUM(F212:F217)</f>
        <v>3000</v>
      </c>
      <c r="G218" s="1007">
        <f>SUM(F218/E218)</f>
        <v>1</v>
      </c>
      <c r="H218" s="844"/>
      <c r="I218" s="688"/>
      <c r="J218" s="688"/>
    </row>
    <row r="219" spans="1:10" ht="12" customHeight="1">
      <c r="A219" s="696">
        <v>3207</v>
      </c>
      <c r="B219" s="820" t="s">
        <v>367</v>
      </c>
      <c r="C219" s="704"/>
      <c r="D219" s="704"/>
      <c r="E219" s="704"/>
      <c r="F219" s="704"/>
      <c r="G219" s="773"/>
      <c r="H219" s="809"/>
      <c r="I219" s="688"/>
      <c r="J219" s="688"/>
    </row>
    <row r="220" spans="1:10" ht="12" customHeight="1">
      <c r="A220" s="602"/>
      <c r="B220" s="708" t="s">
        <v>89</v>
      </c>
      <c r="C220" s="609"/>
      <c r="D220" s="609"/>
      <c r="E220" s="609"/>
      <c r="F220" s="609"/>
      <c r="G220" s="773"/>
      <c r="H220" s="809"/>
      <c r="I220" s="688"/>
      <c r="J220" s="688"/>
    </row>
    <row r="221" spans="1:10" ht="12" customHeight="1">
      <c r="A221" s="602"/>
      <c r="B221" s="221" t="s">
        <v>378</v>
      </c>
      <c r="C221" s="609"/>
      <c r="D221" s="609"/>
      <c r="E221" s="609"/>
      <c r="F221" s="609"/>
      <c r="G221" s="773"/>
      <c r="H221" s="809"/>
      <c r="I221" s="688"/>
      <c r="J221" s="688"/>
    </row>
    <row r="222" spans="1:10" ht="12" customHeight="1">
      <c r="A222" s="602"/>
      <c r="B222" s="710" t="s">
        <v>360</v>
      </c>
      <c r="C222" s="609">
        <v>25000</v>
      </c>
      <c r="D222" s="609">
        <v>25000</v>
      </c>
      <c r="E222" s="609">
        <v>25000</v>
      </c>
      <c r="F222" s="609">
        <v>25000</v>
      </c>
      <c r="G222" s="1005">
        <f>SUM(F222/E222)</f>
        <v>1</v>
      </c>
      <c r="H222" s="809"/>
      <c r="I222" s="688"/>
      <c r="J222" s="688"/>
    </row>
    <row r="223" spans="1:10" ht="12" customHeight="1">
      <c r="A223" s="602"/>
      <c r="B223" s="610" t="s">
        <v>96</v>
      </c>
      <c r="C223" s="609"/>
      <c r="D223" s="609"/>
      <c r="E223" s="609"/>
      <c r="F223" s="609"/>
      <c r="G223" s="773"/>
      <c r="H223" s="809"/>
      <c r="I223" s="688"/>
      <c r="J223" s="688"/>
    </row>
    <row r="224" spans="1:10" ht="12" customHeight="1">
      <c r="A224" s="602"/>
      <c r="B224" s="610" t="s">
        <v>370</v>
      </c>
      <c r="C224" s="609"/>
      <c r="D224" s="609"/>
      <c r="E224" s="609"/>
      <c r="F224" s="609"/>
      <c r="G224" s="773"/>
      <c r="H224" s="809"/>
      <c r="I224" s="688"/>
      <c r="J224" s="688"/>
    </row>
    <row r="225" spans="1:10" ht="12" customHeight="1" thickBot="1">
      <c r="A225" s="602"/>
      <c r="B225" s="788" t="s">
        <v>34</v>
      </c>
      <c r="C225" s="713"/>
      <c r="D225" s="713"/>
      <c r="E225" s="713"/>
      <c r="F225" s="713"/>
      <c r="G225" s="1006"/>
      <c r="H225" s="769"/>
      <c r="I225" s="688"/>
      <c r="J225" s="688"/>
    </row>
    <row r="226" spans="1:10" ht="12.75" thickBot="1">
      <c r="A226" s="698"/>
      <c r="B226" s="792" t="s">
        <v>130</v>
      </c>
      <c r="C226" s="716">
        <f>SUM(C220:C225)</f>
        <v>25000</v>
      </c>
      <c r="D226" s="716">
        <f>SUM(D220:D225)</f>
        <v>25000</v>
      </c>
      <c r="E226" s="716">
        <f>SUM(E220:E225)</f>
        <v>25000</v>
      </c>
      <c r="F226" s="716">
        <f>SUM(F220:F225)</f>
        <v>25000</v>
      </c>
      <c r="G226" s="1007">
        <f>SUM(F226/E226)</f>
        <v>1</v>
      </c>
      <c r="H226" s="813"/>
      <c r="I226" s="688"/>
      <c r="J226" s="688"/>
    </row>
    <row r="227" spans="1:10" ht="12">
      <c r="A227" s="696">
        <v>3208</v>
      </c>
      <c r="B227" s="820" t="s">
        <v>205</v>
      </c>
      <c r="C227" s="704"/>
      <c r="D227" s="704"/>
      <c r="E227" s="704"/>
      <c r="F227" s="704"/>
      <c r="G227" s="773"/>
      <c r="H227" s="809"/>
      <c r="I227" s="688"/>
      <c r="J227" s="688"/>
    </row>
    <row r="228" spans="1:10" ht="12">
      <c r="A228" s="602"/>
      <c r="B228" s="708" t="s">
        <v>89</v>
      </c>
      <c r="C228" s="609"/>
      <c r="D228" s="609"/>
      <c r="E228" s="609"/>
      <c r="F228" s="609"/>
      <c r="G228" s="773"/>
      <c r="H228" s="809"/>
      <c r="I228" s="688"/>
      <c r="J228" s="688"/>
    </row>
    <row r="229" spans="1:10" ht="12">
      <c r="A229" s="602"/>
      <c r="B229" s="221" t="s">
        <v>378</v>
      </c>
      <c r="C229" s="609"/>
      <c r="D229" s="609"/>
      <c r="E229" s="609"/>
      <c r="F229" s="609"/>
      <c r="G229" s="773"/>
      <c r="H229" s="809"/>
      <c r="I229" s="688"/>
      <c r="J229" s="688"/>
    </row>
    <row r="230" spans="1:10" ht="12">
      <c r="A230" s="602"/>
      <c r="B230" s="710" t="s">
        <v>360</v>
      </c>
      <c r="C230" s="609">
        <v>20500</v>
      </c>
      <c r="D230" s="609">
        <v>20970</v>
      </c>
      <c r="E230" s="609">
        <v>20970</v>
      </c>
      <c r="F230" s="609">
        <v>21120</v>
      </c>
      <c r="G230" s="1005">
        <f>SUM(F230/E230)</f>
        <v>1.0071530758226037</v>
      </c>
      <c r="H230" s="809"/>
      <c r="I230" s="688"/>
      <c r="J230" s="688"/>
    </row>
    <row r="231" spans="1:10" ht="12">
      <c r="A231" s="602"/>
      <c r="B231" s="610" t="s">
        <v>96</v>
      </c>
      <c r="C231" s="609"/>
      <c r="D231" s="609"/>
      <c r="E231" s="609"/>
      <c r="F231" s="609"/>
      <c r="G231" s="773"/>
      <c r="H231" s="809"/>
      <c r="I231" s="688"/>
      <c r="J231" s="688"/>
    </row>
    <row r="232" spans="1:10" ht="12">
      <c r="A232" s="602"/>
      <c r="B232" s="610" t="s">
        <v>370</v>
      </c>
      <c r="C232" s="609"/>
      <c r="D232" s="609"/>
      <c r="E232" s="609"/>
      <c r="F232" s="609"/>
      <c r="G232" s="773"/>
      <c r="H232" s="809"/>
      <c r="I232" s="688"/>
      <c r="J232" s="688"/>
    </row>
    <row r="233" spans="1:10" ht="12.75" thickBot="1">
      <c r="A233" s="602"/>
      <c r="B233" s="788" t="s">
        <v>34</v>
      </c>
      <c r="C233" s="713"/>
      <c r="D233" s="713"/>
      <c r="E233" s="713"/>
      <c r="F233" s="713"/>
      <c r="G233" s="1006"/>
      <c r="H233" s="769"/>
      <c r="I233" s="688"/>
      <c r="J233" s="688"/>
    </row>
    <row r="234" spans="1:10" ht="12.75" thickBot="1">
      <c r="A234" s="698"/>
      <c r="B234" s="792" t="s">
        <v>130</v>
      </c>
      <c r="C234" s="716">
        <f>SUM(C228:C233)</f>
        <v>20500</v>
      </c>
      <c r="D234" s="716">
        <f>SUM(D228:D233)</f>
        <v>20970</v>
      </c>
      <c r="E234" s="716">
        <f>SUM(E228:E233)</f>
        <v>20970</v>
      </c>
      <c r="F234" s="716">
        <f>SUM(F228:F233)</f>
        <v>21120</v>
      </c>
      <c r="G234" s="1007">
        <f>SUM(F234/E234)</f>
        <v>1.0071530758226037</v>
      </c>
      <c r="H234" s="813"/>
      <c r="I234" s="688"/>
      <c r="J234" s="688"/>
    </row>
    <row r="235" spans="1:10" ht="12">
      <c r="A235" s="88">
        <v>3209</v>
      </c>
      <c r="B235" s="725" t="s">
        <v>9</v>
      </c>
      <c r="C235" s="704"/>
      <c r="D235" s="704"/>
      <c r="E235" s="704"/>
      <c r="F235" s="704"/>
      <c r="G235" s="773"/>
      <c r="H235" s="808"/>
      <c r="I235" s="688"/>
      <c r="J235" s="688"/>
    </row>
    <row r="236" spans="1:10" ht="12">
      <c r="A236" s="88"/>
      <c r="B236" s="710" t="s">
        <v>89</v>
      </c>
      <c r="C236" s="825">
        <v>100</v>
      </c>
      <c r="D236" s="825">
        <v>100</v>
      </c>
      <c r="E236" s="825">
        <v>100</v>
      </c>
      <c r="F236" s="825">
        <v>250</v>
      </c>
      <c r="G236" s="1005">
        <f>SUM(F236/E236)</f>
        <v>2.5</v>
      </c>
      <c r="H236" s="774"/>
      <c r="I236" s="688"/>
      <c r="J236" s="688"/>
    </row>
    <row r="237" spans="1:10" ht="12">
      <c r="A237" s="88"/>
      <c r="B237" s="221" t="s">
        <v>378</v>
      </c>
      <c r="C237" s="825">
        <v>80</v>
      </c>
      <c r="D237" s="825">
        <v>80</v>
      </c>
      <c r="E237" s="825">
        <v>80</v>
      </c>
      <c r="F237" s="825">
        <v>80</v>
      </c>
      <c r="G237" s="1005">
        <f>SUM(F237/E237)</f>
        <v>1</v>
      </c>
      <c r="H237" s="826"/>
      <c r="I237" s="688"/>
      <c r="J237" s="688"/>
    </row>
    <row r="238" spans="1:10" ht="12">
      <c r="A238" s="88"/>
      <c r="B238" s="710" t="s">
        <v>360</v>
      </c>
      <c r="C238" s="825">
        <v>3320</v>
      </c>
      <c r="D238" s="825">
        <v>5501</v>
      </c>
      <c r="E238" s="825">
        <v>1001</v>
      </c>
      <c r="F238" s="825">
        <v>451</v>
      </c>
      <c r="G238" s="1005">
        <f>SUM(F238/E238)</f>
        <v>0.45054945054945056</v>
      </c>
      <c r="H238" s="826"/>
      <c r="I238" s="688"/>
      <c r="J238" s="688"/>
    </row>
    <row r="239" spans="1:10" ht="12">
      <c r="A239" s="88"/>
      <c r="B239" s="839" t="s">
        <v>96</v>
      </c>
      <c r="C239" s="825"/>
      <c r="D239" s="825"/>
      <c r="E239" s="825"/>
      <c r="F239" s="825"/>
      <c r="G239" s="1005"/>
      <c r="H239" s="826"/>
      <c r="I239" s="688"/>
      <c r="J239" s="688"/>
    </row>
    <row r="240" spans="1:10" ht="12">
      <c r="A240" s="88"/>
      <c r="B240" s="839" t="s">
        <v>370</v>
      </c>
      <c r="C240" s="825">
        <v>4500</v>
      </c>
      <c r="D240" s="825">
        <v>8750</v>
      </c>
      <c r="E240" s="825">
        <v>12750</v>
      </c>
      <c r="F240" s="825">
        <v>13750</v>
      </c>
      <c r="G240" s="1005">
        <f>SUM(F240/E240)</f>
        <v>1.0784313725490196</v>
      </c>
      <c r="H240" s="774"/>
      <c r="I240" s="688"/>
      <c r="J240" s="688"/>
    </row>
    <row r="241" spans="1:10" ht="12.75" thickBot="1">
      <c r="A241" s="88"/>
      <c r="B241" s="788" t="s">
        <v>347</v>
      </c>
      <c r="C241" s="827"/>
      <c r="D241" s="827"/>
      <c r="E241" s="729">
        <v>500</v>
      </c>
      <c r="F241" s="729">
        <v>900</v>
      </c>
      <c r="G241" s="1008">
        <f>SUM(F241/E241)</f>
        <v>1.8</v>
      </c>
      <c r="H241" s="811"/>
      <c r="I241" s="688"/>
      <c r="J241" s="688"/>
    </row>
    <row r="242" spans="1:10" ht="12.75" thickBot="1">
      <c r="A242" s="723"/>
      <c r="B242" s="792" t="s">
        <v>130</v>
      </c>
      <c r="C242" s="716">
        <f>SUM(C236:C241)</f>
        <v>8000</v>
      </c>
      <c r="D242" s="716">
        <f>SUM(D236:D241)</f>
        <v>14431</v>
      </c>
      <c r="E242" s="716">
        <f>SUM(E236:E241)</f>
        <v>14431</v>
      </c>
      <c r="F242" s="716">
        <f>SUM(F236:F241)</f>
        <v>15431</v>
      </c>
      <c r="G242" s="1007">
        <f>SUM(F242/E242)</f>
        <v>1.0692952671332547</v>
      </c>
      <c r="H242" s="813"/>
      <c r="I242" s="688"/>
      <c r="J242" s="688"/>
    </row>
    <row r="243" spans="1:10" ht="12">
      <c r="A243" s="88">
        <v>3210</v>
      </c>
      <c r="B243" s="725" t="s">
        <v>948</v>
      </c>
      <c r="C243" s="704"/>
      <c r="D243" s="704"/>
      <c r="E243" s="704"/>
      <c r="F243" s="704"/>
      <c r="G243" s="773"/>
      <c r="H243" s="808"/>
      <c r="I243" s="688"/>
      <c r="J243" s="688"/>
    </row>
    <row r="244" spans="1:10" ht="12">
      <c r="A244" s="88"/>
      <c r="B244" s="710" t="s">
        <v>89</v>
      </c>
      <c r="C244" s="704"/>
      <c r="D244" s="704"/>
      <c r="E244" s="704"/>
      <c r="F244" s="704"/>
      <c r="G244" s="773"/>
      <c r="H244" s="774"/>
      <c r="I244" s="688"/>
      <c r="J244" s="688"/>
    </row>
    <row r="245" spans="1:10" ht="12">
      <c r="A245" s="88"/>
      <c r="B245" s="221" t="s">
        <v>378</v>
      </c>
      <c r="C245" s="704"/>
      <c r="D245" s="704"/>
      <c r="E245" s="704"/>
      <c r="F245" s="704"/>
      <c r="G245" s="773"/>
      <c r="H245" s="826"/>
      <c r="I245" s="688"/>
      <c r="J245" s="688"/>
    </row>
    <row r="246" spans="1:10" ht="12">
      <c r="A246" s="88"/>
      <c r="B246" s="710" t="s">
        <v>360</v>
      </c>
      <c r="C246" s="825">
        <v>3000</v>
      </c>
      <c r="D246" s="825">
        <v>3000</v>
      </c>
      <c r="E246" s="825">
        <v>3000</v>
      </c>
      <c r="F246" s="825">
        <v>3000</v>
      </c>
      <c r="G246" s="1005">
        <f>SUM(F246/E246)</f>
        <v>1</v>
      </c>
      <c r="H246" s="826"/>
      <c r="I246" s="688"/>
      <c r="J246" s="688"/>
    </row>
    <row r="247" spans="1:10" ht="12">
      <c r="A247" s="88"/>
      <c r="B247" s="839" t="s">
        <v>96</v>
      </c>
      <c r="C247" s="825"/>
      <c r="D247" s="825"/>
      <c r="E247" s="825"/>
      <c r="F247" s="825"/>
      <c r="G247" s="773"/>
      <c r="H247" s="826"/>
      <c r="I247" s="688"/>
      <c r="J247" s="688"/>
    </row>
    <row r="248" spans="1:10" ht="12">
      <c r="A248" s="88"/>
      <c r="B248" s="839" t="s">
        <v>370</v>
      </c>
      <c r="C248" s="825"/>
      <c r="D248" s="825"/>
      <c r="E248" s="825"/>
      <c r="F248" s="825"/>
      <c r="G248" s="773"/>
      <c r="H248" s="774"/>
      <c r="I248" s="688"/>
      <c r="J248" s="688"/>
    </row>
    <row r="249" spans="1:10" ht="12.75" thickBot="1">
      <c r="A249" s="88"/>
      <c r="B249" s="788" t="s">
        <v>34</v>
      </c>
      <c r="C249" s="827"/>
      <c r="D249" s="827"/>
      <c r="E249" s="827"/>
      <c r="F249" s="827"/>
      <c r="G249" s="1006"/>
      <c r="H249" s="811"/>
      <c r="I249" s="688"/>
      <c r="J249" s="688"/>
    </row>
    <row r="250" spans="1:10" ht="12.75" thickBot="1">
      <c r="A250" s="723"/>
      <c r="B250" s="792" t="s">
        <v>130</v>
      </c>
      <c r="C250" s="716">
        <f>SUM(C246:C249)</f>
        <v>3000</v>
      </c>
      <c r="D250" s="716">
        <f>SUM(D246:D249)</f>
        <v>3000</v>
      </c>
      <c r="E250" s="716">
        <f>SUM(E246:E249)</f>
        <v>3000</v>
      </c>
      <c r="F250" s="716">
        <f>SUM(F246:F249)</f>
        <v>3000</v>
      </c>
      <c r="G250" s="1007">
        <f>SUM(F250/E250)</f>
        <v>1</v>
      </c>
      <c r="H250" s="813"/>
      <c r="I250" s="688"/>
      <c r="J250" s="688"/>
    </row>
    <row r="251" spans="1:10" ht="12">
      <c r="A251" s="696"/>
      <c r="B251" s="722" t="s">
        <v>38</v>
      </c>
      <c r="C251" s="718">
        <f>SUM(C259+C267+C275+C283+C291)</f>
        <v>1985573</v>
      </c>
      <c r="D251" s="718">
        <f>SUM(D259+D267+D275+D283+D291)</f>
        <v>2145455</v>
      </c>
      <c r="E251" s="718">
        <f>SUM(E259+E267+E275+E283+E291)</f>
        <v>2145455</v>
      </c>
      <c r="F251" s="718">
        <f>SUM(F259+F267+F275+F283+F291)</f>
        <v>2166076</v>
      </c>
      <c r="G251" s="773">
        <f>SUM(F251/E251)</f>
        <v>1.0096114810145167</v>
      </c>
      <c r="H251" s="770"/>
      <c r="I251" s="688"/>
      <c r="J251" s="688"/>
    </row>
    <row r="252" spans="1:10" ht="12">
      <c r="A252" s="696">
        <v>3211</v>
      </c>
      <c r="B252" s="821" t="s">
        <v>923</v>
      </c>
      <c r="C252" s="704"/>
      <c r="D252" s="704"/>
      <c r="E252" s="704"/>
      <c r="F252" s="704"/>
      <c r="G252" s="773"/>
      <c r="H252" s="808"/>
      <c r="I252" s="688"/>
      <c r="J252" s="688"/>
    </row>
    <row r="253" spans="1:10" ht="12">
      <c r="A253" s="696"/>
      <c r="B253" s="710" t="s">
        <v>89</v>
      </c>
      <c r="C253" s="704"/>
      <c r="D253" s="704"/>
      <c r="E253" s="704"/>
      <c r="F253" s="704"/>
      <c r="G253" s="773"/>
      <c r="H253" s="774"/>
      <c r="I253" s="688"/>
      <c r="J253" s="688"/>
    </row>
    <row r="254" spans="1:10" ht="12">
      <c r="A254" s="696"/>
      <c r="B254" s="221" t="s">
        <v>378</v>
      </c>
      <c r="C254" s="704"/>
      <c r="D254" s="704"/>
      <c r="E254" s="704"/>
      <c r="F254" s="704"/>
      <c r="G254" s="773"/>
      <c r="H254" s="774"/>
      <c r="I254" s="688"/>
      <c r="J254" s="688"/>
    </row>
    <row r="255" spans="1:10" ht="12">
      <c r="A255" s="696"/>
      <c r="B255" s="710" t="s">
        <v>360</v>
      </c>
      <c r="C255" s="825">
        <v>176174</v>
      </c>
      <c r="D255" s="825">
        <v>196174</v>
      </c>
      <c r="E255" s="825">
        <v>196174</v>
      </c>
      <c r="F255" s="825">
        <v>211795</v>
      </c>
      <c r="G255" s="1005">
        <f>SUM(F255/E255)</f>
        <v>1.0796282891718576</v>
      </c>
      <c r="H255" s="826"/>
      <c r="I255" s="688"/>
      <c r="J255" s="688"/>
    </row>
    <row r="256" spans="1:10" ht="12">
      <c r="A256" s="696"/>
      <c r="B256" s="839" t="s">
        <v>96</v>
      </c>
      <c r="C256" s="825"/>
      <c r="D256" s="825"/>
      <c r="E256" s="825"/>
      <c r="F256" s="825"/>
      <c r="G256" s="773"/>
      <c r="H256" s="826"/>
      <c r="I256" s="688"/>
      <c r="J256" s="688"/>
    </row>
    <row r="257" spans="1:10" ht="12">
      <c r="A257" s="696"/>
      <c r="B257" s="839" t="s">
        <v>370</v>
      </c>
      <c r="C257" s="704"/>
      <c r="D257" s="704"/>
      <c r="E257" s="704"/>
      <c r="F257" s="704"/>
      <c r="G257" s="773"/>
      <c r="H257" s="826"/>
      <c r="I257" s="688"/>
      <c r="J257" s="688"/>
    </row>
    <row r="258" spans="1:10" ht="12.75" thickBot="1">
      <c r="A258" s="696"/>
      <c r="B258" s="788" t="s">
        <v>34</v>
      </c>
      <c r="C258" s="827"/>
      <c r="D258" s="827"/>
      <c r="E258" s="827"/>
      <c r="F258" s="827"/>
      <c r="G258" s="1006"/>
      <c r="H258" s="811"/>
      <c r="I258" s="688"/>
      <c r="J258" s="688"/>
    </row>
    <row r="259" spans="1:10" ht="12.75" thickBot="1">
      <c r="A259" s="723"/>
      <c r="B259" s="792" t="s">
        <v>130</v>
      </c>
      <c r="C259" s="716">
        <f>SUM(C255:C258)</f>
        <v>176174</v>
      </c>
      <c r="D259" s="716">
        <f>SUM(D255:D258)</f>
        <v>196174</v>
      </c>
      <c r="E259" s="716">
        <f>SUM(E255:E258)</f>
        <v>196174</v>
      </c>
      <c r="F259" s="716">
        <f>SUM(F255:F258)</f>
        <v>211795</v>
      </c>
      <c r="G259" s="1007">
        <f>SUM(F259/E259)</f>
        <v>1.0796282891718576</v>
      </c>
      <c r="H259" s="813"/>
      <c r="I259" s="688"/>
      <c r="J259" s="688"/>
    </row>
    <row r="260" spans="1:10" ht="12">
      <c r="A260" s="696">
        <v>3212</v>
      </c>
      <c r="B260" s="821" t="s">
        <v>170</v>
      </c>
      <c r="C260" s="704"/>
      <c r="D260" s="704"/>
      <c r="E260" s="704"/>
      <c r="F260" s="704"/>
      <c r="G260" s="773"/>
      <c r="H260" s="808"/>
      <c r="I260" s="688"/>
      <c r="J260" s="688"/>
    </row>
    <row r="261" spans="1:10" ht="12">
      <c r="A261" s="696"/>
      <c r="B261" s="710" t="s">
        <v>89</v>
      </c>
      <c r="C261" s="825"/>
      <c r="D261" s="825"/>
      <c r="E261" s="825"/>
      <c r="F261" s="825"/>
      <c r="G261" s="773"/>
      <c r="H261" s="774"/>
      <c r="I261" s="688"/>
      <c r="J261" s="688"/>
    </row>
    <row r="262" spans="1:10" ht="12">
      <c r="A262" s="696"/>
      <c r="B262" s="221" t="s">
        <v>378</v>
      </c>
      <c r="C262" s="825"/>
      <c r="D262" s="825"/>
      <c r="E262" s="825"/>
      <c r="F262" s="825"/>
      <c r="G262" s="773"/>
      <c r="H262" s="826"/>
      <c r="I262" s="688"/>
      <c r="J262" s="688"/>
    </row>
    <row r="263" spans="1:10" ht="12">
      <c r="A263" s="696"/>
      <c r="B263" s="710" t="s">
        <v>360</v>
      </c>
      <c r="C263" s="825">
        <v>817180</v>
      </c>
      <c r="D263" s="825">
        <v>918115</v>
      </c>
      <c r="E263" s="825">
        <v>918115</v>
      </c>
      <c r="F263" s="825">
        <v>918115</v>
      </c>
      <c r="G263" s="1005">
        <f>SUM(F263/E263)</f>
        <v>1</v>
      </c>
      <c r="H263" s="826"/>
      <c r="I263" s="688"/>
      <c r="J263" s="688"/>
    </row>
    <row r="264" spans="1:10" ht="12">
      <c r="A264" s="696"/>
      <c r="B264" s="839" t="s">
        <v>96</v>
      </c>
      <c r="C264" s="825"/>
      <c r="D264" s="825"/>
      <c r="E264" s="825"/>
      <c r="F264" s="825"/>
      <c r="G264" s="773"/>
      <c r="H264" s="826"/>
      <c r="I264" s="688"/>
      <c r="J264" s="688"/>
    </row>
    <row r="265" spans="1:10" ht="12">
      <c r="A265" s="696"/>
      <c r="B265" s="839" t="s">
        <v>370</v>
      </c>
      <c r="C265" s="704"/>
      <c r="D265" s="704"/>
      <c r="E265" s="704"/>
      <c r="F265" s="704"/>
      <c r="G265" s="773"/>
      <c r="H265" s="826"/>
      <c r="I265" s="688"/>
      <c r="J265" s="688"/>
    </row>
    <row r="266" spans="1:10" ht="12.75" thickBot="1">
      <c r="A266" s="696"/>
      <c r="B266" s="788" t="s">
        <v>34</v>
      </c>
      <c r="C266" s="827"/>
      <c r="D266" s="827"/>
      <c r="E266" s="827"/>
      <c r="F266" s="827"/>
      <c r="G266" s="1006"/>
      <c r="H266" s="811"/>
      <c r="I266" s="688"/>
      <c r="J266" s="688"/>
    </row>
    <row r="267" spans="1:10" ht="12.75" thickBot="1">
      <c r="A267" s="723"/>
      <c r="B267" s="792" t="s">
        <v>130</v>
      </c>
      <c r="C267" s="716">
        <f>SUM(C261:C266)</f>
        <v>817180</v>
      </c>
      <c r="D267" s="716">
        <f>SUM(D261:D266)</f>
        <v>918115</v>
      </c>
      <c r="E267" s="716">
        <f>SUM(E261:E266)</f>
        <v>918115</v>
      </c>
      <c r="F267" s="716">
        <f>SUM(F261:F266)</f>
        <v>918115</v>
      </c>
      <c r="G267" s="1007">
        <f>SUM(F267/E267)</f>
        <v>1</v>
      </c>
      <c r="H267" s="813"/>
      <c r="I267" s="688"/>
      <c r="J267" s="688"/>
    </row>
    <row r="268" spans="1:10" ht="12">
      <c r="A268" s="696">
        <v>3213</v>
      </c>
      <c r="B268" s="725" t="s">
        <v>448</v>
      </c>
      <c r="C268" s="704"/>
      <c r="D268" s="704"/>
      <c r="E268" s="704"/>
      <c r="F268" s="704"/>
      <c r="G268" s="773"/>
      <c r="H268" s="770"/>
      <c r="I268" s="688"/>
      <c r="J268" s="688"/>
    </row>
    <row r="269" spans="1:10" ht="12">
      <c r="A269" s="696"/>
      <c r="B269" s="710" t="s">
        <v>89</v>
      </c>
      <c r="C269" s="704"/>
      <c r="D269" s="704"/>
      <c r="E269" s="704"/>
      <c r="F269" s="704"/>
      <c r="G269" s="773"/>
      <c r="H269" s="774"/>
      <c r="I269" s="688"/>
      <c r="J269" s="688"/>
    </row>
    <row r="270" spans="1:10" ht="12">
      <c r="A270" s="696"/>
      <c r="B270" s="221" t="s">
        <v>378</v>
      </c>
      <c r="C270" s="704"/>
      <c r="D270" s="704"/>
      <c r="E270" s="704"/>
      <c r="F270" s="704"/>
      <c r="G270" s="773"/>
      <c r="H270" s="774"/>
      <c r="I270" s="688"/>
      <c r="J270" s="688"/>
    </row>
    <row r="271" spans="1:10" ht="12">
      <c r="A271" s="696"/>
      <c r="B271" s="710" t="s">
        <v>360</v>
      </c>
      <c r="C271" s="825">
        <v>637000</v>
      </c>
      <c r="D271" s="825">
        <v>637000</v>
      </c>
      <c r="E271" s="825">
        <v>637000</v>
      </c>
      <c r="F271" s="825">
        <v>637000</v>
      </c>
      <c r="G271" s="1005">
        <f>SUM(F271/E271)</f>
        <v>1</v>
      </c>
      <c r="H271" s="826"/>
      <c r="I271" s="688"/>
      <c r="J271" s="688"/>
    </row>
    <row r="272" spans="1:10" ht="12">
      <c r="A272" s="696"/>
      <c r="B272" s="839" t="s">
        <v>96</v>
      </c>
      <c r="C272" s="825"/>
      <c r="D272" s="825"/>
      <c r="E272" s="825"/>
      <c r="F272" s="825"/>
      <c r="G272" s="773"/>
      <c r="H272" s="826"/>
      <c r="I272" s="688"/>
      <c r="J272" s="688"/>
    </row>
    <row r="273" spans="1:10" ht="12">
      <c r="A273" s="696"/>
      <c r="B273" s="839" t="s">
        <v>370</v>
      </c>
      <c r="C273" s="704"/>
      <c r="D273" s="704"/>
      <c r="E273" s="704"/>
      <c r="F273" s="704"/>
      <c r="G273" s="773"/>
      <c r="H273" s="774"/>
      <c r="I273" s="688"/>
      <c r="J273" s="688"/>
    </row>
    <row r="274" spans="1:10" ht="12.75" thickBot="1">
      <c r="A274" s="696"/>
      <c r="B274" s="788" t="s">
        <v>34</v>
      </c>
      <c r="C274" s="827"/>
      <c r="D274" s="827"/>
      <c r="E274" s="827"/>
      <c r="F274" s="827"/>
      <c r="G274" s="1006"/>
      <c r="H274" s="811"/>
      <c r="I274" s="688"/>
      <c r="J274" s="688"/>
    </row>
    <row r="275" spans="1:10" ht="12.75" thickBot="1">
      <c r="A275" s="723"/>
      <c r="B275" s="792" t="s">
        <v>130</v>
      </c>
      <c r="C275" s="716">
        <f>SUM(C271:C274)</f>
        <v>637000</v>
      </c>
      <c r="D275" s="716">
        <f>SUM(D271:D274)</f>
        <v>637000</v>
      </c>
      <c r="E275" s="716">
        <f>SUM(E271:E274)</f>
        <v>637000</v>
      </c>
      <c r="F275" s="716">
        <f>SUM(F271:F274)</f>
        <v>637000</v>
      </c>
      <c r="G275" s="1007">
        <f>SUM(F275/E275)</f>
        <v>1</v>
      </c>
      <c r="H275" s="808"/>
      <c r="I275" s="688"/>
      <c r="J275" s="688"/>
    </row>
    <row r="276" spans="1:10" ht="12">
      <c r="A276" s="696">
        <v>3214</v>
      </c>
      <c r="B276" s="725" t="s">
        <v>490</v>
      </c>
      <c r="C276" s="704"/>
      <c r="D276" s="704"/>
      <c r="E276" s="704"/>
      <c r="F276" s="704"/>
      <c r="G276" s="773"/>
      <c r="H276" s="770"/>
      <c r="I276" s="688"/>
      <c r="J276" s="688"/>
    </row>
    <row r="277" spans="1:10" ht="12">
      <c r="A277" s="696"/>
      <c r="B277" s="710" t="s">
        <v>89</v>
      </c>
      <c r="C277" s="704"/>
      <c r="D277" s="704"/>
      <c r="E277" s="704"/>
      <c r="F277" s="704"/>
      <c r="G277" s="773"/>
      <c r="H277" s="774"/>
      <c r="I277" s="688"/>
      <c r="J277" s="688"/>
    </row>
    <row r="278" spans="1:10" ht="12">
      <c r="A278" s="696"/>
      <c r="B278" s="221" t="s">
        <v>378</v>
      </c>
      <c r="C278" s="704"/>
      <c r="D278" s="704"/>
      <c r="E278" s="704"/>
      <c r="F278" s="704"/>
      <c r="G278" s="773"/>
      <c r="H278" s="774"/>
      <c r="I278" s="688"/>
      <c r="J278" s="688"/>
    </row>
    <row r="279" spans="1:10" ht="12">
      <c r="A279" s="696"/>
      <c r="B279" s="710" t="s">
        <v>360</v>
      </c>
      <c r="C279" s="825"/>
      <c r="D279" s="825">
        <v>908</v>
      </c>
      <c r="E279" s="825">
        <v>908</v>
      </c>
      <c r="F279" s="825">
        <v>908</v>
      </c>
      <c r="G279" s="1005">
        <f>SUM(F279/E279)</f>
        <v>1</v>
      </c>
      <c r="H279" s="826"/>
      <c r="I279" s="688"/>
      <c r="J279" s="688"/>
    </row>
    <row r="280" spans="1:10" ht="12">
      <c r="A280" s="696"/>
      <c r="B280" s="839" t="s">
        <v>96</v>
      </c>
      <c r="C280" s="825"/>
      <c r="D280" s="825"/>
      <c r="E280" s="825"/>
      <c r="F280" s="825"/>
      <c r="G280" s="773"/>
      <c r="H280" s="826"/>
      <c r="I280" s="688"/>
      <c r="J280" s="688"/>
    </row>
    <row r="281" spans="1:10" ht="12">
      <c r="A281" s="696"/>
      <c r="B281" s="839" t="s">
        <v>370</v>
      </c>
      <c r="C281" s="704"/>
      <c r="D281" s="704"/>
      <c r="E281" s="704"/>
      <c r="F281" s="704"/>
      <c r="G281" s="773"/>
      <c r="H281" s="774"/>
      <c r="I281" s="688"/>
      <c r="J281" s="688"/>
    </row>
    <row r="282" spans="1:10" ht="12.75" thickBot="1">
      <c r="A282" s="696"/>
      <c r="B282" s="840" t="s">
        <v>299</v>
      </c>
      <c r="C282" s="729">
        <v>30099</v>
      </c>
      <c r="D282" s="729">
        <v>33549</v>
      </c>
      <c r="E282" s="729">
        <v>33549</v>
      </c>
      <c r="F282" s="729">
        <v>33549</v>
      </c>
      <c r="G282" s="1008">
        <f>SUM(F282/E282)</f>
        <v>1</v>
      </c>
      <c r="H282" s="811"/>
      <c r="I282" s="688"/>
      <c r="J282" s="688"/>
    </row>
    <row r="283" spans="1:10" ht="12.75" thickBot="1">
      <c r="A283" s="723"/>
      <c r="B283" s="792" t="s">
        <v>130</v>
      </c>
      <c r="C283" s="716">
        <f>SUM(C279:C282)</f>
        <v>30099</v>
      </c>
      <c r="D283" s="716">
        <f>SUM(D279:D282)</f>
        <v>34457</v>
      </c>
      <c r="E283" s="716">
        <f>SUM(E279:E282)</f>
        <v>34457</v>
      </c>
      <c r="F283" s="716">
        <f>SUM(F279:F282)</f>
        <v>34457</v>
      </c>
      <c r="G283" s="1007">
        <f>SUM(F283/E283)</f>
        <v>1</v>
      </c>
      <c r="H283" s="808"/>
      <c r="I283" s="688"/>
      <c r="J283" s="688"/>
    </row>
    <row r="284" spans="1:10" ht="12">
      <c r="A284" s="776">
        <v>3216</v>
      </c>
      <c r="B284" s="817" t="s">
        <v>943</v>
      </c>
      <c r="C284" s="778"/>
      <c r="D284" s="778"/>
      <c r="E284" s="778"/>
      <c r="F284" s="778"/>
      <c r="G284" s="773"/>
      <c r="H284" s="845"/>
      <c r="I284" s="688"/>
      <c r="J284" s="688"/>
    </row>
    <row r="285" spans="1:10" ht="12">
      <c r="A285" s="776"/>
      <c r="B285" s="785" t="s">
        <v>89</v>
      </c>
      <c r="C285" s="778"/>
      <c r="D285" s="778"/>
      <c r="E285" s="778"/>
      <c r="F285" s="778"/>
      <c r="G285" s="773"/>
      <c r="H285" s="846"/>
      <c r="I285" s="688"/>
      <c r="J285" s="688"/>
    </row>
    <row r="286" spans="1:10" ht="12">
      <c r="A286" s="776"/>
      <c r="B286" s="784" t="s">
        <v>378</v>
      </c>
      <c r="C286" s="778"/>
      <c r="D286" s="778"/>
      <c r="E286" s="778"/>
      <c r="F286" s="778"/>
      <c r="G286" s="773"/>
      <c r="H286" s="846"/>
      <c r="I286" s="688"/>
      <c r="J286" s="688"/>
    </row>
    <row r="287" spans="1:10" ht="12">
      <c r="A287" s="776"/>
      <c r="B287" s="785" t="s">
        <v>360</v>
      </c>
      <c r="C287" s="800">
        <v>325120</v>
      </c>
      <c r="D287" s="800">
        <v>359709</v>
      </c>
      <c r="E287" s="800">
        <v>359709</v>
      </c>
      <c r="F287" s="800">
        <v>362763</v>
      </c>
      <c r="G287" s="1005">
        <f>SUM(F287/E287)</f>
        <v>1.0084901962419623</v>
      </c>
      <c r="H287" s="847"/>
      <c r="I287" s="688"/>
      <c r="J287" s="688"/>
    </row>
    <row r="288" spans="1:10" ht="12">
      <c r="A288" s="776"/>
      <c r="B288" s="848" t="s">
        <v>96</v>
      </c>
      <c r="C288" s="800"/>
      <c r="D288" s="800"/>
      <c r="E288" s="800"/>
      <c r="F288" s="800"/>
      <c r="G288" s="773"/>
      <c r="H288" s="847"/>
      <c r="I288" s="688"/>
      <c r="J288" s="688"/>
    </row>
    <row r="289" spans="1:10" ht="12">
      <c r="A289" s="776"/>
      <c r="B289" s="848" t="s">
        <v>370</v>
      </c>
      <c r="C289" s="778"/>
      <c r="D289" s="778"/>
      <c r="E289" s="778"/>
      <c r="F289" s="778"/>
      <c r="G289" s="773"/>
      <c r="H289" s="846"/>
      <c r="I289" s="688"/>
      <c r="J289" s="688"/>
    </row>
    <row r="290" spans="1:10" ht="12.75" thickBot="1">
      <c r="A290" s="776"/>
      <c r="B290" s="788" t="s">
        <v>299</v>
      </c>
      <c r="C290" s="789"/>
      <c r="D290" s="789"/>
      <c r="E290" s="789"/>
      <c r="F290" s="993">
        <v>1946</v>
      </c>
      <c r="G290" s="1006"/>
      <c r="H290" s="849"/>
      <c r="I290" s="688"/>
      <c r="J290" s="688"/>
    </row>
    <row r="291" spans="1:10" ht="12.75" thickBot="1">
      <c r="A291" s="804"/>
      <c r="B291" s="792" t="s">
        <v>130</v>
      </c>
      <c r="C291" s="805">
        <f>SUM(C287:C290)</f>
        <v>325120</v>
      </c>
      <c r="D291" s="805">
        <f>SUM(D287:D290)</f>
        <v>359709</v>
      </c>
      <c r="E291" s="805">
        <f>SUM(E287:E290)</f>
        <v>359709</v>
      </c>
      <c r="F291" s="805">
        <f>SUM(F287:F290)</f>
        <v>364709</v>
      </c>
      <c r="G291" s="1007">
        <f>SUM(F291/E291)</f>
        <v>1.013900124823121</v>
      </c>
      <c r="H291" s="850"/>
      <c r="I291" s="688"/>
      <c r="J291" s="688"/>
    </row>
    <row r="292" spans="1:10" ht="12.75" thickBot="1">
      <c r="A292" s="696">
        <v>3220</v>
      </c>
      <c r="B292" s="715" t="s">
        <v>644</v>
      </c>
      <c r="C292" s="716">
        <f>SUM(C296)</f>
        <v>20000</v>
      </c>
      <c r="D292" s="716">
        <f>SUM(D296)</f>
        <v>20000</v>
      </c>
      <c r="E292" s="716">
        <f>SUM(E296)</f>
        <v>20000</v>
      </c>
      <c r="F292" s="716">
        <f>SUM(F296)</f>
        <v>20000</v>
      </c>
      <c r="G292" s="1007">
        <f>SUM(F292/E292)</f>
        <v>1</v>
      </c>
      <c r="H292" s="813"/>
      <c r="I292" s="688"/>
      <c r="J292" s="688"/>
    </row>
    <row r="293" spans="1:10" ht="12">
      <c r="A293" s="696">
        <v>3223</v>
      </c>
      <c r="B293" s="725" t="s">
        <v>23</v>
      </c>
      <c r="C293" s="704"/>
      <c r="D293" s="704"/>
      <c r="E293" s="704"/>
      <c r="F293" s="704"/>
      <c r="G293" s="773"/>
      <c r="H293" s="770"/>
      <c r="I293" s="688"/>
      <c r="J293" s="688"/>
    </row>
    <row r="294" spans="1:10" ht="12">
      <c r="A294" s="696"/>
      <c r="B294" s="708" t="s">
        <v>89</v>
      </c>
      <c r="C294" s="704"/>
      <c r="D294" s="704"/>
      <c r="E294" s="704"/>
      <c r="F294" s="704"/>
      <c r="G294" s="773"/>
      <c r="H294" s="808"/>
      <c r="I294" s="688"/>
      <c r="J294" s="688"/>
    </row>
    <row r="295" spans="1:10" ht="12">
      <c r="A295" s="696"/>
      <c r="B295" s="221" t="s">
        <v>378</v>
      </c>
      <c r="C295" s="704"/>
      <c r="D295" s="704"/>
      <c r="E295" s="704"/>
      <c r="F295" s="704"/>
      <c r="G295" s="773"/>
      <c r="H295" s="774"/>
      <c r="I295" s="688"/>
      <c r="J295" s="688"/>
    </row>
    <row r="296" spans="1:10" ht="12">
      <c r="A296" s="696"/>
      <c r="B296" s="710" t="s">
        <v>360</v>
      </c>
      <c r="C296" s="825">
        <v>20000</v>
      </c>
      <c r="D296" s="825">
        <v>20000</v>
      </c>
      <c r="E296" s="825">
        <v>20000</v>
      </c>
      <c r="F296" s="825">
        <v>20000</v>
      </c>
      <c r="G296" s="1005">
        <f>SUM(F296/E296)</f>
        <v>1</v>
      </c>
      <c r="H296" s="826"/>
      <c r="I296" s="688"/>
      <c r="J296" s="688"/>
    </row>
    <row r="297" spans="1:10" ht="12">
      <c r="A297" s="696"/>
      <c r="B297" s="610" t="s">
        <v>96</v>
      </c>
      <c r="C297" s="825"/>
      <c r="D297" s="825"/>
      <c r="E297" s="825"/>
      <c r="F297" s="825"/>
      <c r="G297" s="773"/>
      <c r="H297" s="826"/>
      <c r="I297" s="688"/>
      <c r="J297" s="688"/>
    </row>
    <row r="298" spans="1:10" ht="12">
      <c r="A298" s="696"/>
      <c r="B298" s="610" t="s">
        <v>370</v>
      </c>
      <c r="C298" s="704"/>
      <c r="D298" s="704"/>
      <c r="E298" s="704"/>
      <c r="F298" s="704"/>
      <c r="G298" s="773"/>
      <c r="H298" s="774"/>
      <c r="I298" s="688"/>
      <c r="J298" s="688"/>
    </row>
    <row r="299" spans="1:10" ht="12.75" thickBot="1">
      <c r="A299" s="696"/>
      <c r="B299" s="788" t="s">
        <v>34</v>
      </c>
      <c r="C299" s="827"/>
      <c r="D299" s="827"/>
      <c r="E299" s="827"/>
      <c r="F299" s="827"/>
      <c r="G299" s="1006"/>
      <c r="H299" s="811"/>
      <c r="I299" s="688"/>
      <c r="J299" s="688"/>
    </row>
    <row r="300" spans="1:10" ht="12.75" thickBot="1">
      <c r="A300" s="723"/>
      <c r="B300" s="792" t="s">
        <v>130</v>
      </c>
      <c r="C300" s="716">
        <f>SUM(C296:C299)</f>
        <v>20000</v>
      </c>
      <c r="D300" s="716">
        <f>SUM(D296:D299)</f>
        <v>20000</v>
      </c>
      <c r="E300" s="716">
        <f>SUM(E296:E299)</f>
        <v>20000</v>
      </c>
      <c r="F300" s="716">
        <f>SUM(F296:F299)</f>
        <v>20000</v>
      </c>
      <c r="G300" s="1009">
        <f>SUM(F300/E300)</f>
        <v>1</v>
      </c>
      <c r="H300" s="813"/>
      <c r="I300" s="688"/>
      <c r="J300" s="688"/>
    </row>
    <row r="301" spans="1:10" ht="12" customHeight="1" thickBot="1">
      <c r="A301" s="696">
        <v>3300</v>
      </c>
      <c r="B301" s="836" t="s">
        <v>972</v>
      </c>
      <c r="C301" s="716">
        <f>SUM(C309+C317+C325+C334+C370+C378+C386+C394+C402+C410+C427+C436+C444+C452+C460+C468+C477+C485+C493+C501+C509+C517+C525+C533+C541+C550+C558+C566+C574+C582+C590)</f>
        <v>437280</v>
      </c>
      <c r="D301" s="716">
        <f>SUM(D309+D317+D325+D334+D370+D378+D386+D394+D402+D410+D427+D436+D444+D452+D460+D468+D477+D485+D493+D501+D509+D517+D525+D533+D541+D550+D558+D566+D574+D582+D590)</f>
        <v>524628</v>
      </c>
      <c r="E301" s="716">
        <f>SUM(E309+E317+E325+E334+E370+E378+E386+E394+E402+E410+E427+E436+E444+E452+E460+E468+E477+E485+E493+E501+E509+E517+E525+E533+E541+E550+E558+E566+E574+E582+E590+E343+E352+E361)</f>
        <v>584176</v>
      </c>
      <c r="F301" s="716">
        <f>SUM(F309+F317+F325+F334+F370+F378+F386+F394+F402+F410+F427+F436+F444+F452+F460+F468+F477+F485+F493+F501+F509+F517+F525+F533+F541+F550+F558+F566+F574+F582+F590+F343+F352+F361)</f>
        <v>646767</v>
      </c>
      <c r="G301" s="1007">
        <f>SUM(F301/E301)</f>
        <v>1.1071440798663417</v>
      </c>
      <c r="H301" s="851"/>
      <c r="I301" s="688"/>
      <c r="J301" s="688"/>
    </row>
    <row r="302" spans="1:10" ht="12" customHeight="1">
      <c r="A302" s="696">
        <v>3301</v>
      </c>
      <c r="B302" s="730" t="s">
        <v>148</v>
      </c>
      <c r="C302" s="704"/>
      <c r="D302" s="704"/>
      <c r="E302" s="704"/>
      <c r="F302" s="704"/>
      <c r="G302" s="773"/>
      <c r="H302" s="770" t="s">
        <v>911</v>
      </c>
      <c r="I302" s="688"/>
      <c r="J302" s="688"/>
    </row>
    <row r="303" spans="1:10" ht="12" customHeight="1">
      <c r="A303" s="88"/>
      <c r="B303" s="708" t="s">
        <v>89</v>
      </c>
      <c r="C303" s="825">
        <v>150</v>
      </c>
      <c r="D303" s="825">
        <v>150</v>
      </c>
      <c r="E303" s="825">
        <v>150</v>
      </c>
      <c r="F303" s="825">
        <v>150</v>
      </c>
      <c r="G303" s="1005">
        <f>SUM(F303/E303)</f>
        <v>1</v>
      </c>
      <c r="H303" s="809"/>
      <c r="I303" s="688"/>
      <c r="J303" s="688"/>
    </row>
    <row r="304" spans="1:10" ht="12" customHeight="1">
      <c r="A304" s="88"/>
      <c r="B304" s="221" t="s">
        <v>378</v>
      </c>
      <c r="C304" s="825">
        <v>40</v>
      </c>
      <c r="D304" s="825">
        <v>40</v>
      </c>
      <c r="E304" s="825">
        <v>40</v>
      </c>
      <c r="F304" s="825">
        <v>40</v>
      </c>
      <c r="G304" s="1005">
        <f>SUM(F304/E304)</f>
        <v>1</v>
      </c>
      <c r="H304" s="826"/>
      <c r="I304" s="688"/>
      <c r="J304" s="688"/>
    </row>
    <row r="305" spans="1:10" ht="12" customHeight="1">
      <c r="A305" s="696"/>
      <c r="B305" s="710" t="s">
        <v>360</v>
      </c>
      <c r="C305" s="609">
        <v>7410</v>
      </c>
      <c r="D305" s="609">
        <v>12473</v>
      </c>
      <c r="E305" s="609">
        <v>12473</v>
      </c>
      <c r="F305" s="609">
        <v>12473</v>
      </c>
      <c r="G305" s="1005">
        <f>SUM(F305/E305)</f>
        <v>1</v>
      </c>
      <c r="H305" s="826"/>
      <c r="I305" s="688"/>
      <c r="J305" s="688"/>
    </row>
    <row r="306" spans="1:10" ht="12" customHeight="1">
      <c r="A306" s="696"/>
      <c r="B306" s="610" t="s">
        <v>96</v>
      </c>
      <c r="C306" s="609"/>
      <c r="D306" s="609"/>
      <c r="E306" s="609"/>
      <c r="F306" s="609"/>
      <c r="G306" s="773"/>
      <c r="H306" s="826"/>
      <c r="I306" s="688"/>
      <c r="J306" s="688"/>
    </row>
    <row r="307" spans="1:10" ht="12" customHeight="1">
      <c r="A307" s="88"/>
      <c r="B307" s="610" t="s">
        <v>370</v>
      </c>
      <c r="C307" s="825"/>
      <c r="D307" s="825"/>
      <c r="E307" s="825"/>
      <c r="F307" s="825"/>
      <c r="G307" s="773"/>
      <c r="H307" s="810"/>
      <c r="I307" s="688"/>
      <c r="J307" s="688"/>
    </row>
    <row r="308" spans="1:10" ht="12" customHeight="1" thickBot="1">
      <c r="A308" s="88"/>
      <c r="B308" s="788" t="s">
        <v>34</v>
      </c>
      <c r="C308" s="727"/>
      <c r="D308" s="727"/>
      <c r="E308" s="727"/>
      <c r="F308" s="727"/>
      <c r="G308" s="1006"/>
      <c r="H308" s="852"/>
      <c r="I308" s="688"/>
      <c r="J308" s="688"/>
    </row>
    <row r="309" spans="1:10" ht="13.5" customHeight="1" thickBot="1">
      <c r="A309" s="723"/>
      <c r="B309" s="792" t="s">
        <v>130</v>
      </c>
      <c r="C309" s="716">
        <f>SUM(C303:C308)</f>
        <v>7600</v>
      </c>
      <c r="D309" s="716">
        <f>SUM(D303:D308)</f>
        <v>12663</v>
      </c>
      <c r="E309" s="716">
        <f>SUM(E303:E308)</f>
        <v>12663</v>
      </c>
      <c r="F309" s="716">
        <f>SUM(F303:F308)</f>
        <v>12663</v>
      </c>
      <c r="G309" s="1007">
        <f>SUM(F309/E309)</f>
        <v>1</v>
      </c>
      <c r="H309" s="813"/>
      <c r="I309" s="688"/>
      <c r="J309" s="688"/>
    </row>
    <row r="310" spans="1:10" ht="12">
      <c r="A310" s="696">
        <v>3302</v>
      </c>
      <c r="B310" s="730" t="s">
        <v>416</v>
      </c>
      <c r="C310" s="704"/>
      <c r="D310" s="704"/>
      <c r="E310" s="704"/>
      <c r="F310" s="704"/>
      <c r="G310" s="773"/>
      <c r="H310" s="808"/>
      <c r="I310" s="688"/>
      <c r="J310" s="688"/>
    </row>
    <row r="311" spans="1:10" ht="12">
      <c r="A311" s="88"/>
      <c r="B311" s="708" t="s">
        <v>89</v>
      </c>
      <c r="C311" s="704"/>
      <c r="D311" s="704"/>
      <c r="E311" s="704"/>
      <c r="F311" s="704"/>
      <c r="G311" s="773"/>
      <c r="H311" s="809"/>
      <c r="I311" s="688"/>
      <c r="J311" s="688"/>
    </row>
    <row r="312" spans="1:10" ht="12">
      <c r="A312" s="88"/>
      <c r="B312" s="221" t="s">
        <v>378</v>
      </c>
      <c r="C312" s="825"/>
      <c r="D312" s="825"/>
      <c r="E312" s="825"/>
      <c r="F312" s="825"/>
      <c r="G312" s="773"/>
      <c r="H312" s="826"/>
      <c r="I312" s="688"/>
      <c r="J312" s="688"/>
    </row>
    <row r="313" spans="1:10" ht="12">
      <c r="A313" s="696"/>
      <c r="B313" s="710" t="s">
        <v>360</v>
      </c>
      <c r="C313" s="609">
        <v>197000</v>
      </c>
      <c r="D313" s="609">
        <v>197200</v>
      </c>
      <c r="E313" s="609">
        <v>197200</v>
      </c>
      <c r="F313" s="609">
        <v>197200</v>
      </c>
      <c r="G313" s="1005">
        <f>SUM(F313/E313)</f>
        <v>1</v>
      </c>
      <c r="H313" s="826"/>
      <c r="I313" s="688"/>
      <c r="J313" s="688"/>
    </row>
    <row r="314" spans="1:10" ht="12">
      <c r="A314" s="696"/>
      <c r="B314" s="610" t="s">
        <v>96</v>
      </c>
      <c r="C314" s="609"/>
      <c r="D314" s="609"/>
      <c r="E314" s="609"/>
      <c r="F314" s="609"/>
      <c r="G314" s="773"/>
      <c r="H314" s="826"/>
      <c r="I314" s="688"/>
      <c r="J314" s="688"/>
    </row>
    <row r="315" spans="1:10" ht="12">
      <c r="A315" s="88"/>
      <c r="B315" s="610" t="s">
        <v>370</v>
      </c>
      <c r="C315" s="825"/>
      <c r="D315" s="825"/>
      <c r="E315" s="825"/>
      <c r="F315" s="825"/>
      <c r="G315" s="773"/>
      <c r="H315" s="810"/>
      <c r="I315" s="688"/>
      <c r="J315" s="688"/>
    </row>
    <row r="316" spans="1:10" ht="12.75" thickBot="1">
      <c r="A316" s="88"/>
      <c r="B316" s="788" t="s">
        <v>34</v>
      </c>
      <c r="C316" s="727"/>
      <c r="D316" s="727"/>
      <c r="E316" s="727"/>
      <c r="F316" s="727"/>
      <c r="G316" s="1006"/>
      <c r="H316" s="852"/>
      <c r="I316" s="688"/>
      <c r="J316" s="688"/>
    </row>
    <row r="317" spans="1:10" ht="12.75" thickBot="1">
      <c r="A317" s="723"/>
      <c r="B317" s="792" t="s">
        <v>130</v>
      </c>
      <c r="C317" s="716">
        <f>SUM(C311:C316)</f>
        <v>197000</v>
      </c>
      <c r="D317" s="716">
        <f>SUM(D311:D316)</f>
        <v>197200</v>
      </c>
      <c r="E317" s="716">
        <f>SUM(E311:E316)</f>
        <v>197200</v>
      </c>
      <c r="F317" s="716">
        <f>SUM(F311:F316)</f>
        <v>197200</v>
      </c>
      <c r="G317" s="1007">
        <f>SUM(F317/E317)</f>
        <v>1</v>
      </c>
      <c r="H317" s="813"/>
      <c r="I317" s="688"/>
      <c r="J317" s="688"/>
    </row>
    <row r="318" spans="1:10" ht="12.75">
      <c r="A318" s="696">
        <v>3303</v>
      </c>
      <c r="B318" s="278" t="s">
        <v>195</v>
      </c>
      <c r="C318" s="704"/>
      <c r="D318" s="704"/>
      <c r="E318" s="704"/>
      <c r="F318" s="704"/>
      <c r="G318" s="773"/>
      <c r="H318" s="853"/>
      <c r="I318" s="688"/>
      <c r="J318" s="688"/>
    </row>
    <row r="319" spans="1:10" ht="12" customHeight="1">
      <c r="A319" s="602"/>
      <c r="B319" s="708" t="s">
        <v>89</v>
      </c>
      <c r="C319" s="609"/>
      <c r="D319" s="609"/>
      <c r="E319" s="609"/>
      <c r="F319" s="609"/>
      <c r="G319" s="773"/>
      <c r="H319" s="854"/>
      <c r="I319" s="688"/>
      <c r="J319" s="688"/>
    </row>
    <row r="320" spans="1:10" ht="12" customHeight="1">
      <c r="A320" s="602"/>
      <c r="B320" s="221" t="s">
        <v>378</v>
      </c>
      <c r="C320" s="609"/>
      <c r="D320" s="609"/>
      <c r="E320" s="609"/>
      <c r="F320" s="609"/>
      <c r="G320" s="773"/>
      <c r="H320" s="854"/>
      <c r="I320" s="688"/>
      <c r="J320" s="688"/>
    </row>
    <row r="321" spans="1:10" ht="12" customHeight="1">
      <c r="A321" s="602"/>
      <c r="B321" s="710" t="s">
        <v>360</v>
      </c>
      <c r="C321" s="609">
        <v>600</v>
      </c>
      <c r="D321" s="609">
        <v>600</v>
      </c>
      <c r="E321" s="609">
        <v>600</v>
      </c>
      <c r="F321" s="609">
        <v>350</v>
      </c>
      <c r="G321" s="1005">
        <f>SUM(F321/E321)</f>
        <v>0.5833333333333334</v>
      </c>
      <c r="H321" s="854"/>
      <c r="I321" s="688"/>
      <c r="J321" s="688"/>
    </row>
    <row r="322" spans="1:10" ht="12" customHeight="1">
      <c r="A322" s="602"/>
      <c r="B322" s="610" t="s">
        <v>96</v>
      </c>
      <c r="C322" s="609">
        <v>5500</v>
      </c>
      <c r="D322" s="609">
        <v>27425</v>
      </c>
      <c r="E322" s="609">
        <v>36373</v>
      </c>
      <c r="F322" s="609">
        <v>49933</v>
      </c>
      <c r="G322" s="1005">
        <f>SUM(F322/E322)</f>
        <v>1.3728040029692354</v>
      </c>
      <c r="H322" s="854"/>
      <c r="I322" s="688"/>
      <c r="J322" s="688"/>
    </row>
    <row r="323" spans="1:10" ht="12" customHeight="1">
      <c r="A323" s="602"/>
      <c r="B323" s="610" t="s">
        <v>370</v>
      </c>
      <c r="C323" s="825"/>
      <c r="D323" s="825"/>
      <c r="E323" s="825"/>
      <c r="F323" s="825"/>
      <c r="G323" s="773"/>
      <c r="H323" s="855"/>
      <c r="I323" s="688"/>
      <c r="J323" s="688"/>
    </row>
    <row r="324" spans="1:10" ht="12" customHeight="1" thickBot="1">
      <c r="A324" s="707"/>
      <c r="B324" s="788" t="s">
        <v>34</v>
      </c>
      <c r="C324" s="713"/>
      <c r="D324" s="713"/>
      <c r="E324" s="713"/>
      <c r="F324" s="713"/>
      <c r="G324" s="1006"/>
      <c r="H324" s="830"/>
      <c r="I324" s="688"/>
      <c r="J324" s="688"/>
    </row>
    <row r="325" spans="1:10" ht="12" customHeight="1" thickBot="1">
      <c r="A325" s="723"/>
      <c r="B325" s="792" t="s">
        <v>130</v>
      </c>
      <c r="C325" s="716">
        <f>SUM(C319:C324)</f>
        <v>6100</v>
      </c>
      <c r="D325" s="716">
        <f>SUM(D319:D324)</f>
        <v>28025</v>
      </c>
      <c r="E325" s="716">
        <f>SUM(E319:E324)</f>
        <v>36973</v>
      </c>
      <c r="F325" s="716">
        <f>SUM(F319:F324)</f>
        <v>50283</v>
      </c>
      <c r="G325" s="1007">
        <f>SUM(F325/E325)</f>
        <v>1.3599924269061208</v>
      </c>
      <c r="H325" s="856"/>
      <c r="I325" s="688"/>
      <c r="J325" s="688"/>
    </row>
    <row r="326" spans="1:10" ht="12" customHeight="1">
      <c r="A326" s="88">
        <v>3304</v>
      </c>
      <c r="B326" s="820" t="s">
        <v>196</v>
      </c>
      <c r="C326" s="704"/>
      <c r="D326" s="704"/>
      <c r="E326" s="704"/>
      <c r="F326" s="704"/>
      <c r="G326" s="773"/>
      <c r="H326" s="853"/>
      <c r="I326" s="688"/>
      <c r="J326" s="688"/>
    </row>
    <row r="327" spans="1:10" ht="12" customHeight="1">
      <c r="A327" s="707"/>
      <c r="B327" s="708" t="s">
        <v>89</v>
      </c>
      <c r="C327" s="609"/>
      <c r="D327" s="609"/>
      <c r="E327" s="609"/>
      <c r="F327" s="609"/>
      <c r="G327" s="773"/>
      <c r="H327" s="854"/>
      <c r="I327" s="688"/>
      <c r="J327" s="688"/>
    </row>
    <row r="328" spans="1:10" ht="12" customHeight="1">
      <c r="A328" s="707"/>
      <c r="B328" s="221" t="s">
        <v>378</v>
      </c>
      <c r="C328" s="609"/>
      <c r="D328" s="609"/>
      <c r="E328" s="609"/>
      <c r="F328" s="609"/>
      <c r="G328" s="773"/>
      <c r="H328" s="857"/>
      <c r="I328" s="688"/>
      <c r="J328" s="688"/>
    </row>
    <row r="329" spans="1:10" ht="12" customHeight="1">
      <c r="A329" s="707"/>
      <c r="B329" s="710" t="s">
        <v>360</v>
      </c>
      <c r="C329" s="609">
        <v>400</v>
      </c>
      <c r="D329" s="609">
        <v>400</v>
      </c>
      <c r="E329" s="609">
        <v>400</v>
      </c>
      <c r="F329" s="609">
        <v>400</v>
      </c>
      <c r="G329" s="1005">
        <f>SUM(F329/E329)</f>
        <v>1</v>
      </c>
      <c r="H329" s="855"/>
      <c r="I329" s="688"/>
      <c r="J329" s="688"/>
    </row>
    <row r="330" spans="1:10" ht="12" customHeight="1">
      <c r="A330" s="707"/>
      <c r="B330" s="610" t="s">
        <v>96</v>
      </c>
      <c r="C330" s="609">
        <v>2600</v>
      </c>
      <c r="D330" s="609">
        <v>11478</v>
      </c>
      <c r="E330" s="609">
        <v>15333</v>
      </c>
      <c r="F330" s="609">
        <v>20612</v>
      </c>
      <c r="G330" s="1005">
        <f>SUM(F330/E330)</f>
        <v>1.344290093262897</v>
      </c>
      <c r="H330" s="855"/>
      <c r="I330" s="688"/>
      <c r="J330" s="688"/>
    </row>
    <row r="331" spans="1:10" ht="12" customHeight="1">
      <c r="A331" s="707"/>
      <c r="B331" s="610" t="s">
        <v>370</v>
      </c>
      <c r="C331" s="825"/>
      <c r="D331" s="825"/>
      <c r="E331" s="825"/>
      <c r="F331" s="825"/>
      <c r="G331" s="773"/>
      <c r="H331" s="854"/>
      <c r="I331" s="688"/>
      <c r="J331" s="688"/>
    </row>
    <row r="332" spans="1:10" ht="12" customHeight="1">
      <c r="A332" s="707"/>
      <c r="B332" s="610" t="s">
        <v>96</v>
      </c>
      <c r="C332" s="609"/>
      <c r="D332" s="609"/>
      <c r="E332" s="609"/>
      <c r="F332" s="609"/>
      <c r="G332" s="773"/>
      <c r="H332" s="858"/>
      <c r="I332" s="688"/>
      <c r="J332" s="688"/>
    </row>
    <row r="333" spans="1:10" ht="12" customHeight="1" thickBot="1">
      <c r="A333" s="707"/>
      <c r="B333" s="788" t="s">
        <v>34</v>
      </c>
      <c r="C333" s="713"/>
      <c r="D333" s="713"/>
      <c r="E333" s="713"/>
      <c r="F333" s="713"/>
      <c r="G333" s="1006"/>
      <c r="H333" s="830"/>
      <c r="I333" s="688"/>
      <c r="J333" s="688"/>
    </row>
    <row r="334" spans="1:10" ht="12" customHeight="1" thickBot="1">
      <c r="A334" s="723"/>
      <c r="B334" s="792" t="s">
        <v>130</v>
      </c>
      <c r="C334" s="716">
        <f>SUM(C327:C333)</f>
        <v>3000</v>
      </c>
      <c r="D334" s="716">
        <f>SUM(D327:D333)</f>
        <v>11878</v>
      </c>
      <c r="E334" s="716">
        <f>SUM(E327:E333)</f>
        <v>15733</v>
      </c>
      <c r="F334" s="716">
        <f>SUM(F327:F333)</f>
        <v>21012</v>
      </c>
      <c r="G334" s="1007">
        <f>SUM(F334/E334)</f>
        <v>1.3355367698468188</v>
      </c>
      <c r="H334" s="856"/>
      <c r="I334" s="688"/>
      <c r="J334" s="688"/>
    </row>
    <row r="335" spans="1:10" ht="12" customHeight="1">
      <c r="A335" s="88">
        <v>3305</v>
      </c>
      <c r="B335" s="820" t="s">
        <v>219</v>
      </c>
      <c r="C335" s="704"/>
      <c r="D335" s="704"/>
      <c r="E335" s="704"/>
      <c r="F335" s="704"/>
      <c r="G335" s="773"/>
      <c r="H335" s="853"/>
      <c r="I335" s="688"/>
      <c r="J335" s="688"/>
    </row>
    <row r="336" spans="1:10" ht="12" customHeight="1">
      <c r="A336" s="707"/>
      <c r="B336" s="708" t="s">
        <v>89</v>
      </c>
      <c r="C336" s="609"/>
      <c r="D336" s="609"/>
      <c r="E336" s="609"/>
      <c r="F336" s="609"/>
      <c r="G336" s="773"/>
      <c r="H336" s="854"/>
      <c r="I336" s="688"/>
      <c r="J336" s="688"/>
    </row>
    <row r="337" spans="1:10" ht="12" customHeight="1">
      <c r="A337" s="707"/>
      <c r="B337" s="221" t="s">
        <v>378</v>
      </c>
      <c r="C337" s="609"/>
      <c r="D337" s="609"/>
      <c r="E337" s="609"/>
      <c r="F337" s="609"/>
      <c r="G337" s="773"/>
      <c r="H337" s="857"/>
      <c r="I337" s="688"/>
      <c r="J337" s="688"/>
    </row>
    <row r="338" spans="1:10" ht="12" customHeight="1">
      <c r="A338" s="707"/>
      <c r="B338" s="710" t="s">
        <v>360</v>
      </c>
      <c r="C338" s="609"/>
      <c r="D338" s="609"/>
      <c r="E338" s="609"/>
      <c r="F338" s="609"/>
      <c r="G338" s="773"/>
      <c r="H338" s="855"/>
      <c r="I338" s="688"/>
      <c r="J338" s="688"/>
    </row>
    <row r="339" spans="1:10" ht="12" customHeight="1">
      <c r="A339" s="707"/>
      <c r="B339" s="610" t="s">
        <v>96</v>
      </c>
      <c r="C339" s="609"/>
      <c r="D339" s="609">
        <v>2000</v>
      </c>
      <c r="E339" s="609">
        <v>4000</v>
      </c>
      <c r="F339" s="609">
        <v>6000</v>
      </c>
      <c r="G339" s="1005">
        <f>SUM(F339/E339)</f>
        <v>1.5</v>
      </c>
      <c r="H339" s="855"/>
      <c r="I339" s="688"/>
      <c r="J339" s="688"/>
    </row>
    <row r="340" spans="1:10" ht="12" customHeight="1">
      <c r="A340" s="707"/>
      <c r="B340" s="610" t="s">
        <v>370</v>
      </c>
      <c r="C340" s="825"/>
      <c r="D340" s="825"/>
      <c r="E340" s="825"/>
      <c r="F340" s="825"/>
      <c r="G340" s="773"/>
      <c r="H340" s="854"/>
      <c r="I340" s="688"/>
      <c r="J340" s="688"/>
    </row>
    <row r="341" spans="1:10" ht="12" customHeight="1">
      <c r="A341" s="707"/>
      <c r="B341" s="610" t="s">
        <v>96</v>
      </c>
      <c r="C341" s="609"/>
      <c r="D341" s="609"/>
      <c r="E341" s="609"/>
      <c r="F341" s="609"/>
      <c r="G341" s="773"/>
      <c r="H341" s="858"/>
      <c r="I341" s="688"/>
      <c r="J341" s="688"/>
    </row>
    <row r="342" spans="1:10" ht="12" customHeight="1" thickBot="1">
      <c r="A342" s="707"/>
      <c r="B342" s="788" t="s">
        <v>34</v>
      </c>
      <c r="C342" s="713"/>
      <c r="D342" s="713"/>
      <c r="E342" s="713"/>
      <c r="F342" s="713"/>
      <c r="G342" s="1006"/>
      <c r="H342" s="830"/>
      <c r="I342" s="688"/>
      <c r="J342" s="688"/>
    </row>
    <row r="343" spans="1:10" ht="12" customHeight="1" thickBot="1">
      <c r="A343" s="723"/>
      <c r="B343" s="792" t="s">
        <v>130</v>
      </c>
      <c r="C343" s="716">
        <f>SUM(C336:C342)</f>
        <v>0</v>
      </c>
      <c r="D343" s="716">
        <f>SUM(D336:D342)</f>
        <v>2000</v>
      </c>
      <c r="E343" s="716">
        <f>SUM(E336:E342)</f>
        <v>4000</v>
      </c>
      <c r="F343" s="716">
        <f>SUM(F336:F342)</f>
        <v>6000</v>
      </c>
      <c r="G343" s="1007">
        <f>SUM(F343/E343)</f>
        <v>1.5</v>
      </c>
      <c r="H343" s="856"/>
      <c r="I343" s="688"/>
      <c r="J343" s="688"/>
    </row>
    <row r="344" spans="1:10" ht="12" customHeight="1">
      <c r="A344" s="88">
        <v>3306</v>
      </c>
      <c r="B344" s="820" t="s">
        <v>220</v>
      </c>
      <c r="C344" s="704"/>
      <c r="D344" s="704"/>
      <c r="E344" s="704"/>
      <c r="F344" s="704"/>
      <c r="G344" s="773"/>
      <c r="H344" s="853"/>
      <c r="I344" s="688"/>
      <c r="J344" s="688"/>
    </row>
    <row r="345" spans="1:10" ht="12" customHeight="1">
      <c r="A345" s="707"/>
      <c r="B345" s="708" t="s">
        <v>89</v>
      </c>
      <c r="C345" s="609"/>
      <c r="D345" s="609"/>
      <c r="E345" s="609"/>
      <c r="F345" s="609"/>
      <c r="G345" s="773"/>
      <c r="H345" s="854"/>
      <c r="I345" s="688"/>
      <c r="J345" s="688"/>
    </row>
    <row r="346" spans="1:10" ht="12" customHeight="1">
      <c r="A346" s="707"/>
      <c r="B346" s="221" t="s">
        <v>378</v>
      </c>
      <c r="C346" s="609"/>
      <c r="D346" s="609"/>
      <c r="E346" s="609"/>
      <c r="F346" s="609"/>
      <c r="G346" s="773"/>
      <c r="H346" s="857"/>
      <c r="I346" s="688"/>
      <c r="J346" s="688"/>
    </row>
    <row r="347" spans="1:10" ht="12" customHeight="1">
      <c r="A347" s="707"/>
      <c r="B347" s="710" t="s">
        <v>360</v>
      </c>
      <c r="C347" s="609"/>
      <c r="D347" s="609"/>
      <c r="E347" s="609"/>
      <c r="F347" s="609"/>
      <c r="G347" s="773"/>
      <c r="H347" s="855"/>
      <c r="I347" s="688"/>
      <c r="J347" s="688"/>
    </row>
    <row r="348" spans="1:10" ht="12" customHeight="1">
      <c r="A348" s="707"/>
      <c r="B348" s="610" t="s">
        <v>96</v>
      </c>
      <c r="C348" s="609"/>
      <c r="D348" s="609">
        <v>12023</v>
      </c>
      <c r="E348" s="609">
        <v>12023</v>
      </c>
      <c r="F348" s="609">
        <v>12023</v>
      </c>
      <c r="G348" s="1005">
        <f>SUM(F348/E348)</f>
        <v>1</v>
      </c>
      <c r="H348" s="855"/>
      <c r="I348" s="688"/>
      <c r="J348" s="688"/>
    </row>
    <row r="349" spans="1:10" ht="12" customHeight="1">
      <c r="A349" s="707"/>
      <c r="B349" s="610" t="s">
        <v>370</v>
      </c>
      <c r="C349" s="825"/>
      <c r="D349" s="825"/>
      <c r="E349" s="825"/>
      <c r="F349" s="825"/>
      <c r="G349" s="773"/>
      <c r="H349" s="854"/>
      <c r="I349" s="688"/>
      <c r="J349" s="688"/>
    </row>
    <row r="350" spans="1:10" ht="12" customHeight="1">
      <c r="A350" s="707"/>
      <c r="B350" s="610" t="s">
        <v>96</v>
      </c>
      <c r="C350" s="609"/>
      <c r="D350" s="609"/>
      <c r="E350" s="609"/>
      <c r="F350" s="609"/>
      <c r="G350" s="773"/>
      <c r="H350" s="858"/>
      <c r="I350" s="688"/>
      <c r="J350" s="688"/>
    </row>
    <row r="351" spans="1:10" ht="12" customHeight="1" thickBot="1">
      <c r="A351" s="707"/>
      <c r="B351" s="788" t="s">
        <v>34</v>
      </c>
      <c r="C351" s="713"/>
      <c r="D351" s="713"/>
      <c r="E351" s="713"/>
      <c r="F351" s="713"/>
      <c r="G351" s="1006"/>
      <c r="H351" s="830"/>
      <c r="I351" s="688"/>
      <c r="J351" s="688"/>
    </row>
    <row r="352" spans="1:10" ht="12" customHeight="1" thickBot="1">
      <c r="A352" s="723"/>
      <c r="B352" s="792" t="s">
        <v>130</v>
      </c>
      <c r="C352" s="716">
        <f>SUM(C345:C351)</f>
        <v>0</v>
      </c>
      <c r="D352" s="716">
        <f>SUM(D345:D351)</f>
        <v>12023</v>
      </c>
      <c r="E352" s="716">
        <f>SUM(E345:E351)</f>
        <v>12023</v>
      </c>
      <c r="F352" s="716">
        <f>SUM(F345:F351)</f>
        <v>12023</v>
      </c>
      <c r="G352" s="1007">
        <f>SUM(F352/E352)</f>
        <v>1</v>
      </c>
      <c r="H352" s="856"/>
      <c r="I352" s="688"/>
      <c r="J352" s="688"/>
    </row>
    <row r="353" spans="1:10" ht="12" customHeight="1">
      <c r="A353" s="88">
        <v>3307</v>
      </c>
      <c r="B353" s="820" t="s">
        <v>221</v>
      </c>
      <c r="C353" s="704"/>
      <c r="D353" s="704"/>
      <c r="E353" s="704"/>
      <c r="F353" s="704"/>
      <c r="G353" s="773"/>
      <c r="H353" s="853"/>
      <c r="I353" s="688"/>
      <c r="J353" s="688"/>
    </row>
    <row r="354" spans="1:10" ht="12" customHeight="1">
      <c r="A354" s="707"/>
      <c r="B354" s="708" t="s">
        <v>89</v>
      </c>
      <c r="C354" s="609"/>
      <c r="D354" s="609"/>
      <c r="E354" s="609"/>
      <c r="F354" s="609"/>
      <c r="G354" s="773"/>
      <c r="H354" s="854"/>
      <c r="I354" s="688"/>
      <c r="J354" s="688"/>
    </row>
    <row r="355" spans="1:10" ht="12" customHeight="1">
      <c r="A355" s="707"/>
      <c r="B355" s="221" t="s">
        <v>378</v>
      </c>
      <c r="C355" s="609"/>
      <c r="D355" s="609"/>
      <c r="E355" s="609"/>
      <c r="F355" s="609"/>
      <c r="G355" s="773"/>
      <c r="H355" s="857"/>
      <c r="I355" s="688"/>
      <c r="J355" s="688"/>
    </row>
    <row r="356" spans="1:10" ht="12" customHeight="1">
      <c r="A356" s="707"/>
      <c r="B356" s="710" t="s">
        <v>360</v>
      </c>
      <c r="C356" s="609"/>
      <c r="D356" s="609"/>
      <c r="E356" s="609"/>
      <c r="F356" s="609"/>
      <c r="G356" s="773"/>
      <c r="H356" s="855"/>
      <c r="I356" s="688"/>
      <c r="J356" s="688"/>
    </row>
    <row r="357" spans="1:10" ht="12" customHeight="1">
      <c r="A357" s="707"/>
      <c r="B357" s="610" t="s">
        <v>96</v>
      </c>
      <c r="C357" s="609"/>
      <c r="D357" s="609">
        <v>5000</v>
      </c>
      <c r="E357" s="609"/>
      <c r="F357" s="609"/>
      <c r="G357" s="773"/>
      <c r="H357" s="855"/>
      <c r="I357" s="688"/>
      <c r="J357" s="688"/>
    </row>
    <row r="358" spans="1:10" ht="12" customHeight="1">
      <c r="A358" s="707"/>
      <c r="B358" s="610" t="s">
        <v>370</v>
      </c>
      <c r="C358" s="825"/>
      <c r="D358" s="825"/>
      <c r="E358" s="825">
        <v>5000</v>
      </c>
      <c r="F358" s="825">
        <v>20000</v>
      </c>
      <c r="G358" s="1005">
        <f>SUM(F358/E358)</f>
        <v>4</v>
      </c>
      <c r="H358" s="854"/>
      <c r="I358" s="688"/>
      <c r="J358" s="688"/>
    </row>
    <row r="359" spans="1:10" ht="12" customHeight="1">
      <c r="A359" s="707"/>
      <c r="B359" s="610" t="s">
        <v>96</v>
      </c>
      <c r="C359" s="609"/>
      <c r="D359" s="609"/>
      <c r="E359" s="609"/>
      <c r="F359" s="609"/>
      <c r="G359" s="773"/>
      <c r="H359" s="858"/>
      <c r="I359" s="688"/>
      <c r="J359" s="688"/>
    </row>
    <row r="360" spans="1:10" ht="12" customHeight="1" thickBot="1">
      <c r="A360" s="707"/>
      <c r="B360" s="788" t="s">
        <v>34</v>
      </c>
      <c r="C360" s="713"/>
      <c r="D360" s="713"/>
      <c r="E360" s="713"/>
      <c r="F360" s="713"/>
      <c r="G360" s="1006"/>
      <c r="H360" s="830"/>
      <c r="I360" s="688"/>
      <c r="J360" s="688"/>
    </row>
    <row r="361" spans="1:10" ht="12" customHeight="1" thickBot="1">
      <c r="A361" s="723"/>
      <c r="B361" s="792" t="s">
        <v>130</v>
      </c>
      <c r="C361" s="716">
        <f>SUM(C354:C360)</f>
        <v>0</v>
      </c>
      <c r="D361" s="716">
        <f>SUM(D354:D360)</f>
        <v>5000</v>
      </c>
      <c r="E361" s="716">
        <f>SUM(E354:E360)</f>
        <v>5000</v>
      </c>
      <c r="F361" s="716">
        <f>SUM(F354:F360)</f>
        <v>20000</v>
      </c>
      <c r="G361" s="1007">
        <f>SUM(F361/E361)</f>
        <v>4</v>
      </c>
      <c r="H361" s="856"/>
      <c r="I361" s="688"/>
      <c r="J361" s="688"/>
    </row>
    <row r="362" spans="1:10" ht="12" customHeight="1">
      <c r="A362" s="88">
        <v>3308</v>
      </c>
      <c r="B362" s="278" t="s">
        <v>345</v>
      </c>
      <c r="C362" s="704"/>
      <c r="D362" s="704"/>
      <c r="E362" s="704"/>
      <c r="F362" s="704"/>
      <c r="G362" s="773"/>
      <c r="H362" s="808"/>
      <c r="I362" s="688"/>
      <c r="J362" s="688"/>
    </row>
    <row r="363" spans="1:10" ht="12" customHeight="1">
      <c r="A363" s="88"/>
      <c r="B363" s="708" t="s">
        <v>89</v>
      </c>
      <c r="C363" s="704"/>
      <c r="D363" s="704"/>
      <c r="E363" s="704"/>
      <c r="F363" s="704"/>
      <c r="G363" s="773"/>
      <c r="H363" s="774"/>
      <c r="I363" s="688"/>
      <c r="J363" s="688"/>
    </row>
    <row r="364" spans="1:10" ht="12" customHeight="1">
      <c r="A364" s="88"/>
      <c r="B364" s="221" t="s">
        <v>378</v>
      </c>
      <c r="C364" s="704"/>
      <c r="D364" s="704"/>
      <c r="E364" s="704"/>
      <c r="F364" s="704"/>
      <c r="G364" s="773"/>
      <c r="H364" s="855"/>
      <c r="I364" s="688"/>
      <c r="J364" s="688"/>
    </row>
    <row r="365" spans="1:10" ht="12" customHeight="1">
      <c r="A365" s="88"/>
      <c r="B365" s="710" t="s">
        <v>360</v>
      </c>
      <c r="C365" s="825">
        <v>2000</v>
      </c>
      <c r="D365" s="825">
        <v>2000</v>
      </c>
      <c r="E365" s="825">
        <v>2000</v>
      </c>
      <c r="F365" s="825">
        <v>2000</v>
      </c>
      <c r="G365" s="1005">
        <f>SUM(F365/E365)</f>
        <v>1</v>
      </c>
      <c r="H365" s="857"/>
      <c r="I365" s="688"/>
      <c r="J365" s="688"/>
    </row>
    <row r="366" spans="1:10" ht="12" customHeight="1">
      <c r="A366" s="88"/>
      <c r="B366" s="610" t="s">
        <v>96</v>
      </c>
      <c r="C366" s="825">
        <v>30000</v>
      </c>
      <c r="D366" s="825">
        <v>56024</v>
      </c>
      <c r="E366" s="825">
        <v>67018</v>
      </c>
      <c r="F366" s="825">
        <v>85603</v>
      </c>
      <c r="G366" s="1005">
        <f>SUM(F366/E366)</f>
        <v>1.2773135575517025</v>
      </c>
      <c r="H366" s="857"/>
      <c r="I366" s="688"/>
      <c r="J366" s="688"/>
    </row>
    <row r="367" spans="1:10" ht="12" customHeight="1">
      <c r="A367" s="88"/>
      <c r="B367" s="610" t="s">
        <v>370</v>
      </c>
      <c r="C367" s="825"/>
      <c r="D367" s="825"/>
      <c r="E367" s="825"/>
      <c r="F367" s="825"/>
      <c r="G367" s="773"/>
      <c r="H367" s="855"/>
      <c r="I367" s="688"/>
      <c r="J367" s="688"/>
    </row>
    <row r="368" spans="1:10" ht="12" customHeight="1">
      <c r="A368" s="88"/>
      <c r="B368" s="610" t="s">
        <v>96</v>
      </c>
      <c r="C368" s="704"/>
      <c r="D368" s="704"/>
      <c r="E368" s="704"/>
      <c r="F368" s="704"/>
      <c r="G368" s="773"/>
      <c r="H368" s="826"/>
      <c r="I368" s="688"/>
      <c r="J368" s="688"/>
    </row>
    <row r="369" spans="1:10" ht="12" customHeight="1" thickBot="1">
      <c r="A369" s="88"/>
      <c r="B369" s="788" t="s">
        <v>34</v>
      </c>
      <c r="C369" s="827"/>
      <c r="D369" s="827"/>
      <c r="E369" s="827"/>
      <c r="F369" s="827"/>
      <c r="G369" s="1006"/>
      <c r="H369" s="811"/>
      <c r="I369" s="688"/>
      <c r="J369" s="688"/>
    </row>
    <row r="370" spans="1:10" ht="12" customHeight="1" thickBot="1">
      <c r="A370" s="723"/>
      <c r="B370" s="792" t="s">
        <v>130</v>
      </c>
      <c r="C370" s="716">
        <f>SUM(C365:C369)</f>
        <v>32000</v>
      </c>
      <c r="D370" s="716">
        <f>SUM(D365:D369)</f>
        <v>58024</v>
      </c>
      <c r="E370" s="716">
        <f>SUM(E365:E369)</f>
        <v>69018</v>
      </c>
      <c r="F370" s="716">
        <f>SUM(F365:F369)</f>
        <v>87603</v>
      </c>
      <c r="G370" s="1007">
        <f>SUM(F370/E370)</f>
        <v>1.2692775797618012</v>
      </c>
      <c r="H370" s="830"/>
      <c r="I370" s="688"/>
      <c r="J370" s="688"/>
    </row>
    <row r="371" spans="1:10" ht="12" customHeight="1">
      <c r="A371" s="88">
        <v>3309</v>
      </c>
      <c r="B371" s="278" t="s">
        <v>346</v>
      </c>
      <c r="C371" s="704"/>
      <c r="D371" s="704"/>
      <c r="E371" s="704"/>
      <c r="F371" s="704"/>
      <c r="G371" s="773"/>
      <c r="H371" s="809"/>
      <c r="I371" s="688"/>
      <c r="J371" s="688"/>
    </row>
    <row r="372" spans="1:10" ht="12" customHeight="1">
      <c r="A372" s="707"/>
      <c r="B372" s="708" t="s">
        <v>89</v>
      </c>
      <c r="C372" s="609"/>
      <c r="D372" s="609"/>
      <c r="E372" s="609"/>
      <c r="F372" s="609"/>
      <c r="G372" s="773"/>
      <c r="H372" s="809"/>
      <c r="I372" s="688"/>
      <c r="J372" s="688"/>
    </row>
    <row r="373" spans="1:10" ht="12" customHeight="1">
      <c r="A373" s="707"/>
      <c r="B373" s="221" t="s">
        <v>378</v>
      </c>
      <c r="C373" s="609"/>
      <c r="D373" s="609"/>
      <c r="E373" s="609"/>
      <c r="F373" s="609"/>
      <c r="G373" s="773"/>
      <c r="H373" s="809"/>
      <c r="I373" s="688"/>
      <c r="J373" s="688"/>
    </row>
    <row r="374" spans="1:10" ht="12" customHeight="1">
      <c r="A374" s="707"/>
      <c r="B374" s="710" t="s">
        <v>360</v>
      </c>
      <c r="C374" s="609">
        <v>20</v>
      </c>
      <c r="D374" s="609">
        <v>20</v>
      </c>
      <c r="E374" s="609">
        <v>20</v>
      </c>
      <c r="F374" s="609">
        <v>20</v>
      </c>
      <c r="G374" s="1005">
        <f>SUM(F374/E374)</f>
        <v>1</v>
      </c>
      <c r="H374" s="855"/>
      <c r="I374" s="688"/>
      <c r="J374" s="688"/>
    </row>
    <row r="375" spans="1:10" ht="12" customHeight="1">
      <c r="A375" s="707"/>
      <c r="B375" s="610" t="s">
        <v>96</v>
      </c>
      <c r="C375" s="609">
        <v>4580</v>
      </c>
      <c r="D375" s="609">
        <v>20944</v>
      </c>
      <c r="E375" s="609">
        <v>26355</v>
      </c>
      <c r="F375" s="609">
        <v>34093</v>
      </c>
      <c r="G375" s="1005">
        <f>SUM(F375/E375)</f>
        <v>1.293606526275849</v>
      </c>
      <c r="H375" s="855"/>
      <c r="I375" s="688"/>
      <c r="J375" s="688"/>
    </row>
    <row r="376" spans="1:10" ht="12" customHeight="1">
      <c r="A376" s="707"/>
      <c r="B376" s="610" t="s">
        <v>370</v>
      </c>
      <c r="C376" s="825"/>
      <c r="D376" s="825"/>
      <c r="E376" s="825"/>
      <c r="F376" s="825"/>
      <c r="G376" s="773"/>
      <c r="H376" s="855"/>
      <c r="I376" s="688"/>
      <c r="J376" s="688"/>
    </row>
    <row r="377" spans="1:10" ht="12" customHeight="1" thickBot="1">
      <c r="A377" s="707"/>
      <c r="B377" s="788" t="s">
        <v>34</v>
      </c>
      <c r="C377" s="713"/>
      <c r="D377" s="713"/>
      <c r="E377" s="713"/>
      <c r="F377" s="713"/>
      <c r="G377" s="1006"/>
      <c r="H377" s="830"/>
      <c r="I377" s="688"/>
      <c r="J377" s="688"/>
    </row>
    <row r="378" spans="1:10" ht="12.75" customHeight="1" thickBot="1">
      <c r="A378" s="723"/>
      <c r="B378" s="792" t="s">
        <v>130</v>
      </c>
      <c r="C378" s="716">
        <f>SUM(C372:C377)</f>
        <v>4600</v>
      </c>
      <c r="D378" s="716">
        <f>SUM(D372:D377)</f>
        <v>20964</v>
      </c>
      <c r="E378" s="716">
        <f>SUM(E372:E377)</f>
        <v>26375</v>
      </c>
      <c r="F378" s="716">
        <f>SUM(F372:F377)</f>
        <v>34113</v>
      </c>
      <c r="G378" s="1007">
        <f>SUM(F378/E378)</f>
        <v>1.2933838862559242</v>
      </c>
      <c r="H378" s="813"/>
      <c r="I378" s="688"/>
      <c r="J378" s="688"/>
    </row>
    <row r="379" spans="1:10" ht="12.75" customHeight="1">
      <c r="A379" s="88">
        <v>3310</v>
      </c>
      <c r="B379" s="278" t="s">
        <v>417</v>
      </c>
      <c r="C379" s="704"/>
      <c r="D379" s="704"/>
      <c r="E379" s="704"/>
      <c r="F379" s="704"/>
      <c r="G379" s="773"/>
      <c r="H379" s="809"/>
      <c r="I379" s="688"/>
      <c r="J379" s="688"/>
    </row>
    <row r="380" spans="1:10" ht="12.75" customHeight="1">
      <c r="A380" s="707"/>
      <c r="B380" s="708" t="s">
        <v>89</v>
      </c>
      <c r="C380" s="609"/>
      <c r="D380" s="609"/>
      <c r="E380" s="609"/>
      <c r="F380" s="609"/>
      <c r="G380" s="773"/>
      <c r="H380" s="809"/>
      <c r="I380" s="688"/>
      <c r="J380" s="688"/>
    </row>
    <row r="381" spans="1:10" ht="12.75" customHeight="1">
      <c r="A381" s="707"/>
      <c r="B381" s="221" t="s">
        <v>378</v>
      </c>
      <c r="C381" s="609"/>
      <c r="D381" s="609"/>
      <c r="E381" s="609"/>
      <c r="F381" s="609"/>
      <c r="G381" s="773"/>
      <c r="H381" s="809"/>
      <c r="I381" s="688"/>
      <c r="J381" s="688"/>
    </row>
    <row r="382" spans="1:10" ht="12.75" customHeight="1">
      <c r="A382" s="707"/>
      <c r="B382" s="710" t="s">
        <v>360</v>
      </c>
      <c r="C382" s="609"/>
      <c r="D382" s="609"/>
      <c r="E382" s="609"/>
      <c r="F382" s="609"/>
      <c r="G382" s="773"/>
      <c r="H382" s="855"/>
      <c r="I382" s="688"/>
      <c r="J382" s="688"/>
    </row>
    <row r="383" spans="1:10" ht="12.75" customHeight="1">
      <c r="A383" s="707"/>
      <c r="B383" s="610" t="s">
        <v>96</v>
      </c>
      <c r="C383" s="609">
        <v>6000</v>
      </c>
      <c r="D383" s="609">
        <v>6000</v>
      </c>
      <c r="E383" s="609">
        <v>6000</v>
      </c>
      <c r="F383" s="609">
        <v>6000</v>
      </c>
      <c r="G383" s="1005">
        <f>SUM(F383/E383)</f>
        <v>1</v>
      </c>
      <c r="H383" s="855"/>
      <c r="I383" s="688"/>
      <c r="J383" s="688"/>
    </row>
    <row r="384" spans="1:10" ht="12.75" customHeight="1">
      <c r="A384" s="707"/>
      <c r="B384" s="610" t="s">
        <v>370</v>
      </c>
      <c r="C384" s="825"/>
      <c r="D384" s="825"/>
      <c r="E384" s="825"/>
      <c r="F384" s="825"/>
      <c r="G384" s="773"/>
      <c r="H384" s="855"/>
      <c r="I384" s="688"/>
      <c r="J384" s="688"/>
    </row>
    <row r="385" spans="1:10" ht="12.75" customHeight="1" thickBot="1">
      <c r="A385" s="707"/>
      <c r="B385" s="788" t="s">
        <v>34</v>
      </c>
      <c r="C385" s="713"/>
      <c r="D385" s="713"/>
      <c r="E385" s="713"/>
      <c r="F385" s="713"/>
      <c r="G385" s="1006"/>
      <c r="H385" s="830"/>
      <c r="I385" s="688"/>
      <c r="J385" s="688"/>
    </row>
    <row r="386" spans="1:10" ht="12.75" customHeight="1" thickBot="1">
      <c r="A386" s="723"/>
      <c r="B386" s="792" t="s">
        <v>130</v>
      </c>
      <c r="C386" s="716">
        <f>SUM(C380:C385)</f>
        <v>6000</v>
      </c>
      <c r="D386" s="716">
        <f>SUM(D380:D385)</f>
        <v>6000</v>
      </c>
      <c r="E386" s="716">
        <f>SUM(E380:E385)</f>
        <v>6000</v>
      </c>
      <c r="F386" s="716">
        <f>SUM(F380:F385)</f>
        <v>6000</v>
      </c>
      <c r="G386" s="1007">
        <f>SUM(F386/E386)</f>
        <v>1</v>
      </c>
      <c r="H386" s="813"/>
      <c r="I386" s="688"/>
      <c r="J386" s="688"/>
    </row>
    <row r="387" spans="1:10" ht="12" customHeight="1">
      <c r="A387" s="88">
        <v>3311</v>
      </c>
      <c r="B387" s="278" t="s">
        <v>131</v>
      </c>
      <c r="C387" s="704"/>
      <c r="D387" s="704"/>
      <c r="E387" s="704"/>
      <c r="F387" s="704"/>
      <c r="G387" s="773"/>
      <c r="H387" s="809"/>
      <c r="I387" s="688"/>
      <c r="J387" s="688"/>
    </row>
    <row r="388" spans="1:10" ht="12" customHeight="1">
      <c r="A388" s="707"/>
      <c r="B388" s="708" t="s">
        <v>89</v>
      </c>
      <c r="C388" s="609"/>
      <c r="D388" s="609"/>
      <c r="E388" s="609"/>
      <c r="F388" s="609"/>
      <c r="G388" s="773"/>
      <c r="H388" s="809"/>
      <c r="I388" s="688"/>
      <c r="J388" s="688"/>
    </row>
    <row r="389" spans="1:10" ht="12" customHeight="1">
      <c r="A389" s="707"/>
      <c r="B389" s="221" t="s">
        <v>378</v>
      </c>
      <c r="C389" s="609"/>
      <c r="D389" s="609"/>
      <c r="E389" s="609"/>
      <c r="F389" s="609"/>
      <c r="G389" s="773"/>
      <c r="H389" s="809"/>
      <c r="I389" s="688"/>
      <c r="J389" s="688"/>
    </row>
    <row r="390" spans="1:10" ht="12" customHeight="1">
      <c r="A390" s="707"/>
      <c r="B390" s="710" t="s">
        <v>360</v>
      </c>
      <c r="C390" s="609"/>
      <c r="D390" s="609"/>
      <c r="E390" s="609"/>
      <c r="F390" s="609"/>
      <c r="G390" s="773"/>
      <c r="H390" s="855"/>
      <c r="I390" s="688"/>
      <c r="J390" s="688"/>
    </row>
    <row r="391" spans="1:10" ht="12" customHeight="1">
      <c r="A391" s="707"/>
      <c r="B391" s="610" t="s">
        <v>96</v>
      </c>
      <c r="C391" s="609">
        <v>15000</v>
      </c>
      <c r="D391" s="609">
        <v>15000</v>
      </c>
      <c r="E391" s="609">
        <v>15000</v>
      </c>
      <c r="F391" s="609">
        <v>15000</v>
      </c>
      <c r="G391" s="1005">
        <f>SUM(F391/E391)</f>
        <v>1</v>
      </c>
      <c r="H391" s="855"/>
      <c r="I391" s="688"/>
      <c r="J391" s="688"/>
    </row>
    <row r="392" spans="1:10" ht="12" customHeight="1">
      <c r="A392" s="707"/>
      <c r="B392" s="610" t="s">
        <v>370</v>
      </c>
      <c r="C392" s="825"/>
      <c r="D392" s="825"/>
      <c r="E392" s="825"/>
      <c r="F392" s="825"/>
      <c r="G392" s="773"/>
      <c r="H392" s="855"/>
      <c r="I392" s="688"/>
      <c r="J392" s="688"/>
    </row>
    <row r="393" spans="1:10" ht="12" customHeight="1" thickBot="1">
      <c r="A393" s="707"/>
      <c r="B393" s="788" t="s">
        <v>34</v>
      </c>
      <c r="C393" s="713"/>
      <c r="D393" s="713"/>
      <c r="E393" s="713"/>
      <c r="F393" s="713"/>
      <c r="G393" s="1006"/>
      <c r="H393" s="830"/>
      <c r="I393" s="688"/>
      <c r="J393" s="688"/>
    </row>
    <row r="394" spans="1:10" ht="12.75" thickBot="1">
      <c r="A394" s="723"/>
      <c r="B394" s="792" t="s">
        <v>130</v>
      </c>
      <c r="C394" s="716">
        <f>SUM(C388:C393)</f>
        <v>15000</v>
      </c>
      <c r="D394" s="716">
        <f>SUM(D388:D393)</f>
        <v>15000</v>
      </c>
      <c r="E394" s="716">
        <f>SUM(E388:E393)</f>
        <v>15000</v>
      </c>
      <c r="F394" s="716">
        <f>SUM(F388:F393)</f>
        <v>15000</v>
      </c>
      <c r="G394" s="1007">
        <f>SUM(F394/E394)</f>
        <v>1</v>
      </c>
      <c r="H394" s="813"/>
      <c r="I394" s="688"/>
      <c r="J394" s="688"/>
    </row>
    <row r="395" spans="1:10" ht="12">
      <c r="A395" s="724">
        <v>3312</v>
      </c>
      <c r="B395" s="278" t="s">
        <v>39</v>
      </c>
      <c r="C395" s="704"/>
      <c r="D395" s="704"/>
      <c r="E395" s="704"/>
      <c r="F395" s="704"/>
      <c r="G395" s="773"/>
      <c r="H395" s="809"/>
      <c r="I395" s="688"/>
      <c r="J395" s="688"/>
    </row>
    <row r="396" spans="1:10" ht="12">
      <c r="A396" s="707"/>
      <c r="B396" s="708" t="s">
        <v>89</v>
      </c>
      <c r="C396" s="609"/>
      <c r="D396" s="609"/>
      <c r="E396" s="609"/>
      <c r="F396" s="609"/>
      <c r="G396" s="773"/>
      <c r="H396" s="809"/>
      <c r="I396" s="688"/>
      <c r="J396" s="688"/>
    </row>
    <row r="397" spans="1:10" ht="12.75">
      <c r="A397" s="707"/>
      <c r="B397" s="221" t="s">
        <v>378</v>
      </c>
      <c r="C397" s="609"/>
      <c r="D397" s="609"/>
      <c r="E397" s="609"/>
      <c r="F397" s="609"/>
      <c r="G397" s="773"/>
      <c r="H397" s="855"/>
      <c r="I397" s="688"/>
      <c r="J397" s="688"/>
    </row>
    <row r="398" spans="1:10" ht="12">
      <c r="A398" s="707"/>
      <c r="B398" s="710" t="s">
        <v>360</v>
      </c>
      <c r="C398" s="609"/>
      <c r="D398" s="609"/>
      <c r="E398" s="609">
        <v>1000</v>
      </c>
      <c r="F398" s="609">
        <v>1000</v>
      </c>
      <c r="G398" s="1005">
        <f>SUM(F398/E398)</f>
        <v>1</v>
      </c>
      <c r="H398" s="809"/>
      <c r="I398" s="688"/>
      <c r="J398" s="688"/>
    </row>
    <row r="399" spans="1:10" ht="12">
      <c r="A399" s="707"/>
      <c r="B399" s="610" t="s">
        <v>96</v>
      </c>
      <c r="C399" s="609">
        <v>25000</v>
      </c>
      <c r="D399" s="609">
        <v>25000</v>
      </c>
      <c r="E399" s="609">
        <v>24000</v>
      </c>
      <c r="F399" s="609">
        <v>24000</v>
      </c>
      <c r="G399" s="1005">
        <f>SUM(F399/E399)</f>
        <v>1</v>
      </c>
      <c r="H399" s="809"/>
      <c r="I399" s="688"/>
      <c r="J399" s="688"/>
    </row>
    <row r="400" spans="1:10" ht="12">
      <c r="A400" s="707"/>
      <c r="B400" s="610" t="s">
        <v>370</v>
      </c>
      <c r="C400" s="825"/>
      <c r="D400" s="825"/>
      <c r="E400" s="825"/>
      <c r="F400" s="825"/>
      <c r="G400" s="773"/>
      <c r="H400" s="809"/>
      <c r="I400" s="688"/>
      <c r="J400" s="688"/>
    </row>
    <row r="401" spans="1:10" ht="12.75" thickBot="1">
      <c r="A401" s="707"/>
      <c r="B401" s="788" t="s">
        <v>34</v>
      </c>
      <c r="C401" s="713"/>
      <c r="D401" s="713"/>
      <c r="E401" s="713"/>
      <c r="F401" s="713"/>
      <c r="G401" s="1006"/>
      <c r="H401" s="830"/>
      <c r="I401" s="688"/>
      <c r="J401" s="688"/>
    </row>
    <row r="402" spans="1:10" ht="12.75" thickBot="1">
      <c r="A402" s="723"/>
      <c r="B402" s="792" t="s">
        <v>130</v>
      </c>
      <c r="C402" s="716">
        <f>SUM(C396:C401)</f>
        <v>25000</v>
      </c>
      <c r="D402" s="716">
        <f>SUM(D396:D401)</f>
        <v>25000</v>
      </c>
      <c r="E402" s="716">
        <f>SUM(E396:E401)</f>
        <v>25000</v>
      </c>
      <c r="F402" s="716">
        <f>SUM(F396:F401)</f>
        <v>25000</v>
      </c>
      <c r="G402" s="1007">
        <f>SUM(F402/E402)</f>
        <v>1</v>
      </c>
      <c r="H402" s="813"/>
      <c r="I402" s="688"/>
      <c r="J402" s="688"/>
    </row>
    <row r="403" spans="1:10" ht="12" customHeight="1">
      <c r="A403" s="88">
        <v>3315</v>
      </c>
      <c r="B403" s="820" t="s">
        <v>132</v>
      </c>
      <c r="C403" s="704"/>
      <c r="D403" s="704"/>
      <c r="E403" s="704"/>
      <c r="F403" s="704"/>
      <c r="G403" s="773"/>
      <c r="H403" s="809"/>
      <c r="I403" s="688"/>
      <c r="J403" s="688"/>
    </row>
    <row r="404" spans="1:10" ht="12" customHeight="1">
      <c r="A404" s="707"/>
      <c r="B404" s="708" t="s">
        <v>89</v>
      </c>
      <c r="C404" s="609"/>
      <c r="D404" s="609"/>
      <c r="E404" s="609"/>
      <c r="F404" s="609"/>
      <c r="G404" s="773"/>
      <c r="H404" s="809"/>
      <c r="I404" s="688"/>
      <c r="J404" s="688"/>
    </row>
    <row r="405" spans="1:10" ht="12" customHeight="1">
      <c r="A405" s="707"/>
      <c r="B405" s="221" t="s">
        <v>378</v>
      </c>
      <c r="C405" s="609"/>
      <c r="D405" s="609"/>
      <c r="E405" s="609"/>
      <c r="F405" s="609"/>
      <c r="G405" s="773"/>
      <c r="H405" s="855"/>
      <c r="I405" s="688"/>
      <c r="J405" s="688"/>
    </row>
    <row r="406" spans="1:10" ht="12" customHeight="1">
      <c r="A406" s="707"/>
      <c r="B406" s="710" t="s">
        <v>360</v>
      </c>
      <c r="C406" s="609"/>
      <c r="D406" s="609"/>
      <c r="E406" s="609">
        <v>25</v>
      </c>
      <c r="F406" s="609">
        <v>25</v>
      </c>
      <c r="G406" s="1005">
        <f>SUM(F406/E406)</f>
        <v>1</v>
      </c>
      <c r="H406" s="809"/>
      <c r="I406" s="688"/>
      <c r="J406" s="688"/>
    </row>
    <row r="407" spans="1:10" ht="12" customHeight="1">
      <c r="A407" s="707"/>
      <c r="B407" s="610" t="s">
        <v>96</v>
      </c>
      <c r="C407" s="609"/>
      <c r="D407" s="609">
        <v>107</v>
      </c>
      <c r="E407" s="609">
        <v>132</v>
      </c>
      <c r="F407" s="609">
        <v>159</v>
      </c>
      <c r="G407" s="1005">
        <f>SUM(F407/E407)</f>
        <v>1.2045454545454546</v>
      </c>
      <c r="H407" s="809"/>
      <c r="I407" s="688"/>
      <c r="J407" s="688"/>
    </row>
    <row r="408" spans="1:10" ht="12" customHeight="1">
      <c r="A408" s="707"/>
      <c r="B408" s="610" t="s">
        <v>370</v>
      </c>
      <c r="C408" s="825"/>
      <c r="D408" s="825"/>
      <c r="E408" s="825"/>
      <c r="F408" s="825"/>
      <c r="G408" s="773"/>
      <c r="H408" s="809"/>
      <c r="I408" s="688"/>
      <c r="J408" s="688"/>
    </row>
    <row r="409" spans="1:10" ht="12" customHeight="1" thickBot="1">
      <c r="A409" s="707"/>
      <c r="B409" s="788" t="s">
        <v>34</v>
      </c>
      <c r="C409" s="713"/>
      <c r="D409" s="713"/>
      <c r="E409" s="713"/>
      <c r="F409" s="713"/>
      <c r="G409" s="1006"/>
      <c r="H409" s="811"/>
      <c r="I409" s="688"/>
      <c r="J409" s="688"/>
    </row>
    <row r="410" spans="1:10" ht="12" customHeight="1" thickBot="1">
      <c r="A410" s="723"/>
      <c r="B410" s="792" t="s">
        <v>130</v>
      </c>
      <c r="C410" s="716"/>
      <c r="D410" s="716">
        <f>SUM(D407:D409)</f>
        <v>107</v>
      </c>
      <c r="E410" s="716">
        <f>SUM(E404:E409)</f>
        <v>157</v>
      </c>
      <c r="F410" s="716">
        <f>SUM(F404:F409)</f>
        <v>184</v>
      </c>
      <c r="G410" s="1007">
        <f>SUM(F410/E410)</f>
        <v>1.1719745222929936</v>
      </c>
      <c r="H410" s="813"/>
      <c r="I410" s="688"/>
      <c r="J410" s="688"/>
    </row>
    <row r="411" spans="1:10" ht="12" customHeight="1">
      <c r="A411" s="88">
        <v>3316</v>
      </c>
      <c r="B411" s="820" t="s">
        <v>782</v>
      </c>
      <c r="C411" s="704"/>
      <c r="D411" s="704"/>
      <c r="E411" s="704"/>
      <c r="F411" s="704"/>
      <c r="G411" s="773"/>
      <c r="H411" s="808"/>
      <c r="I411" s="688"/>
      <c r="J411" s="688"/>
    </row>
    <row r="412" spans="1:10" ht="12" customHeight="1">
      <c r="A412" s="707"/>
      <c r="B412" s="708" t="s">
        <v>89</v>
      </c>
      <c r="C412" s="726"/>
      <c r="D412" s="726"/>
      <c r="E412" s="726"/>
      <c r="F412" s="726"/>
      <c r="G412" s="773"/>
      <c r="H412" s="774"/>
      <c r="I412" s="688"/>
      <c r="J412" s="688"/>
    </row>
    <row r="413" spans="1:10" ht="12" customHeight="1">
      <c r="A413" s="707"/>
      <c r="B413" s="221" t="s">
        <v>378</v>
      </c>
      <c r="C413" s="726"/>
      <c r="D413" s="726"/>
      <c r="E413" s="726"/>
      <c r="F413" s="726"/>
      <c r="G413" s="773"/>
      <c r="H413" s="774"/>
      <c r="I413" s="688"/>
      <c r="J413" s="688"/>
    </row>
    <row r="414" spans="1:10" ht="12" customHeight="1">
      <c r="A414" s="707"/>
      <c r="B414" s="710" t="s">
        <v>360</v>
      </c>
      <c r="C414" s="726"/>
      <c r="D414" s="726"/>
      <c r="E414" s="728">
        <v>15</v>
      </c>
      <c r="F414" s="728">
        <v>15</v>
      </c>
      <c r="G414" s="1005">
        <f>SUM(F414/E414)</f>
        <v>1</v>
      </c>
      <c r="H414" s="774"/>
      <c r="I414" s="688"/>
      <c r="J414" s="688"/>
    </row>
    <row r="415" spans="1:10" ht="12" customHeight="1">
      <c r="A415" s="707"/>
      <c r="B415" s="610" t="s">
        <v>96</v>
      </c>
      <c r="C415" s="726"/>
      <c r="D415" s="726"/>
      <c r="E415" s="728">
        <v>180</v>
      </c>
      <c r="F415" s="728">
        <v>180</v>
      </c>
      <c r="G415" s="1005">
        <f>SUM(F415/E415)</f>
        <v>1</v>
      </c>
      <c r="H415" s="774"/>
      <c r="I415" s="688"/>
      <c r="J415" s="688"/>
    </row>
    <row r="416" spans="1:10" ht="12" customHeight="1">
      <c r="A416" s="707"/>
      <c r="B416" s="610" t="s">
        <v>370</v>
      </c>
      <c r="C416" s="726"/>
      <c r="D416" s="726"/>
      <c r="E416" s="726"/>
      <c r="F416" s="726"/>
      <c r="G416" s="773"/>
      <c r="H416" s="774"/>
      <c r="I416" s="688"/>
      <c r="J416" s="688"/>
    </row>
    <row r="417" spans="1:10" ht="12" customHeight="1" thickBot="1">
      <c r="A417" s="707"/>
      <c r="B417" s="788" t="s">
        <v>34</v>
      </c>
      <c r="C417" s="727"/>
      <c r="D417" s="727"/>
      <c r="E417" s="727"/>
      <c r="F417" s="727"/>
      <c r="G417" s="1006"/>
      <c r="H417" s="859"/>
      <c r="I417" s="688"/>
      <c r="J417" s="688"/>
    </row>
    <row r="418" spans="1:10" ht="12" customHeight="1" thickBot="1">
      <c r="A418" s="723"/>
      <c r="B418" s="792" t="s">
        <v>130</v>
      </c>
      <c r="C418" s="716"/>
      <c r="D418" s="716"/>
      <c r="E418" s="716">
        <f>SUM(E411:E417)</f>
        <v>195</v>
      </c>
      <c r="F418" s="716">
        <f>SUM(F411:F417)</f>
        <v>195</v>
      </c>
      <c r="G418" s="1007">
        <f>SUM(F418/E418)</f>
        <v>1</v>
      </c>
      <c r="H418" s="813"/>
      <c r="I418" s="688"/>
      <c r="J418" s="688"/>
    </row>
    <row r="419" spans="1:10" ht="12" customHeight="1">
      <c r="A419" s="88">
        <v>3318</v>
      </c>
      <c r="B419" s="820" t="s">
        <v>133</v>
      </c>
      <c r="C419" s="704"/>
      <c r="D419" s="704"/>
      <c r="E419" s="704"/>
      <c r="F419" s="704"/>
      <c r="G419" s="773"/>
      <c r="H419" s="809"/>
      <c r="I419" s="688"/>
      <c r="J419" s="688"/>
    </row>
    <row r="420" spans="1:10" ht="12" customHeight="1">
      <c r="A420" s="707"/>
      <c r="B420" s="708" t="s">
        <v>89</v>
      </c>
      <c r="C420" s="609"/>
      <c r="D420" s="609"/>
      <c r="E420" s="609"/>
      <c r="F420" s="609"/>
      <c r="G420" s="773"/>
      <c r="H420" s="809"/>
      <c r="I420" s="688"/>
      <c r="J420" s="688"/>
    </row>
    <row r="421" spans="1:10" ht="12" customHeight="1">
      <c r="A421" s="707"/>
      <c r="B421" s="221" t="s">
        <v>378</v>
      </c>
      <c r="C421" s="609"/>
      <c r="D421" s="609"/>
      <c r="E421" s="609"/>
      <c r="F421" s="609"/>
      <c r="G421" s="773"/>
      <c r="H421" s="809"/>
      <c r="I421" s="688"/>
      <c r="J421" s="688"/>
    </row>
    <row r="422" spans="1:10" ht="12" customHeight="1">
      <c r="A422" s="707"/>
      <c r="B422" s="710" t="s">
        <v>360</v>
      </c>
      <c r="C422" s="609"/>
      <c r="D422" s="609"/>
      <c r="E422" s="609"/>
      <c r="F422" s="609"/>
      <c r="G422" s="773"/>
      <c r="H422" s="855"/>
      <c r="I422" s="688"/>
      <c r="J422" s="688"/>
    </row>
    <row r="423" spans="1:10" ht="12" customHeight="1">
      <c r="A423" s="707"/>
      <c r="B423" s="610" t="s">
        <v>96</v>
      </c>
      <c r="C423" s="609">
        <v>1800</v>
      </c>
      <c r="D423" s="609">
        <v>8206</v>
      </c>
      <c r="E423" s="609">
        <v>10745</v>
      </c>
      <c r="F423" s="609">
        <v>14063</v>
      </c>
      <c r="G423" s="1005">
        <f>SUM(F423/E423)</f>
        <v>1.3087947882736157</v>
      </c>
      <c r="H423" s="860"/>
      <c r="I423" s="688"/>
      <c r="J423" s="688"/>
    </row>
    <row r="424" spans="1:10" ht="12" customHeight="1">
      <c r="A424" s="707"/>
      <c r="B424" s="610" t="s">
        <v>370</v>
      </c>
      <c r="C424" s="825"/>
      <c r="D424" s="825"/>
      <c r="E424" s="825"/>
      <c r="F424" s="825"/>
      <c r="G424" s="773"/>
      <c r="H424" s="809"/>
      <c r="I424" s="688"/>
      <c r="J424" s="688"/>
    </row>
    <row r="425" spans="1:10" ht="12" customHeight="1">
      <c r="A425" s="707"/>
      <c r="B425" s="610" t="s">
        <v>96</v>
      </c>
      <c r="C425" s="609"/>
      <c r="D425" s="609"/>
      <c r="E425" s="609"/>
      <c r="F425" s="609"/>
      <c r="G425" s="773"/>
      <c r="H425" s="810"/>
      <c r="I425" s="688"/>
      <c r="J425" s="688"/>
    </row>
    <row r="426" spans="1:10" ht="12" customHeight="1" thickBot="1">
      <c r="A426" s="707"/>
      <c r="B426" s="788" t="s">
        <v>34</v>
      </c>
      <c r="C426" s="713"/>
      <c r="D426" s="713"/>
      <c r="E426" s="713"/>
      <c r="F426" s="713"/>
      <c r="G426" s="1006"/>
      <c r="H426" s="830"/>
      <c r="I426" s="688"/>
      <c r="J426" s="688"/>
    </row>
    <row r="427" spans="1:10" ht="12" customHeight="1" thickBot="1">
      <c r="A427" s="723"/>
      <c r="B427" s="792" t="s">
        <v>130</v>
      </c>
      <c r="C427" s="716">
        <f>SUM(C420:C426)</f>
        <v>1800</v>
      </c>
      <c r="D427" s="716">
        <f>SUM(D420:D426)</f>
        <v>8206</v>
      </c>
      <c r="E427" s="716">
        <f>SUM(E420:E426)</f>
        <v>10745</v>
      </c>
      <c r="F427" s="716">
        <f>SUM(F420:F426)</f>
        <v>14063</v>
      </c>
      <c r="G427" s="1007">
        <f>SUM(F427/E427)</f>
        <v>1.3087947882736157</v>
      </c>
      <c r="H427" s="813"/>
      <c r="I427" s="688"/>
      <c r="J427" s="688"/>
    </row>
    <row r="428" spans="1:10" ht="12" customHeight="1">
      <c r="A428" s="88">
        <v>3320</v>
      </c>
      <c r="B428" s="278" t="s">
        <v>171</v>
      </c>
      <c r="C428" s="704"/>
      <c r="D428" s="704"/>
      <c r="E428" s="704"/>
      <c r="F428" s="704"/>
      <c r="G428" s="773"/>
      <c r="H428" s="809"/>
      <c r="I428" s="688"/>
      <c r="J428" s="688"/>
    </row>
    <row r="429" spans="1:10" ht="12" customHeight="1">
      <c r="A429" s="707"/>
      <c r="B429" s="708" t="s">
        <v>89</v>
      </c>
      <c r="C429" s="609"/>
      <c r="D429" s="609"/>
      <c r="E429" s="609"/>
      <c r="F429" s="609"/>
      <c r="G429" s="773"/>
      <c r="H429" s="809"/>
      <c r="I429" s="688"/>
      <c r="J429" s="688"/>
    </row>
    <row r="430" spans="1:10" ht="12" customHeight="1">
      <c r="A430" s="707"/>
      <c r="B430" s="221" t="s">
        <v>378</v>
      </c>
      <c r="C430" s="609"/>
      <c r="D430" s="609"/>
      <c r="E430" s="609"/>
      <c r="F430" s="609"/>
      <c r="G430" s="773"/>
      <c r="H430" s="809"/>
      <c r="I430" s="688"/>
      <c r="J430" s="688"/>
    </row>
    <row r="431" spans="1:10" ht="12" customHeight="1">
      <c r="A431" s="707"/>
      <c r="B431" s="710" t="s">
        <v>360</v>
      </c>
      <c r="C431" s="609"/>
      <c r="D431" s="609"/>
      <c r="E431" s="609"/>
      <c r="F431" s="609"/>
      <c r="G431" s="773"/>
      <c r="H431" s="855"/>
      <c r="I431" s="688"/>
      <c r="J431" s="688"/>
    </row>
    <row r="432" spans="1:10" ht="12" customHeight="1">
      <c r="A432" s="707"/>
      <c r="B432" s="610" t="s">
        <v>96</v>
      </c>
      <c r="C432" s="609">
        <v>840</v>
      </c>
      <c r="D432" s="609">
        <v>840</v>
      </c>
      <c r="E432" s="609">
        <v>5315</v>
      </c>
      <c r="F432" s="609">
        <v>2649</v>
      </c>
      <c r="G432" s="1005">
        <f>SUM(F432/E432)</f>
        <v>0.4984007525870179</v>
      </c>
      <c r="H432" s="860"/>
      <c r="I432" s="688"/>
      <c r="J432" s="688"/>
    </row>
    <row r="433" spans="1:10" ht="12" customHeight="1">
      <c r="A433" s="707"/>
      <c r="B433" s="610" t="s">
        <v>370</v>
      </c>
      <c r="C433" s="825"/>
      <c r="D433" s="825"/>
      <c r="E433" s="825"/>
      <c r="F433" s="825"/>
      <c r="G433" s="773"/>
      <c r="H433" s="809"/>
      <c r="I433" s="688"/>
      <c r="J433" s="688"/>
    </row>
    <row r="434" spans="1:10" ht="12" customHeight="1">
      <c r="A434" s="707"/>
      <c r="B434" s="610" t="s">
        <v>96</v>
      </c>
      <c r="C434" s="609"/>
      <c r="D434" s="609"/>
      <c r="E434" s="609"/>
      <c r="F434" s="609"/>
      <c r="G434" s="773"/>
      <c r="H434" s="855"/>
      <c r="I434" s="688"/>
      <c r="J434" s="688"/>
    </row>
    <row r="435" spans="1:10" ht="12" customHeight="1" thickBot="1">
      <c r="A435" s="707"/>
      <c r="B435" s="788" t="s">
        <v>34</v>
      </c>
      <c r="C435" s="713"/>
      <c r="D435" s="713"/>
      <c r="E435" s="713"/>
      <c r="F435" s="713"/>
      <c r="G435" s="1006"/>
      <c r="H435" s="830"/>
      <c r="I435" s="688"/>
      <c r="J435" s="688"/>
    </row>
    <row r="436" spans="1:10" ht="12" customHeight="1" thickBot="1">
      <c r="A436" s="723"/>
      <c r="B436" s="792" t="s">
        <v>130</v>
      </c>
      <c r="C436" s="716">
        <f>SUM(C429:C435)</f>
        <v>840</v>
      </c>
      <c r="D436" s="716">
        <f>SUM(D429:D435)</f>
        <v>840</v>
      </c>
      <c r="E436" s="716">
        <f>SUM(E429:E435)</f>
        <v>5315</v>
      </c>
      <c r="F436" s="716">
        <f>SUM(F429:F435)</f>
        <v>2649</v>
      </c>
      <c r="G436" s="1009">
        <f>SUM(F436/E436)</f>
        <v>0.4984007525870179</v>
      </c>
      <c r="H436" s="813"/>
      <c r="I436" s="688"/>
      <c r="J436" s="688"/>
    </row>
    <row r="437" spans="1:10" ht="12" customHeight="1">
      <c r="A437" s="88">
        <v>3322</v>
      </c>
      <c r="B437" s="278" t="s">
        <v>134</v>
      </c>
      <c r="C437" s="704"/>
      <c r="D437" s="704"/>
      <c r="E437" s="704"/>
      <c r="F437" s="704"/>
      <c r="G437" s="773"/>
      <c r="H437" s="809"/>
      <c r="I437" s="688"/>
      <c r="J437" s="688"/>
    </row>
    <row r="438" spans="1:10" ht="12" customHeight="1">
      <c r="A438" s="707"/>
      <c r="B438" s="708" t="s">
        <v>89</v>
      </c>
      <c r="C438" s="609"/>
      <c r="D438" s="609"/>
      <c r="E438" s="609"/>
      <c r="F438" s="609"/>
      <c r="G438" s="773"/>
      <c r="H438" s="809"/>
      <c r="I438" s="688"/>
      <c r="J438" s="688"/>
    </row>
    <row r="439" spans="1:10" ht="12" customHeight="1">
      <c r="A439" s="707"/>
      <c r="B439" s="221" t="s">
        <v>378</v>
      </c>
      <c r="C439" s="609"/>
      <c r="D439" s="609"/>
      <c r="E439" s="609"/>
      <c r="F439" s="609"/>
      <c r="G439" s="773"/>
      <c r="H439" s="855"/>
      <c r="I439" s="688"/>
      <c r="J439" s="688"/>
    </row>
    <row r="440" spans="1:10" ht="12" customHeight="1">
      <c r="A440" s="707"/>
      <c r="B440" s="710" t="s">
        <v>360</v>
      </c>
      <c r="C440" s="609">
        <v>100</v>
      </c>
      <c r="D440" s="609">
        <v>100</v>
      </c>
      <c r="E440" s="609">
        <v>100</v>
      </c>
      <c r="F440" s="609">
        <v>100</v>
      </c>
      <c r="G440" s="1005">
        <f>SUM(F440/E440)</f>
        <v>1</v>
      </c>
      <c r="H440" s="809"/>
      <c r="I440" s="688"/>
      <c r="J440" s="688"/>
    </row>
    <row r="441" spans="1:10" ht="12" customHeight="1">
      <c r="A441" s="707"/>
      <c r="B441" s="610" t="s">
        <v>96</v>
      </c>
      <c r="C441" s="609">
        <v>6400</v>
      </c>
      <c r="D441" s="609">
        <v>9400</v>
      </c>
      <c r="E441" s="609">
        <v>9400</v>
      </c>
      <c r="F441" s="609">
        <v>9400</v>
      </c>
      <c r="G441" s="1005">
        <f>SUM(F441/E441)</f>
        <v>1</v>
      </c>
      <c r="H441" s="861"/>
      <c r="I441" s="688"/>
      <c r="J441" s="688"/>
    </row>
    <row r="442" spans="1:10" ht="12" customHeight="1">
      <c r="A442" s="707"/>
      <c r="B442" s="610" t="s">
        <v>370</v>
      </c>
      <c r="C442" s="825"/>
      <c r="D442" s="825"/>
      <c r="E442" s="825"/>
      <c r="F442" s="825"/>
      <c r="G442" s="773"/>
      <c r="H442" s="855"/>
      <c r="I442" s="688"/>
      <c r="J442" s="688"/>
    </row>
    <row r="443" spans="1:10" ht="12" customHeight="1" thickBot="1">
      <c r="A443" s="707"/>
      <c r="B443" s="788" t="s">
        <v>34</v>
      </c>
      <c r="C443" s="713"/>
      <c r="D443" s="713"/>
      <c r="E443" s="713"/>
      <c r="F443" s="713"/>
      <c r="G443" s="1006"/>
      <c r="H443" s="862"/>
      <c r="I443" s="688"/>
      <c r="J443" s="688"/>
    </row>
    <row r="444" spans="1:10" ht="12" customHeight="1" thickBot="1">
      <c r="A444" s="723"/>
      <c r="B444" s="792" t="s">
        <v>130</v>
      </c>
      <c r="C444" s="716">
        <f>SUM(C438:C443)</f>
        <v>6500</v>
      </c>
      <c r="D444" s="716">
        <f>SUM(D438:D443)</f>
        <v>9500</v>
      </c>
      <c r="E444" s="716">
        <f>SUM(E438:E443)</f>
        <v>9500</v>
      </c>
      <c r="F444" s="716">
        <f>SUM(F438:F443)</f>
        <v>9500</v>
      </c>
      <c r="G444" s="1007">
        <f>SUM(F444/E444)</f>
        <v>1</v>
      </c>
      <c r="H444" s="813"/>
      <c r="I444" s="688"/>
      <c r="J444" s="688"/>
    </row>
    <row r="445" spans="1:10" ht="12" customHeight="1">
      <c r="A445" s="88">
        <v>3323</v>
      </c>
      <c r="B445" s="278" t="s">
        <v>485</v>
      </c>
      <c r="C445" s="704"/>
      <c r="D445" s="704"/>
      <c r="E445" s="704"/>
      <c r="F445" s="704"/>
      <c r="G445" s="773"/>
      <c r="H445" s="809"/>
      <c r="I445" s="688"/>
      <c r="J445" s="688"/>
    </row>
    <row r="446" spans="1:10" ht="12" customHeight="1">
      <c r="A446" s="707"/>
      <c r="B446" s="708" t="s">
        <v>89</v>
      </c>
      <c r="C446" s="609"/>
      <c r="D446" s="609"/>
      <c r="E446" s="609"/>
      <c r="F446" s="609"/>
      <c r="G446" s="773"/>
      <c r="H446" s="809"/>
      <c r="I446" s="688"/>
      <c r="J446" s="688"/>
    </row>
    <row r="447" spans="1:10" ht="12" customHeight="1">
      <c r="A447" s="707"/>
      <c r="B447" s="221" t="s">
        <v>378</v>
      </c>
      <c r="C447" s="609"/>
      <c r="D447" s="609"/>
      <c r="E447" s="609"/>
      <c r="F447" s="609"/>
      <c r="G447" s="773"/>
      <c r="H447" s="855"/>
      <c r="I447" s="688"/>
      <c r="J447" s="688"/>
    </row>
    <row r="448" spans="1:10" ht="12" customHeight="1">
      <c r="A448" s="707"/>
      <c r="B448" s="710" t="s">
        <v>360</v>
      </c>
      <c r="C448" s="609">
        <v>100</v>
      </c>
      <c r="D448" s="609">
        <v>100</v>
      </c>
      <c r="E448" s="609">
        <v>100</v>
      </c>
      <c r="F448" s="609">
        <v>100</v>
      </c>
      <c r="G448" s="1005">
        <f>SUM(F448/E448)</f>
        <v>1</v>
      </c>
      <c r="H448" s="809"/>
      <c r="I448" s="688"/>
      <c r="J448" s="688"/>
    </row>
    <row r="449" spans="1:10" ht="12" customHeight="1">
      <c r="A449" s="707"/>
      <c r="B449" s="610" t="s">
        <v>96</v>
      </c>
      <c r="C449" s="609">
        <v>5900</v>
      </c>
      <c r="D449" s="609">
        <v>5900</v>
      </c>
      <c r="E449" s="609">
        <v>7900</v>
      </c>
      <c r="F449" s="609">
        <v>7900</v>
      </c>
      <c r="G449" s="1005">
        <f>SUM(F449/E449)</f>
        <v>1</v>
      </c>
      <c r="H449" s="861"/>
      <c r="I449" s="688"/>
      <c r="J449" s="688"/>
    </row>
    <row r="450" spans="1:10" ht="12" customHeight="1">
      <c r="A450" s="707"/>
      <c r="B450" s="610" t="s">
        <v>370</v>
      </c>
      <c r="C450" s="825"/>
      <c r="D450" s="825"/>
      <c r="E450" s="825"/>
      <c r="F450" s="825"/>
      <c r="G450" s="773"/>
      <c r="H450" s="855"/>
      <c r="I450" s="688"/>
      <c r="J450" s="688"/>
    </row>
    <row r="451" spans="1:10" ht="12" customHeight="1" thickBot="1">
      <c r="A451" s="707"/>
      <c r="B451" s="788" t="s">
        <v>34</v>
      </c>
      <c r="C451" s="713"/>
      <c r="D451" s="713"/>
      <c r="E451" s="713"/>
      <c r="F451" s="713"/>
      <c r="G451" s="1006"/>
      <c r="H451" s="862"/>
      <c r="I451" s="688"/>
      <c r="J451" s="688"/>
    </row>
    <row r="452" spans="1:10" ht="12" customHeight="1" thickBot="1">
      <c r="A452" s="723"/>
      <c r="B452" s="792" t="s">
        <v>130</v>
      </c>
      <c r="C452" s="716">
        <f>SUM(C446:C451)</f>
        <v>6000</v>
      </c>
      <c r="D452" s="716">
        <f>SUM(D446:D451)</f>
        <v>6000</v>
      </c>
      <c r="E452" s="716">
        <f>SUM(E446:E451)</f>
        <v>8000</v>
      </c>
      <c r="F452" s="716">
        <f>SUM(F446:F451)</f>
        <v>8000</v>
      </c>
      <c r="G452" s="1007">
        <f>SUM(F452/E452)</f>
        <v>1</v>
      </c>
      <c r="H452" s="813"/>
      <c r="I452" s="688"/>
      <c r="J452" s="688"/>
    </row>
    <row r="453" spans="1:10" ht="12" customHeight="1">
      <c r="A453" s="863">
        <v>3340</v>
      </c>
      <c r="B453" s="821" t="s">
        <v>489</v>
      </c>
      <c r="C453" s="704"/>
      <c r="D453" s="704"/>
      <c r="E453" s="704"/>
      <c r="F453" s="704"/>
      <c r="G453" s="773"/>
      <c r="H453" s="809"/>
      <c r="I453" s="688"/>
      <c r="J453" s="688"/>
    </row>
    <row r="454" spans="1:10" ht="12" customHeight="1">
      <c r="A454" s="88"/>
      <c r="B454" s="708" t="s">
        <v>89</v>
      </c>
      <c r="C454" s="704"/>
      <c r="D454" s="704"/>
      <c r="E454" s="704"/>
      <c r="F454" s="704"/>
      <c r="G454" s="773"/>
      <c r="H454" s="809"/>
      <c r="I454" s="688"/>
      <c r="J454" s="688"/>
    </row>
    <row r="455" spans="1:10" ht="12" customHeight="1">
      <c r="A455" s="88"/>
      <c r="B455" s="221" t="s">
        <v>378</v>
      </c>
      <c r="C455" s="704"/>
      <c r="D455" s="704"/>
      <c r="E455" s="704"/>
      <c r="F455" s="704"/>
      <c r="G455" s="773"/>
      <c r="H455" s="855"/>
      <c r="I455" s="688"/>
      <c r="J455" s="688"/>
    </row>
    <row r="456" spans="1:10" ht="12" customHeight="1">
      <c r="A456" s="696"/>
      <c r="B456" s="710" t="s">
        <v>360</v>
      </c>
      <c r="C456" s="825">
        <v>4000</v>
      </c>
      <c r="D456" s="825">
        <v>4000</v>
      </c>
      <c r="E456" s="825">
        <v>7000</v>
      </c>
      <c r="F456" s="825">
        <v>7000</v>
      </c>
      <c r="G456" s="1005">
        <f>SUM(F456/E456)</f>
        <v>1</v>
      </c>
      <c r="H456" s="855"/>
      <c r="I456" s="688"/>
      <c r="J456" s="688"/>
    </row>
    <row r="457" spans="1:10" ht="12" customHeight="1">
      <c r="A457" s="696"/>
      <c r="B457" s="610" t="s">
        <v>96</v>
      </c>
      <c r="C457" s="825"/>
      <c r="D457" s="825"/>
      <c r="E457" s="825"/>
      <c r="F457" s="825"/>
      <c r="G457" s="773"/>
      <c r="H457" s="860"/>
      <c r="I457" s="688"/>
      <c r="J457" s="688"/>
    </row>
    <row r="458" spans="1:10" ht="12" customHeight="1">
      <c r="A458" s="88"/>
      <c r="B458" s="610" t="s">
        <v>370</v>
      </c>
      <c r="C458" s="704"/>
      <c r="D458" s="825">
        <v>3000</v>
      </c>
      <c r="E458" s="825"/>
      <c r="F458" s="825"/>
      <c r="G458" s="773"/>
      <c r="H458" s="809"/>
      <c r="I458" s="688"/>
      <c r="J458" s="688"/>
    </row>
    <row r="459" spans="1:10" ht="12" customHeight="1" thickBot="1">
      <c r="A459" s="88"/>
      <c r="B459" s="788" t="s">
        <v>34</v>
      </c>
      <c r="C459" s="727"/>
      <c r="D459" s="727"/>
      <c r="E459" s="727"/>
      <c r="F459" s="727"/>
      <c r="G459" s="1006"/>
      <c r="H459" s="830"/>
      <c r="I459" s="688"/>
      <c r="J459" s="688"/>
    </row>
    <row r="460" spans="1:10" ht="12" customHeight="1" thickBot="1">
      <c r="A460" s="698"/>
      <c r="B460" s="792" t="s">
        <v>130</v>
      </c>
      <c r="C460" s="716">
        <f>SUM(C454:C459)</f>
        <v>4000</v>
      </c>
      <c r="D460" s="716">
        <f>SUM(D454:D459)</f>
        <v>7000</v>
      </c>
      <c r="E460" s="716">
        <f>SUM(E454:E459)</f>
        <v>7000</v>
      </c>
      <c r="F460" s="716">
        <f>SUM(F454:F459)</f>
        <v>7000</v>
      </c>
      <c r="G460" s="1007">
        <f>SUM(F460/E460)</f>
        <v>1</v>
      </c>
      <c r="H460" s="813"/>
      <c r="I460" s="688"/>
      <c r="J460" s="688"/>
    </row>
    <row r="461" spans="1:10" ht="12" customHeight="1">
      <c r="A461" s="863">
        <v>3341</v>
      </c>
      <c r="B461" s="821" t="s">
        <v>372</v>
      </c>
      <c r="C461" s="704"/>
      <c r="D461" s="704"/>
      <c r="E461" s="704"/>
      <c r="F461" s="704"/>
      <c r="G461" s="773"/>
      <c r="H461" s="809"/>
      <c r="I461" s="688"/>
      <c r="J461" s="688"/>
    </row>
    <row r="462" spans="1:10" ht="12" customHeight="1">
      <c r="A462" s="88"/>
      <c r="B462" s="708" t="s">
        <v>89</v>
      </c>
      <c r="C462" s="704"/>
      <c r="D462" s="704"/>
      <c r="E462" s="704"/>
      <c r="F462" s="704"/>
      <c r="G462" s="773"/>
      <c r="H462" s="809"/>
      <c r="I462" s="688"/>
      <c r="J462" s="688"/>
    </row>
    <row r="463" spans="1:10" ht="12" customHeight="1">
      <c r="A463" s="88"/>
      <c r="B463" s="221" t="s">
        <v>378</v>
      </c>
      <c r="C463" s="704"/>
      <c r="D463" s="704"/>
      <c r="E463" s="704"/>
      <c r="F463" s="704"/>
      <c r="G463" s="773"/>
      <c r="H463" s="855"/>
      <c r="I463" s="688"/>
      <c r="J463" s="688"/>
    </row>
    <row r="464" spans="1:10" ht="12" customHeight="1">
      <c r="A464" s="696"/>
      <c r="B464" s="710" t="s">
        <v>360</v>
      </c>
      <c r="C464" s="825">
        <v>1500</v>
      </c>
      <c r="D464" s="825">
        <v>2003</v>
      </c>
      <c r="E464" s="825">
        <v>2003</v>
      </c>
      <c r="F464" s="825">
        <v>2003</v>
      </c>
      <c r="G464" s="1005">
        <f>SUM(F464/E464)</f>
        <v>1</v>
      </c>
      <c r="H464" s="855"/>
      <c r="I464" s="688"/>
      <c r="J464" s="688"/>
    </row>
    <row r="465" spans="1:10" ht="12" customHeight="1">
      <c r="A465" s="696"/>
      <c r="B465" s="610" t="s">
        <v>96</v>
      </c>
      <c r="C465" s="825"/>
      <c r="D465" s="825"/>
      <c r="E465" s="825"/>
      <c r="F465" s="825"/>
      <c r="G465" s="773"/>
      <c r="H465" s="860"/>
      <c r="I465" s="688"/>
      <c r="J465" s="688"/>
    </row>
    <row r="466" spans="1:10" ht="12" customHeight="1">
      <c r="A466" s="88"/>
      <c r="B466" s="610" t="s">
        <v>370</v>
      </c>
      <c r="C466" s="704"/>
      <c r="D466" s="704"/>
      <c r="E466" s="704"/>
      <c r="F466" s="704"/>
      <c r="G466" s="773"/>
      <c r="H466" s="809"/>
      <c r="I466" s="688"/>
      <c r="J466" s="688"/>
    </row>
    <row r="467" spans="1:10" ht="12" customHeight="1" thickBot="1">
      <c r="A467" s="88"/>
      <c r="B467" s="788" t="s">
        <v>34</v>
      </c>
      <c r="C467" s="727"/>
      <c r="D467" s="727"/>
      <c r="E467" s="727"/>
      <c r="F467" s="727"/>
      <c r="G467" s="1006"/>
      <c r="H467" s="830"/>
      <c r="I467" s="688"/>
      <c r="J467" s="688"/>
    </row>
    <row r="468" spans="1:10" ht="12" customHeight="1" thickBot="1">
      <c r="A468" s="698"/>
      <c r="B468" s="792" t="s">
        <v>130</v>
      </c>
      <c r="C468" s="716">
        <f>SUM(C462:C467)</f>
        <v>1500</v>
      </c>
      <c r="D468" s="716">
        <f>SUM(D462:D467)</f>
        <v>2003</v>
      </c>
      <c r="E468" s="716">
        <f>SUM(E462:E467)</f>
        <v>2003</v>
      </c>
      <c r="F468" s="716">
        <f>SUM(F462:F467)</f>
        <v>2003</v>
      </c>
      <c r="G468" s="1007">
        <f>SUM(F468/E468)</f>
        <v>1</v>
      </c>
      <c r="H468" s="813"/>
      <c r="I468" s="688"/>
      <c r="J468" s="688"/>
    </row>
    <row r="469" spans="1:10" ht="12" customHeight="1">
      <c r="A469" s="863">
        <v>3342</v>
      </c>
      <c r="B469" s="821" t="s">
        <v>373</v>
      </c>
      <c r="C469" s="704"/>
      <c r="D469" s="704"/>
      <c r="E469" s="704"/>
      <c r="F469" s="704"/>
      <c r="G469" s="773"/>
      <c r="H469" s="809"/>
      <c r="I469" s="688"/>
      <c r="J469" s="688"/>
    </row>
    <row r="470" spans="1:10" ht="12" customHeight="1">
      <c r="A470" s="88"/>
      <c r="B470" s="708" t="s">
        <v>89</v>
      </c>
      <c r="C470" s="704"/>
      <c r="D470" s="704"/>
      <c r="E470" s="704"/>
      <c r="F470" s="704"/>
      <c r="G470" s="773"/>
      <c r="H470" s="809"/>
      <c r="I470" s="688"/>
      <c r="J470" s="688"/>
    </row>
    <row r="471" spans="1:10" ht="12" customHeight="1">
      <c r="A471" s="88"/>
      <c r="B471" s="221" t="s">
        <v>378</v>
      </c>
      <c r="C471" s="704"/>
      <c r="D471" s="704"/>
      <c r="E471" s="704"/>
      <c r="F471" s="704"/>
      <c r="G471" s="773"/>
      <c r="H471" s="809"/>
      <c r="I471" s="688"/>
      <c r="J471" s="688"/>
    </row>
    <row r="472" spans="1:10" ht="12" customHeight="1">
      <c r="A472" s="696"/>
      <c r="B472" s="710" t="s">
        <v>360</v>
      </c>
      <c r="C472" s="825">
        <v>880</v>
      </c>
      <c r="D472" s="825">
        <v>880</v>
      </c>
      <c r="E472" s="825">
        <v>880</v>
      </c>
      <c r="F472" s="825">
        <v>880</v>
      </c>
      <c r="G472" s="773">
        <f>SUM(F472/E472)</f>
        <v>1</v>
      </c>
      <c r="H472" s="855"/>
      <c r="I472" s="688"/>
      <c r="J472" s="688"/>
    </row>
    <row r="473" spans="1:10" ht="12" customHeight="1">
      <c r="A473" s="696"/>
      <c r="B473" s="610" t="s">
        <v>96</v>
      </c>
      <c r="C473" s="825"/>
      <c r="D473" s="825"/>
      <c r="E473" s="825"/>
      <c r="F473" s="825"/>
      <c r="G473" s="773"/>
      <c r="H473" s="860"/>
      <c r="I473" s="688"/>
      <c r="J473" s="688"/>
    </row>
    <row r="474" spans="1:10" ht="12" customHeight="1">
      <c r="A474" s="88"/>
      <c r="B474" s="610" t="s">
        <v>370</v>
      </c>
      <c r="C474" s="704"/>
      <c r="D474" s="704"/>
      <c r="E474" s="704"/>
      <c r="F474" s="704"/>
      <c r="G474" s="773"/>
      <c r="H474" s="809"/>
      <c r="I474" s="688"/>
      <c r="J474" s="688"/>
    </row>
    <row r="475" spans="1:10" ht="12" customHeight="1">
      <c r="A475" s="88"/>
      <c r="B475" s="610" t="s">
        <v>96</v>
      </c>
      <c r="C475" s="704"/>
      <c r="D475" s="704"/>
      <c r="E475" s="704"/>
      <c r="F475" s="704"/>
      <c r="G475" s="773"/>
      <c r="H475" s="810"/>
      <c r="I475" s="688"/>
      <c r="J475" s="688"/>
    </row>
    <row r="476" spans="1:10" ht="12" customHeight="1" thickBot="1">
      <c r="A476" s="88"/>
      <c r="B476" s="788" t="s">
        <v>34</v>
      </c>
      <c r="C476" s="727"/>
      <c r="D476" s="727"/>
      <c r="E476" s="727"/>
      <c r="F476" s="727"/>
      <c r="G476" s="773"/>
      <c r="H476" s="830"/>
      <c r="I476" s="688"/>
      <c r="J476" s="688"/>
    </row>
    <row r="477" spans="1:10" ht="12" customHeight="1" thickBot="1">
      <c r="A477" s="698"/>
      <c r="B477" s="792" t="s">
        <v>130</v>
      </c>
      <c r="C477" s="716">
        <f>SUM(C470:C476)</f>
        <v>880</v>
      </c>
      <c r="D477" s="716">
        <f>SUM(D470:D476)</f>
        <v>880</v>
      </c>
      <c r="E477" s="716">
        <f>SUM(E470:E476)</f>
        <v>880</v>
      </c>
      <c r="F477" s="716">
        <f>SUM(F470:F476)</f>
        <v>880</v>
      </c>
      <c r="G477" s="1006">
        <f>SUM(F477/E477)</f>
        <v>1</v>
      </c>
      <c r="H477" s="813"/>
      <c r="I477" s="688"/>
      <c r="J477" s="688"/>
    </row>
    <row r="478" spans="1:10" ht="12" customHeight="1">
      <c r="A478" s="863">
        <v>3343</v>
      </c>
      <c r="B478" s="821" t="s">
        <v>154</v>
      </c>
      <c r="C478" s="704"/>
      <c r="D478" s="704"/>
      <c r="E478" s="704"/>
      <c r="F478" s="704"/>
      <c r="G478" s="773"/>
      <c r="H478" s="809"/>
      <c r="I478" s="688"/>
      <c r="J478" s="688"/>
    </row>
    <row r="479" spans="1:10" ht="12" customHeight="1">
      <c r="A479" s="88"/>
      <c r="B479" s="708" t="s">
        <v>89</v>
      </c>
      <c r="C479" s="704"/>
      <c r="D479" s="704"/>
      <c r="E479" s="704"/>
      <c r="F479" s="704"/>
      <c r="G479" s="773"/>
      <c r="H479" s="809"/>
      <c r="I479" s="688"/>
      <c r="J479" s="688"/>
    </row>
    <row r="480" spans="1:10" ht="12" customHeight="1">
      <c r="A480" s="88"/>
      <c r="B480" s="221" t="s">
        <v>378</v>
      </c>
      <c r="C480" s="704"/>
      <c r="D480" s="704"/>
      <c r="E480" s="704"/>
      <c r="F480" s="704"/>
      <c r="G480" s="773"/>
      <c r="H480" s="809"/>
      <c r="I480" s="688"/>
      <c r="J480" s="688"/>
    </row>
    <row r="481" spans="1:10" ht="12" customHeight="1">
      <c r="A481" s="696"/>
      <c r="B481" s="710" t="s">
        <v>360</v>
      </c>
      <c r="C481" s="825">
        <v>1000</v>
      </c>
      <c r="D481" s="825">
        <v>1000</v>
      </c>
      <c r="E481" s="825">
        <v>1000</v>
      </c>
      <c r="F481" s="825">
        <v>1000</v>
      </c>
      <c r="G481" s="1005">
        <f>SUM(F481/E481)</f>
        <v>1</v>
      </c>
      <c r="H481" s="855"/>
      <c r="I481" s="688"/>
      <c r="J481" s="688"/>
    </row>
    <row r="482" spans="1:10" ht="12" customHeight="1">
      <c r="A482" s="696"/>
      <c r="B482" s="610" t="s">
        <v>96</v>
      </c>
      <c r="C482" s="825"/>
      <c r="D482" s="825"/>
      <c r="E482" s="825"/>
      <c r="F482" s="825"/>
      <c r="G482" s="773"/>
      <c r="H482" s="860"/>
      <c r="I482" s="688"/>
      <c r="J482" s="688"/>
    </row>
    <row r="483" spans="1:10" ht="12.75" customHeight="1">
      <c r="A483" s="88"/>
      <c r="B483" s="610" t="s">
        <v>370</v>
      </c>
      <c r="C483" s="704"/>
      <c r="D483" s="704"/>
      <c r="E483" s="704"/>
      <c r="F483" s="704"/>
      <c r="G483" s="773"/>
      <c r="H483" s="809"/>
      <c r="I483" s="688"/>
      <c r="J483" s="688"/>
    </row>
    <row r="484" spans="1:10" ht="12" customHeight="1" thickBot="1">
      <c r="A484" s="88"/>
      <c r="B484" s="788" t="s">
        <v>34</v>
      </c>
      <c r="C484" s="727"/>
      <c r="D484" s="727"/>
      <c r="E484" s="727"/>
      <c r="F484" s="727"/>
      <c r="G484" s="1006"/>
      <c r="H484" s="830"/>
      <c r="I484" s="688"/>
      <c r="J484" s="688"/>
    </row>
    <row r="485" spans="1:10" ht="12" customHeight="1" thickBot="1">
      <c r="A485" s="698"/>
      <c r="B485" s="792" t="s">
        <v>130</v>
      </c>
      <c r="C485" s="716">
        <f>SUM(C479:C484)</f>
        <v>1000</v>
      </c>
      <c r="D485" s="716">
        <f>SUM(D479:D484)</f>
        <v>1000</v>
      </c>
      <c r="E485" s="716">
        <f>SUM(E479:E484)</f>
        <v>1000</v>
      </c>
      <c r="F485" s="716">
        <f>SUM(F479:F484)</f>
        <v>1000</v>
      </c>
      <c r="G485" s="1007">
        <f>SUM(F485/E485)</f>
        <v>1</v>
      </c>
      <c r="H485" s="813"/>
      <c r="I485" s="688"/>
      <c r="J485" s="688"/>
    </row>
    <row r="486" spans="1:10" ht="12" customHeight="1">
      <c r="A486" s="88">
        <v>3344</v>
      </c>
      <c r="B486" s="706" t="s">
        <v>348</v>
      </c>
      <c r="C486" s="718"/>
      <c r="D486" s="718"/>
      <c r="E486" s="718"/>
      <c r="F486" s="718"/>
      <c r="G486" s="773"/>
      <c r="H486" s="809"/>
      <c r="I486" s="688"/>
      <c r="J486" s="688"/>
    </row>
    <row r="487" spans="1:10" ht="12" customHeight="1">
      <c r="A487" s="88"/>
      <c r="B487" s="87" t="s">
        <v>89</v>
      </c>
      <c r="C487" s="704"/>
      <c r="D487" s="704"/>
      <c r="E487" s="704"/>
      <c r="F487" s="704"/>
      <c r="G487" s="773"/>
      <c r="H487" s="809"/>
      <c r="I487" s="688"/>
      <c r="J487" s="688"/>
    </row>
    <row r="488" spans="1:10" ht="12" customHeight="1">
      <c r="A488" s="88"/>
      <c r="B488" s="221" t="s">
        <v>378</v>
      </c>
      <c r="C488" s="704"/>
      <c r="D488" s="704"/>
      <c r="E488" s="704"/>
      <c r="F488" s="704"/>
      <c r="G488" s="773"/>
      <c r="H488" s="809"/>
      <c r="I488" s="688"/>
      <c r="J488" s="688"/>
    </row>
    <row r="489" spans="1:10" ht="12" customHeight="1">
      <c r="A489" s="88"/>
      <c r="B489" s="87" t="s">
        <v>360</v>
      </c>
      <c r="C489" s="825">
        <v>1027</v>
      </c>
      <c r="D489" s="825">
        <v>1027</v>
      </c>
      <c r="E489" s="825">
        <v>1027</v>
      </c>
      <c r="F489" s="825">
        <v>1027</v>
      </c>
      <c r="G489" s="1005">
        <f>SUM(F489/E489)</f>
        <v>1</v>
      </c>
      <c r="H489" s="855"/>
      <c r="I489" s="688"/>
      <c r="J489" s="688"/>
    </row>
    <row r="490" spans="1:10" ht="12" customHeight="1">
      <c r="A490" s="88"/>
      <c r="B490" s="221" t="s">
        <v>96</v>
      </c>
      <c r="C490" s="825"/>
      <c r="D490" s="825"/>
      <c r="E490" s="825"/>
      <c r="F490" s="825"/>
      <c r="G490" s="773"/>
      <c r="H490" s="860"/>
      <c r="I490" s="688"/>
      <c r="J490" s="688"/>
    </row>
    <row r="491" spans="1:10" ht="12" customHeight="1">
      <c r="A491" s="88"/>
      <c r="B491" s="610" t="s">
        <v>370</v>
      </c>
      <c r="C491" s="704"/>
      <c r="D491" s="704"/>
      <c r="E491" s="704"/>
      <c r="F491" s="704"/>
      <c r="G491" s="773"/>
      <c r="H491" s="809"/>
      <c r="I491" s="688"/>
      <c r="J491" s="688"/>
    </row>
    <row r="492" spans="1:10" ht="12" customHeight="1" thickBot="1">
      <c r="A492" s="88"/>
      <c r="B492" s="788" t="s">
        <v>34</v>
      </c>
      <c r="C492" s="827"/>
      <c r="D492" s="827"/>
      <c r="E492" s="827"/>
      <c r="F492" s="827"/>
      <c r="G492" s="1006"/>
      <c r="H492" s="811"/>
      <c r="I492" s="688"/>
      <c r="J492" s="688"/>
    </row>
    <row r="493" spans="1:10" ht="12" customHeight="1" thickBot="1">
      <c r="A493" s="723"/>
      <c r="B493" s="792" t="s">
        <v>130</v>
      </c>
      <c r="C493" s="864">
        <f>SUM(C487:C492)</f>
        <v>1027</v>
      </c>
      <c r="D493" s="864">
        <f>SUM(D487:D492)</f>
        <v>1027</v>
      </c>
      <c r="E493" s="864">
        <f>SUM(E487:E492)</f>
        <v>1027</v>
      </c>
      <c r="F493" s="864">
        <f>SUM(F487:F492)</f>
        <v>1027</v>
      </c>
      <c r="G493" s="773">
        <f>SUM(F493/E493)</f>
        <v>1</v>
      </c>
      <c r="H493" s="830"/>
      <c r="I493" s="688"/>
      <c r="J493" s="688"/>
    </row>
    <row r="494" spans="1:10" ht="12" customHeight="1">
      <c r="A494" s="88">
        <v>3345</v>
      </c>
      <c r="B494" s="722" t="s">
        <v>155</v>
      </c>
      <c r="C494" s="704"/>
      <c r="D494" s="704"/>
      <c r="E494" s="704"/>
      <c r="F494" s="704"/>
      <c r="G494" s="773"/>
      <c r="H494" s="808"/>
      <c r="I494" s="688"/>
      <c r="J494" s="688"/>
    </row>
    <row r="495" spans="1:10" ht="12" customHeight="1">
      <c r="A495" s="88"/>
      <c r="B495" s="708" t="s">
        <v>89</v>
      </c>
      <c r="C495" s="704"/>
      <c r="D495" s="704"/>
      <c r="E495" s="704"/>
      <c r="F495" s="704"/>
      <c r="G495" s="773"/>
      <c r="H495" s="774"/>
      <c r="I495" s="688"/>
      <c r="J495" s="688"/>
    </row>
    <row r="496" spans="1:10" ht="12" customHeight="1">
      <c r="A496" s="88"/>
      <c r="B496" s="221" t="s">
        <v>378</v>
      </c>
      <c r="C496" s="704"/>
      <c r="D496" s="704"/>
      <c r="E496" s="704"/>
      <c r="F496" s="704"/>
      <c r="G496" s="773"/>
      <c r="H496" s="774"/>
      <c r="I496" s="688"/>
      <c r="J496" s="688"/>
    </row>
    <row r="497" spans="1:10" ht="12" customHeight="1">
      <c r="A497" s="88"/>
      <c r="B497" s="710" t="s">
        <v>360</v>
      </c>
      <c r="C497" s="825">
        <v>300</v>
      </c>
      <c r="D497" s="825">
        <v>600</v>
      </c>
      <c r="E497" s="825">
        <v>600</v>
      </c>
      <c r="F497" s="825">
        <v>600</v>
      </c>
      <c r="G497" s="1005">
        <f>SUM(F497/E497)</f>
        <v>1</v>
      </c>
      <c r="H497" s="855"/>
      <c r="I497" s="688"/>
      <c r="J497" s="688"/>
    </row>
    <row r="498" spans="1:10" ht="12" customHeight="1">
      <c r="A498" s="88"/>
      <c r="B498" s="610" t="s">
        <v>96</v>
      </c>
      <c r="C498" s="825"/>
      <c r="D498" s="825"/>
      <c r="E498" s="825"/>
      <c r="F498" s="825"/>
      <c r="G498" s="773"/>
      <c r="H498" s="855"/>
      <c r="I498" s="688"/>
      <c r="J498" s="688"/>
    </row>
    <row r="499" spans="1:10" ht="12" customHeight="1">
      <c r="A499" s="88"/>
      <c r="B499" s="610" t="s">
        <v>370</v>
      </c>
      <c r="C499" s="704"/>
      <c r="D499" s="704"/>
      <c r="E499" s="704"/>
      <c r="F499" s="704"/>
      <c r="G499" s="773"/>
      <c r="H499" s="774"/>
      <c r="I499" s="688"/>
      <c r="J499" s="688"/>
    </row>
    <row r="500" spans="1:10" ht="12" customHeight="1" thickBot="1">
      <c r="A500" s="88"/>
      <c r="B500" s="788" t="s">
        <v>34</v>
      </c>
      <c r="C500" s="827"/>
      <c r="D500" s="827"/>
      <c r="E500" s="827"/>
      <c r="F500" s="827"/>
      <c r="G500" s="1006"/>
      <c r="H500" s="830"/>
      <c r="I500" s="688"/>
      <c r="J500" s="688"/>
    </row>
    <row r="501" spans="1:10" ht="13.5" customHeight="1" thickBot="1">
      <c r="A501" s="723"/>
      <c r="B501" s="792" t="s">
        <v>130</v>
      </c>
      <c r="C501" s="864">
        <f>SUM(C497:C500)</f>
        <v>300</v>
      </c>
      <c r="D501" s="864">
        <f>SUM(D497:D500)</f>
        <v>600</v>
      </c>
      <c r="E501" s="864">
        <f>SUM(E497:E500)</f>
        <v>600</v>
      </c>
      <c r="F501" s="864">
        <f>SUM(F497:F500)</f>
        <v>600</v>
      </c>
      <c r="G501" s="1007">
        <f>SUM(F501/E501)</f>
        <v>1</v>
      </c>
      <c r="H501" s="813"/>
      <c r="I501" s="688"/>
      <c r="J501" s="688"/>
    </row>
    <row r="502" spans="1:10" ht="12" customHeight="1">
      <c r="A502" s="88">
        <v>3346</v>
      </c>
      <c r="B502" s="820" t="s">
        <v>93</v>
      </c>
      <c r="C502" s="704"/>
      <c r="D502" s="704"/>
      <c r="E502" s="704"/>
      <c r="F502" s="704"/>
      <c r="G502" s="773"/>
      <c r="H502" s="809"/>
      <c r="I502" s="688"/>
      <c r="J502" s="688"/>
    </row>
    <row r="503" spans="1:10" ht="12" customHeight="1">
      <c r="A503" s="707"/>
      <c r="B503" s="708" t="s">
        <v>89</v>
      </c>
      <c r="C503" s="704"/>
      <c r="D503" s="704"/>
      <c r="E503" s="704"/>
      <c r="F503" s="704"/>
      <c r="G503" s="773"/>
      <c r="H503" s="809"/>
      <c r="I503" s="688"/>
      <c r="J503" s="688"/>
    </row>
    <row r="504" spans="1:10" ht="12" customHeight="1">
      <c r="A504" s="707"/>
      <c r="B504" s="221" t="s">
        <v>378</v>
      </c>
      <c r="C504" s="704"/>
      <c r="D504" s="704"/>
      <c r="E504" s="704"/>
      <c r="F504" s="704"/>
      <c r="G504" s="773"/>
      <c r="H504" s="809"/>
      <c r="I504" s="688"/>
      <c r="J504" s="688"/>
    </row>
    <row r="505" spans="1:10" ht="12" customHeight="1">
      <c r="A505" s="707"/>
      <c r="B505" s="710" t="s">
        <v>360</v>
      </c>
      <c r="C505" s="825">
        <v>3733</v>
      </c>
      <c r="D505" s="825">
        <v>3733</v>
      </c>
      <c r="E505" s="825">
        <v>3733</v>
      </c>
      <c r="F505" s="825">
        <v>3733</v>
      </c>
      <c r="G505" s="1005">
        <f>SUM(F505/E505)</f>
        <v>1</v>
      </c>
      <c r="H505" s="855"/>
      <c r="I505" s="688"/>
      <c r="J505" s="688"/>
    </row>
    <row r="506" spans="1:10" ht="12" customHeight="1">
      <c r="A506" s="707"/>
      <c r="B506" s="610" t="s">
        <v>96</v>
      </c>
      <c r="C506" s="825"/>
      <c r="D506" s="825"/>
      <c r="E506" s="825"/>
      <c r="F506" s="825"/>
      <c r="G506" s="773"/>
      <c r="H506" s="860"/>
      <c r="I506" s="688"/>
      <c r="J506" s="688"/>
    </row>
    <row r="507" spans="1:10" ht="12" customHeight="1">
      <c r="A507" s="707"/>
      <c r="B507" s="610" t="s">
        <v>370</v>
      </c>
      <c r="C507" s="704"/>
      <c r="D507" s="704"/>
      <c r="E507" s="704"/>
      <c r="F507" s="704"/>
      <c r="G507" s="773"/>
      <c r="H507" s="809"/>
      <c r="I507" s="688"/>
      <c r="J507" s="688"/>
    </row>
    <row r="508" spans="1:10" ht="12" customHeight="1" thickBot="1">
      <c r="A508" s="707"/>
      <c r="B508" s="788" t="s">
        <v>34</v>
      </c>
      <c r="C508" s="727"/>
      <c r="D508" s="727"/>
      <c r="E508" s="727"/>
      <c r="F508" s="727"/>
      <c r="G508" s="1006"/>
      <c r="H508" s="830"/>
      <c r="I508" s="688"/>
      <c r="J508" s="688"/>
    </row>
    <row r="509" spans="1:10" ht="12" customHeight="1" thickBot="1">
      <c r="A509" s="723"/>
      <c r="B509" s="792" t="s">
        <v>130</v>
      </c>
      <c r="C509" s="716">
        <f>SUM(C505:C508)</f>
        <v>3733</v>
      </c>
      <c r="D509" s="716">
        <f>SUM(D505:D508)</f>
        <v>3733</v>
      </c>
      <c r="E509" s="716">
        <f>SUM(E505:E508)</f>
        <v>3733</v>
      </c>
      <c r="F509" s="716">
        <f>SUM(F505:F508)</f>
        <v>3733</v>
      </c>
      <c r="G509" s="1007">
        <f>SUM(F509/E509)</f>
        <v>1</v>
      </c>
      <c r="H509" s="813"/>
      <c r="I509" s="688"/>
      <c r="J509" s="688"/>
    </row>
    <row r="510" spans="1:10" ht="12" customHeight="1">
      <c r="A510" s="88">
        <v>3347</v>
      </c>
      <c r="B510" s="820" t="s">
        <v>94</v>
      </c>
      <c r="C510" s="704"/>
      <c r="D510" s="704"/>
      <c r="E510" s="704"/>
      <c r="F510" s="704"/>
      <c r="G510" s="773"/>
      <c r="H510" s="809"/>
      <c r="I510" s="688"/>
      <c r="J510" s="688"/>
    </row>
    <row r="511" spans="1:10" ht="12" customHeight="1">
      <c r="A511" s="707"/>
      <c r="B511" s="708" t="s">
        <v>89</v>
      </c>
      <c r="C511" s="704"/>
      <c r="D511" s="704"/>
      <c r="E511" s="704"/>
      <c r="F511" s="704"/>
      <c r="G511" s="773"/>
      <c r="H511" s="809"/>
      <c r="I511" s="688"/>
      <c r="J511" s="688"/>
    </row>
    <row r="512" spans="1:10" ht="12" customHeight="1">
      <c r="A512" s="707"/>
      <c r="B512" s="221" t="s">
        <v>378</v>
      </c>
      <c r="C512" s="704"/>
      <c r="D512" s="704"/>
      <c r="E512" s="704"/>
      <c r="F512" s="704"/>
      <c r="G512" s="773"/>
      <c r="H512" s="809"/>
      <c r="I512" s="688"/>
      <c r="J512" s="688"/>
    </row>
    <row r="513" spans="1:10" ht="12" customHeight="1">
      <c r="A513" s="707"/>
      <c r="B513" s="710" t="s">
        <v>360</v>
      </c>
      <c r="C513" s="825">
        <v>2000</v>
      </c>
      <c r="D513" s="825">
        <v>2000</v>
      </c>
      <c r="E513" s="825">
        <v>2000</v>
      </c>
      <c r="F513" s="825">
        <v>2000</v>
      </c>
      <c r="G513" s="1005">
        <f>SUM(F513/E513)</f>
        <v>1</v>
      </c>
      <c r="H513" s="855"/>
      <c r="I513" s="688"/>
      <c r="J513" s="688"/>
    </row>
    <row r="514" spans="1:10" ht="12" customHeight="1">
      <c r="A514" s="707"/>
      <c r="B514" s="610" t="s">
        <v>96</v>
      </c>
      <c r="C514" s="825"/>
      <c r="D514" s="825"/>
      <c r="E514" s="825"/>
      <c r="F514" s="825"/>
      <c r="G514" s="773"/>
      <c r="H514" s="860"/>
      <c r="I514" s="688"/>
      <c r="J514" s="688"/>
    </row>
    <row r="515" spans="1:10" ht="12" customHeight="1">
      <c r="A515" s="707"/>
      <c r="B515" s="610" t="s">
        <v>370</v>
      </c>
      <c r="C515" s="704"/>
      <c r="D515" s="704"/>
      <c r="E515" s="704"/>
      <c r="F515" s="704"/>
      <c r="G515" s="773"/>
      <c r="H515" s="809"/>
      <c r="I515" s="688"/>
      <c r="J515" s="688"/>
    </row>
    <row r="516" spans="1:10" ht="12" customHeight="1" thickBot="1">
      <c r="A516" s="707"/>
      <c r="B516" s="788" t="s">
        <v>34</v>
      </c>
      <c r="C516" s="727"/>
      <c r="D516" s="727"/>
      <c r="E516" s="727"/>
      <c r="F516" s="727"/>
      <c r="G516" s="1006"/>
      <c r="H516" s="830"/>
      <c r="I516" s="688"/>
      <c r="J516" s="688"/>
    </row>
    <row r="517" spans="1:10" ht="12" customHeight="1" thickBot="1">
      <c r="A517" s="723"/>
      <c r="B517" s="792" t="s">
        <v>130</v>
      </c>
      <c r="C517" s="716">
        <f>SUM(C513:C516)</f>
        <v>2000</v>
      </c>
      <c r="D517" s="716">
        <f>SUM(D513:D516)</f>
        <v>2000</v>
      </c>
      <c r="E517" s="716">
        <f>SUM(E513:E516)</f>
        <v>2000</v>
      </c>
      <c r="F517" s="716">
        <f>SUM(F513:F516)</f>
        <v>2000</v>
      </c>
      <c r="G517" s="1007">
        <f>SUM(F517/E517)</f>
        <v>1</v>
      </c>
      <c r="H517" s="813"/>
      <c r="I517" s="688"/>
      <c r="J517" s="688"/>
    </row>
    <row r="518" spans="1:10" ht="12" customHeight="1">
      <c r="A518" s="88">
        <v>3348</v>
      </c>
      <c r="B518" s="820" t="s">
        <v>183</v>
      </c>
      <c r="C518" s="704"/>
      <c r="D518" s="704"/>
      <c r="E518" s="704"/>
      <c r="F518" s="704"/>
      <c r="G518" s="773"/>
      <c r="H518" s="809"/>
      <c r="I518" s="688"/>
      <c r="J518" s="688"/>
    </row>
    <row r="519" spans="1:10" ht="12" customHeight="1">
      <c r="A519" s="707"/>
      <c r="B519" s="708" t="s">
        <v>89</v>
      </c>
      <c r="C519" s="704"/>
      <c r="D519" s="704"/>
      <c r="E519" s="704"/>
      <c r="F519" s="704"/>
      <c r="G519" s="773"/>
      <c r="H519" s="809"/>
      <c r="I519" s="688"/>
      <c r="J519" s="688"/>
    </row>
    <row r="520" spans="1:10" ht="12" customHeight="1">
      <c r="A520" s="707"/>
      <c r="B520" s="221" t="s">
        <v>378</v>
      </c>
      <c r="C520" s="704"/>
      <c r="D520" s="704"/>
      <c r="E520" s="704"/>
      <c r="F520" s="704"/>
      <c r="G520" s="773"/>
      <c r="H520" s="809"/>
      <c r="I520" s="688"/>
      <c r="J520" s="688"/>
    </row>
    <row r="521" spans="1:10" ht="12" customHeight="1">
      <c r="A521" s="707"/>
      <c r="B521" s="710" t="s">
        <v>360</v>
      </c>
      <c r="C521" s="825">
        <v>400</v>
      </c>
      <c r="D521" s="825">
        <v>800</v>
      </c>
      <c r="E521" s="825">
        <v>800</v>
      </c>
      <c r="F521" s="825">
        <v>800</v>
      </c>
      <c r="G521" s="1005">
        <f>SUM(F521/E521)</f>
        <v>1</v>
      </c>
      <c r="H521" s="855"/>
      <c r="I521" s="688"/>
      <c r="J521" s="688"/>
    </row>
    <row r="522" spans="1:10" ht="12" customHeight="1">
      <c r="A522" s="707"/>
      <c r="B522" s="610" t="s">
        <v>96</v>
      </c>
      <c r="C522" s="825"/>
      <c r="D522" s="825"/>
      <c r="E522" s="825"/>
      <c r="F522" s="825"/>
      <c r="G522" s="773"/>
      <c r="H522" s="860"/>
      <c r="I522" s="688"/>
      <c r="J522" s="688"/>
    </row>
    <row r="523" spans="1:10" ht="12" customHeight="1">
      <c r="A523" s="707"/>
      <c r="B523" s="610" t="s">
        <v>370</v>
      </c>
      <c r="C523" s="704"/>
      <c r="D523" s="704"/>
      <c r="E523" s="704"/>
      <c r="F523" s="704"/>
      <c r="G523" s="773"/>
      <c r="H523" s="809"/>
      <c r="I523" s="688"/>
      <c r="J523" s="688"/>
    </row>
    <row r="524" spans="1:10" ht="12" customHeight="1" thickBot="1">
      <c r="A524" s="707"/>
      <c r="B524" s="788" t="s">
        <v>34</v>
      </c>
      <c r="C524" s="727"/>
      <c r="D524" s="727"/>
      <c r="E524" s="727"/>
      <c r="F524" s="727"/>
      <c r="G524" s="1006"/>
      <c r="H524" s="830"/>
      <c r="I524" s="688"/>
      <c r="J524" s="688"/>
    </row>
    <row r="525" spans="1:10" ht="12" customHeight="1" thickBot="1">
      <c r="A525" s="723"/>
      <c r="B525" s="792" t="s">
        <v>130</v>
      </c>
      <c r="C525" s="716">
        <f>SUM(C521:C524)</f>
        <v>400</v>
      </c>
      <c r="D525" s="716">
        <f>SUM(D521:D524)</f>
        <v>800</v>
      </c>
      <c r="E525" s="716">
        <f>SUM(E521:E524)</f>
        <v>800</v>
      </c>
      <c r="F525" s="716">
        <f>SUM(F521:F524)</f>
        <v>800</v>
      </c>
      <c r="G525" s="1007">
        <f>SUM(F525/E525)</f>
        <v>1</v>
      </c>
      <c r="H525" s="813"/>
      <c r="I525" s="688"/>
      <c r="J525" s="688"/>
    </row>
    <row r="526" spans="1:10" ht="12" customHeight="1">
      <c r="A526" s="724">
        <v>3350</v>
      </c>
      <c r="B526" s="278" t="s">
        <v>371</v>
      </c>
      <c r="C526" s="704"/>
      <c r="D526" s="704"/>
      <c r="E526" s="704"/>
      <c r="F526" s="704"/>
      <c r="G526" s="773"/>
      <c r="H526" s="809"/>
      <c r="I526" s="688"/>
      <c r="J526" s="688"/>
    </row>
    <row r="527" spans="1:10" ht="12" customHeight="1">
      <c r="A527" s="707"/>
      <c r="B527" s="708" t="s">
        <v>89</v>
      </c>
      <c r="C527" s="609"/>
      <c r="D527" s="609"/>
      <c r="E527" s="609"/>
      <c r="F527" s="609"/>
      <c r="G527" s="773"/>
      <c r="H527" s="809"/>
      <c r="I527" s="688"/>
      <c r="J527" s="688"/>
    </row>
    <row r="528" spans="1:10" ht="12" customHeight="1">
      <c r="A528" s="707"/>
      <c r="B528" s="221" t="s">
        <v>378</v>
      </c>
      <c r="C528" s="609"/>
      <c r="D528" s="609"/>
      <c r="E528" s="609"/>
      <c r="F528" s="609"/>
      <c r="G528" s="773"/>
      <c r="H528" s="809"/>
      <c r="I528" s="688"/>
      <c r="J528" s="688"/>
    </row>
    <row r="529" spans="1:10" ht="12" customHeight="1">
      <c r="A529" s="707"/>
      <c r="B529" s="710" t="s">
        <v>360</v>
      </c>
      <c r="C529" s="825">
        <v>1000</v>
      </c>
      <c r="D529" s="825">
        <v>1000</v>
      </c>
      <c r="E529" s="825">
        <v>1000</v>
      </c>
      <c r="F529" s="825">
        <v>1000</v>
      </c>
      <c r="G529" s="1005">
        <f>SUM(F529/E529)</f>
        <v>1</v>
      </c>
      <c r="H529" s="809"/>
      <c r="I529" s="688"/>
      <c r="J529" s="688"/>
    </row>
    <row r="530" spans="1:10" ht="12" customHeight="1">
      <c r="A530" s="707"/>
      <c r="B530" s="610" t="s">
        <v>96</v>
      </c>
      <c r="C530" s="825"/>
      <c r="D530" s="825"/>
      <c r="E530" s="825"/>
      <c r="F530" s="825"/>
      <c r="G530" s="773"/>
      <c r="H530" s="809"/>
      <c r="I530" s="688"/>
      <c r="J530" s="688"/>
    </row>
    <row r="531" spans="1:10" ht="12" customHeight="1">
      <c r="A531" s="707"/>
      <c r="B531" s="610" t="s">
        <v>370</v>
      </c>
      <c r="C531" s="609"/>
      <c r="D531" s="609"/>
      <c r="E531" s="609"/>
      <c r="F531" s="609"/>
      <c r="G531" s="773"/>
      <c r="H531" s="809"/>
      <c r="I531" s="688"/>
      <c r="J531" s="688"/>
    </row>
    <row r="532" spans="1:10" ht="12" customHeight="1" thickBot="1">
      <c r="A532" s="707"/>
      <c r="B532" s="788" t="s">
        <v>34</v>
      </c>
      <c r="C532" s="713"/>
      <c r="D532" s="713"/>
      <c r="E532" s="713"/>
      <c r="F532" s="713"/>
      <c r="G532" s="1006"/>
      <c r="H532" s="830"/>
      <c r="I532" s="688"/>
      <c r="J532" s="688"/>
    </row>
    <row r="533" spans="1:10" ht="12.75" thickBot="1">
      <c r="A533" s="723"/>
      <c r="B533" s="792" t="s">
        <v>130</v>
      </c>
      <c r="C533" s="716">
        <f>SUM(C527:C532)</f>
        <v>1000</v>
      </c>
      <c r="D533" s="716">
        <f>SUM(D527:D532)</f>
        <v>1000</v>
      </c>
      <c r="E533" s="716">
        <f>SUM(E527:E532)</f>
        <v>1000</v>
      </c>
      <c r="F533" s="716">
        <f>SUM(F527:F532)</f>
        <v>1000</v>
      </c>
      <c r="G533" s="1007">
        <f>SUM(F533/E533)</f>
        <v>1</v>
      </c>
      <c r="H533" s="813"/>
      <c r="I533" s="688"/>
      <c r="J533" s="688"/>
    </row>
    <row r="534" spans="1:10" ht="12">
      <c r="A534" s="724">
        <v>3351</v>
      </c>
      <c r="B534" s="278" t="s">
        <v>908</v>
      </c>
      <c r="C534" s="704"/>
      <c r="D534" s="704"/>
      <c r="E534" s="704"/>
      <c r="F534" s="704"/>
      <c r="G534" s="773"/>
      <c r="H534" s="770"/>
      <c r="I534" s="688"/>
      <c r="J534" s="688"/>
    </row>
    <row r="535" spans="1:10" ht="12">
      <c r="A535" s="707"/>
      <c r="B535" s="708" t="s">
        <v>89</v>
      </c>
      <c r="C535" s="609"/>
      <c r="D535" s="609"/>
      <c r="E535" s="609"/>
      <c r="F535" s="609"/>
      <c r="G535" s="773"/>
      <c r="H535" s="774"/>
      <c r="I535" s="688"/>
      <c r="J535" s="688"/>
    </row>
    <row r="536" spans="1:10" ht="12">
      <c r="A536" s="707"/>
      <c r="B536" s="221" t="s">
        <v>378</v>
      </c>
      <c r="C536" s="609"/>
      <c r="D536" s="609"/>
      <c r="E536" s="609"/>
      <c r="F536" s="609"/>
      <c r="G536" s="773"/>
      <c r="H536" s="774"/>
      <c r="I536" s="688"/>
      <c r="J536" s="688"/>
    </row>
    <row r="537" spans="1:10" ht="12">
      <c r="A537" s="707"/>
      <c r="B537" s="710" t="s">
        <v>360</v>
      </c>
      <c r="C537" s="825"/>
      <c r="D537" s="825"/>
      <c r="E537" s="825">
        <v>3</v>
      </c>
      <c r="F537" s="825">
        <v>3</v>
      </c>
      <c r="G537" s="1005">
        <f>SUM(F537/E537)</f>
        <v>1</v>
      </c>
      <c r="H537" s="774"/>
      <c r="I537" s="688"/>
      <c r="J537" s="688"/>
    </row>
    <row r="538" spans="1:10" ht="12">
      <c r="A538" s="707"/>
      <c r="B538" s="610" t="s">
        <v>96</v>
      </c>
      <c r="C538" s="825">
        <v>20000</v>
      </c>
      <c r="D538" s="825">
        <v>7977</v>
      </c>
      <c r="E538" s="825">
        <v>7977</v>
      </c>
      <c r="F538" s="825">
        <v>7977</v>
      </c>
      <c r="G538" s="1005">
        <f>SUM(F538/E538)</f>
        <v>1</v>
      </c>
      <c r="H538" s="774"/>
      <c r="I538" s="688"/>
      <c r="J538" s="688"/>
    </row>
    <row r="539" spans="1:10" ht="12">
      <c r="A539" s="707"/>
      <c r="B539" s="610" t="s">
        <v>370</v>
      </c>
      <c r="C539" s="609"/>
      <c r="D539" s="609"/>
      <c r="E539" s="609"/>
      <c r="F539" s="609"/>
      <c r="G539" s="773"/>
      <c r="H539" s="774"/>
      <c r="I539" s="688"/>
      <c r="J539" s="688"/>
    </row>
    <row r="540" spans="1:10" ht="12.75" thickBot="1">
      <c r="A540" s="707"/>
      <c r="B540" s="788" t="s">
        <v>34</v>
      </c>
      <c r="C540" s="713"/>
      <c r="D540" s="713"/>
      <c r="E540" s="713"/>
      <c r="F540" s="713"/>
      <c r="G540" s="1006"/>
      <c r="H540" s="811"/>
      <c r="I540" s="688"/>
      <c r="J540" s="688"/>
    </row>
    <row r="541" spans="1:10" ht="12.75" thickBot="1">
      <c r="A541" s="723"/>
      <c r="B541" s="792" t="s">
        <v>130</v>
      </c>
      <c r="C541" s="716">
        <f>SUM(C535:C540)</f>
        <v>20000</v>
      </c>
      <c r="D541" s="716">
        <f>SUM(D535:D540)</f>
        <v>7977</v>
      </c>
      <c r="E541" s="716">
        <f>SUM(E535:E540)</f>
        <v>7980</v>
      </c>
      <c r="F541" s="716">
        <f>SUM(F535:F540)</f>
        <v>7980</v>
      </c>
      <c r="G541" s="1009">
        <f>SUM(F541/E541)</f>
        <v>1</v>
      </c>
      <c r="H541" s="830"/>
      <c r="I541" s="688"/>
      <c r="J541" s="688"/>
    </row>
    <row r="542" spans="1:10" ht="12">
      <c r="A542" s="88">
        <v>3352</v>
      </c>
      <c r="B542" s="820" t="s">
        <v>40</v>
      </c>
      <c r="C542" s="704"/>
      <c r="D542" s="704"/>
      <c r="E542" s="704"/>
      <c r="F542" s="704"/>
      <c r="G542" s="773"/>
      <c r="H542" s="809"/>
      <c r="I542" s="688"/>
      <c r="J542" s="688"/>
    </row>
    <row r="543" spans="1:10" ht="12">
      <c r="A543" s="707"/>
      <c r="B543" s="708" t="s">
        <v>89</v>
      </c>
      <c r="C543" s="609"/>
      <c r="D543" s="609"/>
      <c r="E543" s="609"/>
      <c r="F543" s="609"/>
      <c r="G543" s="773"/>
      <c r="H543" s="809"/>
      <c r="I543" s="688"/>
      <c r="J543" s="688"/>
    </row>
    <row r="544" spans="1:10" ht="12">
      <c r="A544" s="707"/>
      <c r="B544" s="221" t="s">
        <v>378</v>
      </c>
      <c r="C544" s="609"/>
      <c r="D544" s="609"/>
      <c r="E544" s="609"/>
      <c r="F544" s="609"/>
      <c r="G544" s="773"/>
      <c r="H544" s="809"/>
      <c r="I544" s="688"/>
      <c r="J544" s="688"/>
    </row>
    <row r="545" spans="1:10" ht="12">
      <c r="A545" s="707"/>
      <c r="B545" s="710" t="s">
        <v>360</v>
      </c>
      <c r="C545" s="609"/>
      <c r="D545" s="609"/>
      <c r="E545" s="609"/>
      <c r="F545" s="609"/>
      <c r="G545" s="773"/>
      <c r="H545" s="809"/>
      <c r="I545" s="688"/>
      <c r="J545" s="688"/>
    </row>
    <row r="546" spans="1:10" ht="12">
      <c r="A546" s="707"/>
      <c r="B546" s="610" t="s">
        <v>96</v>
      </c>
      <c r="C546" s="609">
        <v>5000</v>
      </c>
      <c r="D546" s="609">
        <v>7376</v>
      </c>
      <c r="E546" s="609">
        <v>7376</v>
      </c>
      <c r="F546" s="609">
        <v>7376</v>
      </c>
      <c r="G546" s="1005">
        <f>SUM(F546/E546)</f>
        <v>1</v>
      </c>
      <c r="H546" s="809"/>
      <c r="I546" s="688"/>
      <c r="J546" s="688"/>
    </row>
    <row r="547" spans="1:10" ht="12">
      <c r="A547" s="707"/>
      <c r="B547" s="610" t="s">
        <v>370</v>
      </c>
      <c r="C547" s="825"/>
      <c r="D547" s="825"/>
      <c r="E547" s="825"/>
      <c r="F547" s="825"/>
      <c r="G547" s="773"/>
      <c r="H547" s="809"/>
      <c r="I547" s="688"/>
      <c r="J547" s="688"/>
    </row>
    <row r="548" spans="1:10" ht="12">
      <c r="A548" s="707"/>
      <c r="B548" s="610" t="s">
        <v>96</v>
      </c>
      <c r="C548" s="609"/>
      <c r="D548" s="609"/>
      <c r="E548" s="609"/>
      <c r="F548" s="609"/>
      <c r="G548" s="773"/>
      <c r="H548" s="810"/>
      <c r="I548" s="688"/>
      <c r="J548" s="688"/>
    </row>
    <row r="549" spans="1:10" ht="12.75" thickBot="1">
      <c r="A549" s="707"/>
      <c r="B549" s="788" t="s">
        <v>34</v>
      </c>
      <c r="C549" s="713"/>
      <c r="D549" s="713"/>
      <c r="E549" s="713"/>
      <c r="F549" s="713"/>
      <c r="G549" s="1006"/>
      <c r="H549" s="830"/>
      <c r="I549" s="688"/>
      <c r="J549" s="688"/>
    </row>
    <row r="550" spans="1:10" ht="12.75" thickBot="1">
      <c r="A550" s="723"/>
      <c r="B550" s="792" t="s">
        <v>130</v>
      </c>
      <c r="C550" s="716">
        <f>SUM(C543:C549)</f>
        <v>5000</v>
      </c>
      <c r="D550" s="716">
        <f>SUM(D543:D549)</f>
        <v>7376</v>
      </c>
      <c r="E550" s="716">
        <f>SUM(E543:E549)</f>
        <v>7376</v>
      </c>
      <c r="F550" s="716">
        <f>SUM(F543:F549)</f>
        <v>7376</v>
      </c>
      <c r="G550" s="1007">
        <f>SUM(F550/E550)</f>
        <v>1</v>
      </c>
      <c r="H550" s="813"/>
      <c r="I550" s="688"/>
      <c r="J550" s="688"/>
    </row>
    <row r="551" spans="1:10" ht="12">
      <c r="A551" s="88">
        <v>3354</v>
      </c>
      <c r="B551" s="820" t="s">
        <v>945</v>
      </c>
      <c r="C551" s="704"/>
      <c r="D551" s="704"/>
      <c r="E551" s="704"/>
      <c r="F551" s="704"/>
      <c r="G551" s="773"/>
      <c r="H551" s="809"/>
      <c r="I551" s="688"/>
      <c r="J551" s="688"/>
    </row>
    <row r="552" spans="1:10" ht="12">
      <c r="A552" s="707"/>
      <c r="B552" s="708" t="s">
        <v>89</v>
      </c>
      <c r="C552" s="609"/>
      <c r="D552" s="609"/>
      <c r="E552" s="609"/>
      <c r="F552" s="609"/>
      <c r="G552" s="773"/>
      <c r="H552" s="809"/>
      <c r="I552" s="688"/>
      <c r="J552" s="688"/>
    </row>
    <row r="553" spans="1:10" ht="12">
      <c r="A553" s="707"/>
      <c r="B553" s="221" t="s">
        <v>378</v>
      </c>
      <c r="C553" s="609"/>
      <c r="D553" s="609"/>
      <c r="E553" s="609"/>
      <c r="F553" s="609"/>
      <c r="G553" s="773"/>
      <c r="H553" s="809"/>
      <c r="I553" s="688"/>
      <c r="J553" s="688"/>
    </row>
    <row r="554" spans="1:10" ht="12">
      <c r="A554" s="707"/>
      <c r="B554" s="710" t="s">
        <v>360</v>
      </c>
      <c r="C554" s="609"/>
      <c r="D554" s="609"/>
      <c r="E554" s="609">
        <v>35</v>
      </c>
      <c r="F554" s="609">
        <v>165</v>
      </c>
      <c r="G554" s="1005">
        <f>SUM(F554/E554)</f>
        <v>4.714285714285714</v>
      </c>
      <c r="H554" s="809"/>
      <c r="I554" s="688"/>
      <c r="J554" s="688"/>
    </row>
    <row r="555" spans="1:10" ht="12">
      <c r="A555" s="707"/>
      <c r="B555" s="610" t="s">
        <v>96</v>
      </c>
      <c r="C555" s="609">
        <v>45000</v>
      </c>
      <c r="D555" s="609">
        <v>45000</v>
      </c>
      <c r="E555" s="609">
        <v>44965</v>
      </c>
      <c r="F555" s="609">
        <v>44835</v>
      </c>
      <c r="G555" s="1005">
        <f>SUM(F555/E555)</f>
        <v>0.9971088624485711</v>
      </c>
      <c r="H555" s="809"/>
      <c r="I555" s="688"/>
      <c r="J555" s="688"/>
    </row>
    <row r="556" spans="1:10" ht="12">
      <c r="A556" s="707"/>
      <c r="B556" s="610" t="s">
        <v>370</v>
      </c>
      <c r="C556" s="825"/>
      <c r="D556" s="825"/>
      <c r="E556" s="825"/>
      <c r="F556" s="825"/>
      <c r="G556" s="773"/>
      <c r="H556" s="809"/>
      <c r="I556" s="688"/>
      <c r="J556" s="688"/>
    </row>
    <row r="557" spans="1:10" ht="12.75" thickBot="1">
      <c r="A557" s="707"/>
      <c r="B557" s="788" t="s">
        <v>34</v>
      </c>
      <c r="C557" s="713"/>
      <c r="D557" s="713"/>
      <c r="E557" s="713"/>
      <c r="F557" s="713"/>
      <c r="G557" s="1006"/>
      <c r="H557" s="830"/>
      <c r="I557" s="688"/>
      <c r="J557" s="688"/>
    </row>
    <row r="558" spans="1:10" ht="12.75" thickBot="1">
      <c r="A558" s="723"/>
      <c r="B558" s="792" t="s">
        <v>130</v>
      </c>
      <c r="C558" s="716">
        <f>SUM(C552:C557)</f>
        <v>45000</v>
      </c>
      <c r="D558" s="716">
        <f>SUM(D552:D557)</f>
        <v>45000</v>
      </c>
      <c r="E558" s="716">
        <f>SUM(E552:E557)</f>
        <v>45000</v>
      </c>
      <c r="F558" s="716">
        <f>SUM(F552:F557)</f>
        <v>45000</v>
      </c>
      <c r="G558" s="1007">
        <f>SUM(F558/E558)</f>
        <v>1</v>
      </c>
      <c r="H558" s="813"/>
      <c r="I558" s="688"/>
      <c r="J558" s="688"/>
    </row>
    <row r="559" spans="1:10" ht="12" customHeight="1">
      <c r="A559" s="88">
        <v>3355</v>
      </c>
      <c r="B559" s="278" t="s">
        <v>946</v>
      </c>
      <c r="C559" s="704"/>
      <c r="D559" s="704"/>
      <c r="E559" s="704"/>
      <c r="F559" s="704"/>
      <c r="G559" s="773"/>
      <c r="H559" s="809"/>
      <c r="I559" s="688"/>
      <c r="J559" s="688"/>
    </row>
    <row r="560" spans="1:10" ht="12" customHeight="1">
      <c r="A560" s="707"/>
      <c r="B560" s="708" t="s">
        <v>89</v>
      </c>
      <c r="C560" s="825">
        <v>100</v>
      </c>
      <c r="D560" s="825">
        <v>100</v>
      </c>
      <c r="E560" s="825">
        <v>250</v>
      </c>
      <c r="F560" s="825">
        <v>250</v>
      </c>
      <c r="G560" s="1005">
        <f>SUM(F560/E560)</f>
        <v>1</v>
      </c>
      <c r="H560" s="809"/>
      <c r="I560" s="688"/>
      <c r="J560" s="688"/>
    </row>
    <row r="561" spans="1:10" ht="12" customHeight="1">
      <c r="A561" s="707"/>
      <c r="B561" s="221" t="s">
        <v>378</v>
      </c>
      <c r="C561" s="825">
        <v>270</v>
      </c>
      <c r="D561" s="825">
        <v>282</v>
      </c>
      <c r="E561" s="825">
        <v>132</v>
      </c>
      <c r="F561" s="825">
        <v>132</v>
      </c>
      <c r="G561" s="1005">
        <f>SUM(F561/E561)</f>
        <v>1</v>
      </c>
      <c r="H561" s="809"/>
      <c r="I561" s="688"/>
      <c r="J561" s="688"/>
    </row>
    <row r="562" spans="1:10" ht="12" customHeight="1">
      <c r="A562" s="707"/>
      <c r="B562" s="710" t="s">
        <v>360</v>
      </c>
      <c r="C562" s="825">
        <v>7630</v>
      </c>
      <c r="D562" s="825">
        <v>9530</v>
      </c>
      <c r="E562" s="825">
        <v>9780</v>
      </c>
      <c r="F562" s="825">
        <v>9780</v>
      </c>
      <c r="G562" s="1005">
        <f>SUM(F562/E562)</f>
        <v>1</v>
      </c>
      <c r="H562" s="809"/>
      <c r="I562" s="688"/>
      <c r="J562" s="688"/>
    </row>
    <row r="563" spans="1:10" ht="12" customHeight="1">
      <c r="A563" s="707"/>
      <c r="B563" s="610" t="s">
        <v>96</v>
      </c>
      <c r="C563" s="825"/>
      <c r="D563" s="825"/>
      <c r="E563" s="825"/>
      <c r="F563" s="825"/>
      <c r="G563" s="773"/>
      <c r="H563" s="809"/>
      <c r="I563" s="688"/>
      <c r="J563" s="688"/>
    </row>
    <row r="564" spans="1:10" ht="12" customHeight="1">
      <c r="A564" s="707"/>
      <c r="B564" s="610" t="s">
        <v>370</v>
      </c>
      <c r="C564" s="704"/>
      <c r="D564" s="704"/>
      <c r="E564" s="704"/>
      <c r="F564" s="704"/>
      <c r="G564" s="773"/>
      <c r="H564" s="809"/>
      <c r="I564" s="688"/>
      <c r="J564" s="688"/>
    </row>
    <row r="565" spans="1:10" ht="12" customHeight="1" thickBot="1">
      <c r="A565" s="707"/>
      <c r="B565" s="788" t="s">
        <v>34</v>
      </c>
      <c r="C565" s="827"/>
      <c r="D565" s="827"/>
      <c r="E565" s="827"/>
      <c r="F565" s="827"/>
      <c r="G565" s="1006"/>
      <c r="H565" s="830"/>
      <c r="I565" s="688"/>
      <c r="J565" s="688"/>
    </row>
    <row r="566" spans="1:10" ht="12" customHeight="1" thickBot="1">
      <c r="A566" s="723"/>
      <c r="B566" s="792" t="s">
        <v>130</v>
      </c>
      <c r="C566" s="716">
        <f>SUM(C560:C565)</f>
        <v>8000</v>
      </c>
      <c r="D566" s="716">
        <f>SUM(D560:D565)</f>
        <v>9912</v>
      </c>
      <c r="E566" s="716">
        <f>SUM(E560:E565)</f>
        <v>10162</v>
      </c>
      <c r="F566" s="716">
        <f>SUM(F560:F565)</f>
        <v>10162</v>
      </c>
      <c r="G566" s="1007">
        <f>SUM(F566/E566)</f>
        <v>1</v>
      </c>
      <c r="H566" s="813"/>
      <c r="I566" s="688"/>
      <c r="J566" s="688"/>
    </row>
    <row r="567" spans="1:10" ht="12" customHeight="1">
      <c r="A567" s="88">
        <v>3356</v>
      </c>
      <c r="B567" s="278" t="s">
        <v>899</v>
      </c>
      <c r="C567" s="704"/>
      <c r="D567" s="704"/>
      <c r="E567" s="704"/>
      <c r="F567" s="704"/>
      <c r="G567" s="773"/>
      <c r="H567" s="809"/>
      <c r="I567" s="688"/>
      <c r="J567" s="688"/>
    </row>
    <row r="568" spans="1:10" ht="12" customHeight="1">
      <c r="A568" s="707"/>
      <c r="B568" s="708" t="s">
        <v>89</v>
      </c>
      <c r="C568" s="825"/>
      <c r="D568" s="825"/>
      <c r="E568" s="825"/>
      <c r="F568" s="825"/>
      <c r="G568" s="773"/>
      <c r="H568" s="809"/>
      <c r="I568" s="688"/>
      <c r="J568" s="688"/>
    </row>
    <row r="569" spans="1:10" ht="12" customHeight="1">
      <c r="A569" s="707"/>
      <c r="B569" s="221" t="s">
        <v>378</v>
      </c>
      <c r="C569" s="825"/>
      <c r="D569" s="825"/>
      <c r="E569" s="825"/>
      <c r="F569" s="825"/>
      <c r="G569" s="773"/>
      <c r="H569" s="809"/>
      <c r="I569" s="688"/>
      <c r="J569" s="688"/>
    </row>
    <row r="570" spans="1:10" ht="12" customHeight="1">
      <c r="A570" s="707"/>
      <c r="B570" s="710" t="s">
        <v>360</v>
      </c>
      <c r="C570" s="825"/>
      <c r="D570" s="825"/>
      <c r="E570" s="825"/>
      <c r="F570" s="825"/>
      <c r="G570" s="773"/>
      <c r="H570" s="809"/>
      <c r="I570" s="688"/>
      <c r="J570" s="688"/>
    </row>
    <row r="571" spans="1:10" ht="12" customHeight="1">
      <c r="A571" s="707"/>
      <c r="B571" s="610" t="s">
        <v>96</v>
      </c>
      <c r="C571" s="825"/>
      <c r="D571" s="825"/>
      <c r="E571" s="825"/>
      <c r="F571" s="825"/>
      <c r="G571" s="773"/>
      <c r="H571" s="809"/>
      <c r="I571" s="688"/>
      <c r="J571" s="688"/>
    </row>
    <row r="572" spans="1:10" ht="12" customHeight="1">
      <c r="A572" s="707"/>
      <c r="B572" s="610" t="s">
        <v>370</v>
      </c>
      <c r="C572" s="825">
        <v>20000</v>
      </c>
      <c r="D572" s="825">
        <v>21004</v>
      </c>
      <c r="E572" s="825">
        <v>21004</v>
      </c>
      <c r="F572" s="825">
        <v>21004</v>
      </c>
      <c r="G572" s="1005">
        <f>SUM(F572/E572)</f>
        <v>1</v>
      </c>
      <c r="H572" s="809"/>
      <c r="I572" s="688"/>
      <c r="J572" s="688"/>
    </row>
    <row r="573" spans="1:10" ht="12" customHeight="1" thickBot="1">
      <c r="A573" s="707"/>
      <c r="B573" s="788" t="s">
        <v>34</v>
      </c>
      <c r="C573" s="827"/>
      <c r="D573" s="827"/>
      <c r="E573" s="827"/>
      <c r="F573" s="827"/>
      <c r="G573" s="1006"/>
      <c r="H573" s="830"/>
      <c r="I573" s="688"/>
      <c r="J573" s="688"/>
    </row>
    <row r="574" spans="1:10" ht="12" customHeight="1" thickBot="1">
      <c r="A574" s="723"/>
      <c r="B574" s="792" t="s">
        <v>130</v>
      </c>
      <c r="C574" s="716">
        <f>SUM(C568:C573)</f>
        <v>20000</v>
      </c>
      <c r="D574" s="716">
        <f>SUM(D568:D573)</f>
        <v>21004</v>
      </c>
      <c r="E574" s="716">
        <f>SUM(E568:E573)</f>
        <v>21004</v>
      </c>
      <c r="F574" s="716">
        <f>SUM(F568:F573)</f>
        <v>21004</v>
      </c>
      <c r="G574" s="1007">
        <f>SUM(F574/E574)</f>
        <v>1</v>
      </c>
      <c r="H574" s="813"/>
      <c r="I574" s="688"/>
      <c r="J574" s="688"/>
    </row>
    <row r="575" spans="1:10" ht="12" customHeight="1">
      <c r="A575" s="88">
        <v>3357</v>
      </c>
      <c r="B575" s="278" t="s">
        <v>947</v>
      </c>
      <c r="C575" s="704"/>
      <c r="D575" s="704"/>
      <c r="E575" s="704"/>
      <c r="F575" s="704"/>
      <c r="G575" s="773"/>
      <c r="H575" s="809"/>
      <c r="I575" s="688"/>
      <c r="J575" s="688"/>
    </row>
    <row r="576" spans="1:10" ht="12" customHeight="1">
      <c r="A576" s="707"/>
      <c r="B576" s="708" t="s">
        <v>89</v>
      </c>
      <c r="C576" s="825">
        <v>360</v>
      </c>
      <c r="D576" s="825">
        <v>360</v>
      </c>
      <c r="E576" s="825">
        <v>900</v>
      </c>
      <c r="F576" s="825">
        <v>900</v>
      </c>
      <c r="G576" s="1005">
        <f>SUM(F576/E576)</f>
        <v>1</v>
      </c>
      <c r="H576" s="809"/>
      <c r="I576" s="688"/>
      <c r="J576" s="688"/>
    </row>
    <row r="577" spans="1:10" ht="12" customHeight="1">
      <c r="A577" s="707"/>
      <c r="B577" s="221" t="s">
        <v>378</v>
      </c>
      <c r="C577" s="825">
        <v>20</v>
      </c>
      <c r="D577" s="825">
        <v>20</v>
      </c>
      <c r="E577" s="825">
        <v>20</v>
      </c>
      <c r="F577" s="825">
        <v>200</v>
      </c>
      <c r="G577" s="1005">
        <f>SUM(F577/E577)</f>
        <v>10</v>
      </c>
      <c r="H577" s="809"/>
      <c r="I577" s="688"/>
      <c r="J577" s="688"/>
    </row>
    <row r="578" spans="1:10" ht="12" customHeight="1">
      <c r="A578" s="707"/>
      <c r="B578" s="710" t="s">
        <v>360</v>
      </c>
      <c r="C578" s="825">
        <v>5620</v>
      </c>
      <c r="D578" s="825">
        <v>7529</v>
      </c>
      <c r="E578" s="825">
        <v>6989</v>
      </c>
      <c r="F578" s="825">
        <v>6809</v>
      </c>
      <c r="G578" s="1005">
        <f>SUM(F578/E578)</f>
        <v>0.9742452425239663</v>
      </c>
      <c r="H578" s="809"/>
      <c r="I578" s="688"/>
      <c r="J578" s="688"/>
    </row>
    <row r="579" spans="1:10" ht="12" customHeight="1">
      <c r="A579" s="707"/>
      <c r="B579" s="610" t="s">
        <v>96</v>
      </c>
      <c r="C579" s="825"/>
      <c r="D579" s="825"/>
      <c r="E579" s="825"/>
      <c r="F579" s="825"/>
      <c r="G579" s="773"/>
      <c r="H579" s="809"/>
      <c r="I579" s="688"/>
      <c r="J579" s="688"/>
    </row>
    <row r="580" spans="1:10" ht="12" customHeight="1">
      <c r="A580" s="707"/>
      <c r="B580" s="610" t="s">
        <v>370</v>
      </c>
      <c r="C580" s="704"/>
      <c r="D580" s="704"/>
      <c r="E580" s="704"/>
      <c r="F580" s="704"/>
      <c r="G580" s="773"/>
      <c r="H580" s="809"/>
      <c r="I580" s="688"/>
      <c r="J580" s="688"/>
    </row>
    <row r="581" spans="1:10" ht="12" customHeight="1" thickBot="1">
      <c r="A581" s="707"/>
      <c r="B581" s="788" t="s">
        <v>34</v>
      </c>
      <c r="C581" s="827"/>
      <c r="D581" s="827"/>
      <c r="E581" s="827"/>
      <c r="F581" s="827"/>
      <c r="G581" s="1006"/>
      <c r="H581" s="830"/>
      <c r="I581" s="688"/>
      <c r="J581" s="688"/>
    </row>
    <row r="582" spans="1:10" ht="12" customHeight="1" thickBot="1">
      <c r="A582" s="723"/>
      <c r="B582" s="792" t="s">
        <v>130</v>
      </c>
      <c r="C582" s="716">
        <f>SUM(C576:C581)</f>
        <v>6000</v>
      </c>
      <c r="D582" s="716">
        <f>SUM(D576:D581)</f>
        <v>7909</v>
      </c>
      <c r="E582" s="716">
        <f>SUM(E576:E581)</f>
        <v>7909</v>
      </c>
      <c r="F582" s="716">
        <f>SUM(F576:F581)</f>
        <v>7909</v>
      </c>
      <c r="G582" s="1007">
        <f>SUM(F582/E582)</f>
        <v>1</v>
      </c>
      <c r="H582" s="813"/>
      <c r="I582" s="688"/>
      <c r="J582" s="688"/>
    </row>
    <row r="583" spans="1:10" ht="12" customHeight="1">
      <c r="A583" s="88">
        <v>3358</v>
      </c>
      <c r="B583" s="278" t="s">
        <v>468</v>
      </c>
      <c r="C583" s="704"/>
      <c r="D583" s="704"/>
      <c r="E583" s="704"/>
      <c r="F583" s="704"/>
      <c r="G583" s="773"/>
      <c r="H583" s="809"/>
      <c r="I583" s="688"/>
      <c r="J583" s="688"/>
    </row>
    <row r="584" spans="1:10" ht="12" customHeight="1">
      <c r="A584" s="707"/>
      <c r="B584" s="708" t="s">
        <v>89</v>
      </c>
      <c r="C584" s="825"/>
      <c r="D584" s="825"/>
      <c r="E584" s="825"/>
      <c r="F584" s="825"/>
      <c r="G584" s="773"/>
      <c r="H584" s="809"/>
      <c r="I584" s="688"/>
      <c r="J584" s="688"/>
    </row>
    <row r="585" spans="1:10" ht="12" customHeight="1">
      <c r="A585" s="707"/>
      <c r="B585" s="221" t="s">
        <v>378</v>
      </c>
      <c r="C585" s="825"/>
      <c r="D585" s="825"/>
      <c r="E585" s="825"/>
      <c r="F585" s="825"/>
      <c r="G585" s="773"/>
      <c r="H585" s="809"/>
      <c r="I585" s="688"/>
      <c r="J585" s="688"/>
    </row>
    <row r="586" spans="1:10" ht="12" customHeight="1">
      <c r="A586" s="707"/>
      <c r="B586" s="710" t="s">
        <v>360</v>
      </c>
      <c r="C586" s="825">
        <v>6000</v>
      </c>
      <c r="D586" s="825">
        <v>6000</v>
      </c>
      <c r="E586" s="825">
        <v>6000</v>
      </c>
      <c r="F586" s="825">
        <v>6000</v>
      </c>
      <c r="G586" s="1005">
        <f>SUM(F586/E586)</f>
        <v>1</v>
      </c>
      <c r="H586" s="809"/>
      <c r="I586" s="688"/>
      <c r="J586" s="688"/>
    </row>
    <row r="587" spans="1:10" ht="12" customHeight="1">
      <c r="A587" s="707"/>
      <c r="B587" s="610" t="s">
        <v>96</v>
      </c>
      <c r="C587" s="825"/>
      <c r="D587" s="825"/>
      <c r="E587" s="825"/>
      <c r="F587" s="825"/>
      <c r="G587" s="773"/>
      <c r="H587" s="809"/>
      <c r="I587" s="688"/>
      <c r="J587" s="688"/>
    </row>
    <row r="588" spans="1:10" ht="12" customHeight="1">
      <c r="A588" s="707"/>
      <c r="B588" s="610" t="s">
        <v>370</v>
      </c>
      <c r="C588" s="704"/>
      <c r="D588" s="704"/>
      <c r="E588" s="704"/>
      <c r="F588" s="704"/>
      <c r="G588" s="773"/>
      <c r="H588" s="809"/>
      <c r="I588" s="688"/>
      <c r="J588" s="688"/>
    </row>
    <row r="589" spans="1:10" ht="12" customHeight="1" thickBot="1">
      <c r="A589" s="707"/>
      <c r="B589" s="788" t="s">
        <v>34</v>
      </c>
      <c r="C589" s="827"/>
      <c r="D589" s="827"/>
      <c r="E589" s="827"/>
      <c r="F589" s="827"/>
      <c r="G589" s="1006"/>
      <c r="H589" s="830"/>
      <c r="I589" s="688"/>
      <c r="J589" s="688"/>
    </row>
    <row r="590" spans="1:10" ht="12" customHeight="1" thickBot="1">
      <c r="A590" s="723"/>
      <c r="B590" s="792" t="s">
        <v>130</v>
      </c>
      <c r="C590" s="716">
        <f>SUM(C584:C589)</f>
        <v>6000</v>
      </c>
      <c r="D590" s="716">
        <f>SUM(D584:D589)</f>
        <v>6000</v>
      </c>
      <c r="E590" s="716">
        <f>SUM(E584:E589)</f>
        <v>6000</v>
      </c>
      <c r="F590" s="716">
        <f>SUM(F584:F589)</f>
        <v>6000</v>
      </c>
      <c r="G590" s="1007">
        <f>SUM(F590/E590)</f>
        <v>1</v>
      </c>
      <c r="H590" s="813"/>
      <c r="I590" s="688"/>
      <c r="J590" s="688"/>
    </row>
    <row r="591" spans="1:10" ht="12" customHeight="1">
      <c r="A591" s="88">
        <v>3359</v>
      </c>
      <c r="B591" s="278" t="s">
        <v>636</v>
      </c>
      <c r="C591" s="704"/>
      <c r="D591" s="704"/>
      <c r="E591" s="704"/>
      <c r="F591" s="704"/>
      <c r="G591" s="773"/>
      <c r="H591" s="809"/>
      <c r="I591" s="688"/>
      <c r="J591" s="688"/>
    </row>
    <row r="592" spans="1:10" ht="12" customHeight="1">
      <c r="A592" s="707"/>
      <c r="B592" s="708" t="s">
        <v>89</v>
      </c>
      <c r="C592" s="825"/>
      <c r="D592" s="825">
        <v>95</v>
      </c>
      <c r="E592" s="825">
        <v>95</v>
      </c>
      <c r="F592" s="825">
        <v>95</v>
      </c>
      <c r="G592" s="1005">
        <f>SUM(F592/E592)</f>
        <v>1</v>
      </c>
      <c r="H592" s="809"/>
      <c r="I592" s="688"/>
      <c r="J592" s="688"/>
    </row>
    <row r="593" spans="1:10" ht="12" customHeight="1">
      <c r="A593" s="707"/>
      <c r="B593" s="221" t="s">
        <v>378</v>
      </c>
      <c r="C593" s="825"/>
      <c r="D593" s="825">
        <v>78</v>
      </c>
      <c r="E593" s="825">
        <v>78</v>
      </c>
      <c r="F593" s="825">
        <v>78</v>
      </c>
      <c r="G593" s="1005">
        <f>SUM(F593/E593)</f>
        <v>1</v>
      </c>
      <c r="H593" s="809"/>
      <c r="I593" s="688"/>
      <c r="J593" s="688"/>
    </row>
    <row r="594" spans="1:10" ht="12" customHeight="1">
      <c r="A594" s="707"/>
      <c r="B594" s="710" t="s">
        <v>360</v>
      </c>
      <c r="C594" s="825"/>
      <c r="D594" s="825"/>
      <c r="E594" s="825"/>
      <c r="F594" s="825"/>
      <c r="G594" s="773"/>
      <c r="H594" s="809"/>
      <c r="I594" s="688"/>
      <c r="J594" s="688"/>
    </row>
    <row r="595" spans="1:10" ht="12" customHeight="1">
      <c r="A595" s="707"/>
      <c r="B595" s="610" t="s">
        <v>96</v>
      </c>
      <c r="C595" s="825"/>
      <c r="D595" s="825"/>
      <c r="E595" s="825"/>
      <c r="F595" s="825"/>
      <c r="G595" s="773"/>
      <c r="H595" s="809"/>
      <c r="I595" s="688"/>
      <c r="J595" s="688"/>
    </row>
    <row r="596" spans="1:10" ht="12" customHeight="1">
      <c r="A596" s="707"/>
      <c r="B596" s="610" t="s">
        <v>370</v>
      </c>
      <c r="C596" s="704"/>
      <c r="D596" s="704"/>
      <c r="E596" s="704"/>
      <c r="F596" s="704"/>
      <c r="G596" s="773"/>
      <c r="H596" s="809"/>
      <c r="I596" s="688"/>
      <c r="J596" s="688"/>
    </row>
    <row r="597" spans="1:10" ht="12" customHeight="1" thickBot="1">
      <c r="A597" s="707"/>
      <c r="B597" s="788" t="s">
        <v>34</v>
      </c>
      <c r="C597" s="827"/>
      <c r="D597" s="827"/>
      <c r="E597" s="827"/>
      <c r="F597" s="827"/>
      <c r="G597" s="1006"/>
      <c r="H597" s="830"/>
      <c r="I597" s="688"/>
      <c r="J597" s="688"/>
    </row>
    <row r="598" spans="1:10" ht="12" customHeight="1" thickBot="1">
      <c r="A598" s="723"/>
      <c r="B598" s="792" t="s">
        <v>130</v>
      </c>
      <c r="C598" s="716">
        <f>SUM(C592:C597)</f>
        <v>0</v>
      </c>
      <c r="D598" s="716">
        <f>SUM(D592:D597)</f>
        <v>173</v>
      </c>
      <c r="E598" s="716">
        <f>SUM(E592:E597)</f>
        <v>173</v>
      </c>
      <c r="F598" s="716">
        <f>SUM(F592:F597)</f>
        <v>173</v>
      </c>
      <c r="G598" s="1007">
        <f>SUM(F598/E598)</f>
        <v>1</v>
      </c>
      <c r="H598" s="813"/>
      <c r="I598" s="688"/>
      <c r="J598" s="688"/>
    </row>
    <row r="599" spans="1:10" ht="12" customHeight="1" thickBot="1">
      <c r="A599" s="823">
        <v>3400</v>
      </c>
      <c r="B599" s="836" t="s">
        <v>41</v>
      </c>
      <c r="C599" s="716">
        <f>SUM(C600+C649)</f>
        <v>187008</v>
      </c>
      <c r="D599" s="716">
        <f>SUM(D600+D649)</f>
        <v>225665</v>
      </c>
      <c r="E599" s="716">
        <f>SUM(E600+E649)</f>
        <v>225071</v>
      </c>
      <c r="F599" s="716">
        <f>SUM(F600+F649)</f>
        <v>231491</v>
      </c>
      <c r="G599" s="1007">
        <f>SUM(F599/E599)</f>
        <v>1.0285243323218007</v>
      </c>
      <c r="H599" s="813"/>
      <c r="I599" s="688"/>
      <c r="J599" s="688"/>
    </row>
    <row r="600" spans="1:10" ht="12" customHeight="1">
      <c r="A600" s="88">
        <v>3410</v>
      </c>
      <c r="B600" s="730" t="s">
        <v>42</v>
      </c>
      <c r="C600" s="704">
        <f>SUM(C608+C616+C624+C632+C640+C648)</f>
        <v>47000</v>
      </c>
      <c r="D600" s="704">
        <f>SUM(D608+D616+D624+D632+D640+D648)</f>
        <v>52520</v>
      </c>
      <c r="E600" s="704">
        <f>SUM(E608+E616+E624+E632+E640+E648)</f>
        <v>52520</v>
      </c>
      <c r="F600" s="704">
        <f>SUM(F608+F616+F624+F632+F640+F648)</f>
        <v>54140</v>
      </c>
      <c r="G600" s="773">
        <f>SUM(F600/E600)</f>
        <v>1.0308453922315308</v>
      </c>
      <c r="H600" s="808"/>
      <c r="I600" s="688"/>
      <c r="J600" s="688"/>
    </row>
    <row r="601" spans="1:10" ht="12" customHeight="1">
      <c r="A601" s="88">
        <v>3411</v>
      </c>
      <c r="B601" s="730" t="s">
        <v>127</v>
      </c>
      <c r="C601" s="704"/>
      <c r="D601" s="704"/>
      <c r="E601" s="704"/>
      <c r="F601" s="704"/>
      <c r="G601" s="773"/>
      <c r="H601" s="809"/>
      <c r="I601" s="688"/>
      <c r="J601" s="688"/>
    </row>
    <row r="602" spans="1:10" ht="12" customHeight="1">
      <c r="A602" s="707"/>
      <c r="B602" s="708" t="s">
        <v>89</v>
      </c>
      <c r="C602" s="609"/>
      <c r="D602" s="609"/>
      <c r="E602" s="609"/>
      <c r="F602" s="609"/>
      <c r="G602" s="773"/>
      <c r="H602" s="809"/>
      <c r="I602" s="688"/>
      <c r="J602" s="688"/>
    </row>
    <row r="603" spans="1:10" ht="12" customHeight="1">
      <c r="A603" s="707"/>
      <c r="B603" s="221" t="s">
        <v>378</v>
      </c>
      <c r="C603" s="609"/>
      <c r="D603" s="609"/>
      <c r="E603" s="609"/>
      <c r="F603" s="609"/>
      <c r="G603" s="773"/>
      <c r="H603" s="809"/>
      <c r="I603" s="688"/>
      <c r="J603" s="688"/>
    </row>
    <row r="604" spans="1:10" ht="12" customHeight="1">
      <c r="A604" s="707"/>
      <c r="B604" s="710" t="s">
        <v>360</v>
      </c>
      <c r="C604" s="609"/>
      <c r="D604" s="609"/>
      <c r="E604" s="609"/>
      <c r="F604" s="609"/>
      <c r="G604" s="773"/>
      <c r="H604" s="809"/>
      <c r="I604" s="688"/>
      <c r="J604" s="688"/>
    </row>
    <row r="605" spans="1:10" ht="12" customHeight="1">
      <c r="A605" s="707"/>
      <c r="B605" s="610" t="s">
        <v>96</v>
      </c>
      <c r="C605" s="609"/>
      <c r="D605" s="609"/>
      <c r="E605" s="609"/>
      <c r="F605" s="609"/>
      <c r="G605" s="773"/>
      <c r="H605" s="809"/>
      <c r="I605" s="688"/>
      <c r="J605" s="688"/>
    </row>
    <row r="606" spans="1:10" ht="12" customHeight="1">
      <c r="A606" s="707"/>
      <c r="B606" s="610" t="s">
        <v>370</v>
      </c>
      <c r="C606" s="825">
        <v>5000</v>
      </c>
      <c r="D606" s="825">
        <v>5000</v>
      </c>
      <c r="E606" s="825">
        <v>5000</v>
      </c>
      <c r="F606" s="825">
        <v>5000</v>
      </c>
      <c r="G606" s="1005">
        <f>SUM(F606/E606)</f>
        <v>1</v>
      </c>
      <c r="H606" s="809"/>
      <c r="I606" s="688"/>
      <c r="J606" s="688"/>
    </row>
    <row r="607" spans="1:10" ht="12" customHeight="1" thickBot="1">
      <c r="A607" s="707"/>
      <c r="B607" s="788" t="s">
        <v>34</v>
      </c>
      <c r="C607" s="713"/>
      <c r="D607" s="713"/>
      <c r="E607" s="713"/>
      <c r="F607" s="713"/>
      <c r="G607" s="1006"/>
      <c r="H607" s="865"/>
      <c r="I607" s="688"/>
      <c r="J607" s="688"/>
    </row>
    <row r="608" spans="1:10" ht="12" customHeight="1" thickBot="1">
      <c r="A608" s="723"/>
      <c r="B608" s="792" t="s">
        <v>130</v>
      </c>
      <c r="C608" s="716">
        <f>SUM(C602:C607)</f>
        <v>5000</v>
      </c>
      <c r="D608" s="716">
        <f>SUM(D602:D607)</f>
        <v>5000</v>
      </c>
      <c r="E608" s="716">
        <f>SUM(E602:E607)</f>
        <v>5000</v>
      </c>
      <c r="F608" s="716">
        <f>SUM(F602:F607)</f>
        <v>5000</v>
      </c>
      <c r="G608" s="1007">
        <f>SUM(F608/E608)</f>
        <v>1</v>
      </c>
      <c r="H608" s="866"/>
      <c r="I608" s="688"/>
      <c r="J608" s="688"/>
    </row>
    <row r="609" spans="1:8" s="768" customFormat="1" ht="12" customHeight="1">
      <c r="A609" s="88">
        <v>3412</v>
      </c>
      <c r="B609" s="278" t="s">
        <v>136</v>
      </c>
      <c r="C609" s="704"/>
      <c r="D609" s="704"/>
      <c r="E609" s="704"/>
      <c r="F609" s="704"/>
      <c r="G609" s="773"/>
      <c r="H609" s="770"/>
    </row>
    <row r="610" spans="1:10" ht="12" customHeight="1">
      <c r="A610" s="707"/>
      <c r="B610" s="708" t="s">
        <v>89</v>
      </c>
      <c r="C610" s="609">
        <v>400</v>
      </c>
      <c r="D610" s="609">
        <v>400</v>
      </c>
      <c r="E610" s="609">
        <v>2200</v>
      </c>
      <c r="F610" s="609">
        <v>2200</v>
      </c>
      <c r="G610" s="1005">
        <f>SUM(F610/E610)</f>
        <v>1</v>
      </c>
      <c r="H610" s="809"/>
      <c r="I610" s="688"/>
      <c r="J610" s="688"/>
    </row>
    <row r="611" spans="1:10" ht="12" customHeight="1">
      <c r="A611" s="707"/>
      <c r="B611" s="221" t="s">
        <v>378</v>
      </c>
      <c r="C611" s="609">
        <v>170</v>
      </c>
      <c r="D611" s="609">
        <v>170</v>
      </c>
      <c r="E611" s="609">
        <v>300</v>
      </c>
      <c r="F611" s="609">
        <v>420</v>
      </c>
      <c r="G611" s="1005">
        <f>SUM(F611/E611)</f>
        <v>1.4</v>
      </c>
      <c r="H611" s="809"/>
      <c r="I611" s="688"/>
      <c r="J611" s="688"/>
    </row>
    <row r="612" spans="1:10" ht="12" customHeight="1">
      <c r="A612" s="707"/>
      <c r="B612" s="710" t="s">
        <v>360</v>
      </c>
      <c r="C612" s="825">
        <v>2930</v>
      </c>
      <c r="D612" s="825">
        <v>3241</v>
      </c>
      <c r="E612" s="825">
        <v>1311</v>
      </c>
      <c r="F612" s="825">
        <v>2303</v>
      </c>
      <c r="G612" s="1005">
        <f>SUM(F612/E612)</f>
        <v>1.7566742944317315</v>
      </c>
      <c r="H612" s="809"/>
      <c r="I612" s="688"/>
      <c r="J612" s="688"/>
    </row>
    <row r="613" spans="1:10" ht="12" customHeight="1">
      <c r="A613" s="707"/>
      <c r="B613" s="610" t="s">
        <v>96</v>
      </c>
      <c r="C613" s="825"/>
      <c r="D613" s="825"/>
      <c r="E613" s="825"/>
      <c r="F613" s="825"/>
      <c r="G613" s="773"/>
      <c r="H613" s="809"/>
      <c r="I613" s="688"/>
      <c r="J613" s="688"/>
    </row>
    <row r="614" spans="1:10" ht="12">
      <c r="A614" s="707"/>
      <c r="B614" s="610" t="s">
        <v>370</v>
      </c>
      <c r="C614" s="609"/>
      <c r="D614" s="609"/>
      <c r="E614" s="609"/>
      <c r="F614" s="609"/>
      <c r="G614" s="773"/>
      <c r="H614" s="810"/>
      <c r="I614" s="688"/>
      <c r="J614" s="688"/>
    </row>
    <row r="615" spans="1:10" ht="12.75" thickBot="1">
      <c r="A615" s="707"/>
      <c r="B615" s="840" t="s">
        <v>299</v>
      </c>
      <c r="C615" s="713"/>
      <c r="D615" s="713"/>
      <c r="E615" s="713"/>
      <c r="F615" s="713">
        <v>508</v>
      </c>
      <c r="G615" s="1006"/>
      <c r="H615" s="811"/>
      <c r="I615" s="688"/>
      <c r="J615" s="688"/>
    </row>
    <row r="616" spans="1:10" ht="12" customHeight="1" thickBot="1">
      <c r="A616" s="723"/>
      <c r="B616" s="792" t="s">
        <v>130</v>
      </c>
      <c r="C616" s="716">
        <f>SUM(C610:C615)</f>
        <v>3500</v>
      </c>
      <c r="D616" s="716">
        <f>SUM(D610:D615)</f>
        <v>3811</v>
      </c>
      <c r="E616" s="716">
        <f>SUM(E610:E615)</f>
        <v>3811</v>
      </c>
      <c r="F616" s="716">
        <f>SUM(F610:F615)</f>
        <v>5431</v>
      </c>
      <c r="G616" s="1007">
        <f>SUM(F616/E616)</f>
        <v>1.4250852794542115</v>
      </c>
      <c r="H616" s="856"/>
      <c r="I616" s="688"/>
      <c r="J616" s="688"/>
    </row>
    <row r="617" spans="1:10" ht="12" customHeight="1">
      <c r="A617" s="88">
        <v>3413</v>
      </c>
      <c r="B617" s="820" t="s">
        <v>137</v>
      </c>
      <c r="C617" s="704"/>
      <c r="D617" s="704"/>
      <c r="E617" s="704"/>
      <c r="F617" s="704"/>
      <c r="G617" s="773"/>
      <c r="H617" s="770"/>
      <c r="I617" s="688"/>
      <c r="J617" s="688"/>
    </row>
    <row r="618" spans="1:10" ht="12" customHeight="1">
      <c r="A618" s="707"/>
      <c r="B618" s="708" t="s">
        <v>89</v>
      </c>
      <c r="C618" s="609">
        <v>950</v>
      </c>
      <c r="D618" s="609">
        <v>961</v>
      </c>
      <c r="E618" s="609">
        <v>661</v>
      </c>
      <c r="F618" s="609">
        <v>661</v>
      </c>
      <c r="G618" s="1005">
        <f>SUM(F618/E618)</f>
        <v>1</v>
      </c>
      <c r="H618" s="809"/>
      <c r="I618" s="688"/>
      <c r="J618" s="688"/>
    </row>
    <row r="619" spans="1:10" ht="12" customHeight="1">
      <c r="A619" s="707"/>
      <c r="B619" s="221" t="s">
        <v>378</v>
      </c>
      <c r="C619" s="609">
        <v>250</v>
      </c>
      <c r="D619" s="609">
        <v>268</v>
      </c>
      <c r="E619" s="609">
        <v>168</v>
      </c>
      <c r="F619" s="609">
        <v>168</v>
      </c>
      <c r="G619" s="1005">
        <f>SUM(F619/E619)</f>
        <v>1</v>
      </c>
      <c r="H619" s="809"/>
      <c r="I619" s="688"/>
      <c r="J619" s="688"/>
    </row>
    <row r="620" spans="1:10" ht="12" customHeight="1">
      <c r="A620" s="707"/>
      <c r="B620" s="710" t="s">
        <v>360</v>
      </c>
      <c r="C620" s="825">
        <v>6800</v>
      </c>
      <c r="D620" s="825">
        <v>6980</v>
      </c>
      <c r="E620" s="825">
        <v>4880</v>
      </c>
      <c r="F620" s="825">
        <v>4680</v>
      </c>
      <c r="G620" s="1005">
        <f>SUM(F620/E620)</f>
        <v>0.9590163934426229</v>
      </c>
      <c r="H620" s="809"/>
      <c r="I620" s="688"/>
      <c r="J620" s="688"/>
    </row>
    <row r="621" spans="1:10" ht="12" customHeight="1">
      <c r="A621" s="707"/>
      <c r="B621" s="610" t="s">
        <v>96</v>
      </c>
      <c r="C621" s="825"/>
      <c r="D621" s="825"/>
      <c r="E621" s="825"/>
      <c r="F621" s="825"/>
      <c r="G621" s="1005"/>
      <c r="H621" s="809"/>
      <c r="I621" s="688"/>
      <c r="J621" s="688"/>
    </row>
    <row r="622" spans="1:10" ht="12" customHeight="1">
      <c r="A622" s="707"/>
      <c r="B622" s="610" t="s">
        <v>370</v>
      </c>
      <c r="C622" s="609">
        <v>4500</v>
      </c>
      <c r="D622" s="609">
        <v>4500</v>
      </c>
      <c r="E622" s="609">
        <v>7000</v>
      </c>
      <c r="F622" s="609">
        <v>7200</v>
      </c>
      <c r="G622" s="1005">
        <f>SUM(F622/E622)</f>
        <v>1.0285714285714285</v>
      </c>
      <c r="H622" s="809"/>
      <c r="I622" s="688"/>
      <c r="J622" s="688"/>
    </row>
    <row r="623" spans="1:10" ht="12" customHeight="1" thickBot="1">
      <c r="A623" s="707"/>
      <c r="B623" s="788" t="s">
        <v>34</v>
      </c>
      <c r="C623" s="713"/>
      <c r="D623" s="713"/>
      <c r="E623" s="713"/>
      <c r="F623" s="713"/>
      <c r="G623" s="1006"/>
      <c r="H623" s="830"/>
      <c r="I623" s="688"/>
      <c r="J623" s="688"/>
    </row>
    <row r="624" spans="1:10" ht="12" customHeight="1" thickBot="1">
      <c r="A624" s="723"/>
      <c r="B624" s="792" t="s">
        <v>130</v>
      </c>
      <c r="C624" s="716">
        <f>SUM(C618:C623)</f>
        <v>12500</v>
      </c>
      <c r="D624" s="716">
        <f>SUM(D618:D623)</f>
        <v>12709</v>
      </c>
      <c r="E624" s="716">
        <f>SUM(E618:E623)</f>
        <v>12709</v>
      </c>
      <c r="F624" s="716">
        <f>SUM(F618:F623)</f>
        <v>12709</v>
      </c>
      <c r="G624" s="1007">
        <f>SUM(F624/E624)</f>
        <v>1</v>
      </c>
      <c r="H624" s="856"/>
      <c r="I624" s="688"/>
      <c r="J624" s="688"/>
    </row>
    <row r="625" spans="1:10" ht="12" customHeight="1">
      <c r="A625" s="88">
        <v>3414</v>
      </c>
      <c r="B625" s="820" t="s">
        <v>25</v>
      </c>
      <c r="C625" s="704"/>
      <c r="D625" s="704"/>
      <c r="E625" s="704"/>
      <c r="F625" s="704"/>
      <c r="G625" s="773"/>
      <c r="H625" s="770"/>
      <c r="I625" s="688"/>
      <c r="J625" s="688"/>
    </row>
    <row r="626" spans="1:10" ht="12" customHeight="1">
      <c r="A626" s="707"/>
      <c r="B626" s="708" t="s">
        <v>89</v>
      </c>
      <c r="C626" s="609"/>
      <c r="D626" s="609"/>
      <c r="E626" s="609"/>
      <c r="F626" s="609"/>
      <c r="G626" s="773"/>
      <c r="H626" s="809"/>
      <c r="I626" s="688"/>
      <c r="J626" s="688"/>
    </row>
    <row r="627" spans="1:10" ht="12" customHeight="1">
      <c r="A627" s="707"/>
      <c r="B627" s="221" t="s">
        <v>378</v>
      </c>
      <c r="C627" s="609"/>
      <c r="D627" s="609"/>
      <c r="E627" s="609"/>
      <c r="F627" s="609"/>
      <c r="G627" s="773"/>
      <c r="H627" s="809"/>
      <c r="I627" s="688"/>
      <c r="J627" s="688"/>
    </row>
    <row r="628" spans="1:10" ht="12" customHeight="1">
      <c r="A628" s="707"/>
      <c r="B628" s="710" t="s">
        <v>360</v>
      </c>
      <c r="C628" s="825"/>
      <c r="D628" s="825"/>
      <c r="E628" s="825"/>
      <c r="F628" s="825"/>
      <c r="G628" s="773"/>
      <c r="H628" s="809"/>
      <c r="I628" s="688"/>
      <c r="J628" s="688"/>
    </row>
    <row r="629" spans="1:10" ht="12" customHeight="1">
      <c r="A629" s="707"/>
      <c r="B629" s="610" t="s">
        <v>96</v>
      </c>
      <c r="C629" s="825"/>
      <c r="D629" s="825"/>
      <c r="E629" s="825"/>
      <c r="F629" s="825"/>
      <c r="G629" s="773"/>
      <c r="H629" s="809"/>
      <c r="I629" s="688"/>
      <c r="J629" s="688"/>
    </row>
    <row r="630" spans="1:10" ht="12" customHeight="1">
      <c r="A630" s="707"/>
      <c r="B630" s="610" t="s">
        <v>370</v>
      </c>
      <c r="C630" s="609">
        <v>3000</v>
      </c>
      <c r="D630" s="609">
        <v>3000</v>
      </c>
      <c r="E630" s="609">
        <v>3000</v>
      </c>
      <c r="F630" s="609">
        <v>3000</v>
      </c>
      <c r="G630" s="1005">
        <f>SUM(F630/E630)</f>
        <v>1</v>
      </c>
      <c r="H630" s="809"/>
      <c r="I630" s="688"/>
      <c r="J630" s="688"/>
    </row>
    <row r="631" spans="1:10" ht="12" customHeight="1" thickBot="1">
      <c r="A631" s="707"/>
      <c r="B631" s="788" t="s">
        <v>34</v>
      </c>
      <c r="C631" s="713"/>
      <c r="D631" s="713"/>
      <c r="E631" s="713"/>
      <c r="F631" s="713"/>
      <c r="G631" s="1006"/>
      <c r="H631" s="830"/>
      <c r="I631" s="688"/>
      <c r="J631" s="688"/>
    </row>
    <row r="632" spans="1:10" ht="12" customHeight="1" thickBot="1">
      <c r="A632" s="723"/>
      <c r="B632" s="792" t="s">
        <v>130</v>
      </c>
      <c r="C632" s="716">
        <f>SUM(C626:C631)</f>
        <v>3000</v>
      </c>
      <c r="D632" s="716">
        <f>SUM(D626:D631)</f>
        <v>3000</v>
      </c>
      <c r="E632" s="716">
        <f>SUM(E626:E631)</f>
        <v>3000</v>
      </c>
      <c r="F632" s="716">
        <f>SUM(F626:F631)</f>
        <v>3000</v>
      </c>
      <c r="G632" s="1007">
        <f>SUM(F632/E632)</f>
        <v>1</v>
      </c>
      <c r="H632" s="856"/>
      <c r="I632" s="688"/>
      <c r="J632" s="688"/>
    </row>
    <row r="633" spans="1:10" ht="12" customHeight="1">
      <c r="A633" s="88">
        <v>3415</v>
      </c>
      <c r="B633" s="820" t="s">
        <v>981</v>
      </c>
      <c r="C633" s="704"/>
      <c r="D633" s="704"/>
      <c r="E633" s="704"/>
      <c r="F633" s="704"/>
      <c r="G633" s="773"/>
      <c r="H633" s="770" t="s">
        <v>911</v>
      </c>
      <c r="I633" s="688"/>
      <c r="J633" s="688"/>
    </row>
    <row r="634" spans="1:10" ht="12" customHeight="1">
      <c r="A634" s="707"/>
      <c r="B634" s="708" t="s">
        <v>89</v>
      </c>
      <c r="C634" s="609"/>
      <c r="D634" s="609"/>
      <c r="E634" s="609"/>
      <c r="F634" s="609"/>
      <c r="G634" s="773"/>
      <c r="H634" s="809"/>
      <c r="I634" s="688"/>
      <c r="J634" s="688"/>
    </row>
    <row r="635" spans="1:10" ht="12" customHeight="1">
      <c r="A635" s="707"/>
      <c r="B635" s="221" t="s">
        <v>378</v>
      </c>
      <c r="C635" s="609"/>
      <c r="D635" s="609"/>
      <c r="E635" s="609"/>
      <c r="F635" s="609"/>
      <c r="G635" s="773"/>
      <c r="H635" s="809"/>
      <c r="I635" s="688"/>
      <c r="J635" s="688"/>
    </row>
    <row r="636" spans="1:10" ht="12" customHeight="1">
      <c r="A636" s="707"/>
      <c r="B636" s="710" t="s">
        <v>360</v>
      </c>
      <c r="C636" s="609"/>
      <c r="D636" s="609"/>
      <c r="E636" s="609"/>
      <c r="F636" s="609"/>
      <c r="G636" s="773"/>
      <c r="H636" s="809"/>
      <c r="I636" s="688"/>
      <c r="J636" s="688"/>
    </row>
    <row r="637" spans="1:10" ht="12" customHeight="1">
      <c r="A637" s="707"/>
      <c r="B637" s="610" t="s">
        <v>96</v>
      </c>
      <c r="C637" s="609"/>
      <c r="D637" s="609"/>
      <c r="E637" s="609"/>
      <c r="F637" s="609"/>
      <c r="G637" s="773"/>
      <c r="H637" s="809"/>
      <c r="I637" s="688"/>
      <c r="J637" s="688"/>
    </row>
    <row r="638" spans="1:10" ht="12" customHeight="1">
      <c r="A638" s="707"/>
      <c r="B638" s="610" t="s">
        <v>370</v>
      </c>
      <c r="C638" s="609">
        <v>3000</v>
      </c>
      <c r="D638" s="609">
        <v>3000</v>
      </c>
      <c r="E638" s="609">
        <v>3000</v>
      </c>
      <c r="F638" s="609">
        <v>3000</v>
      </c>
      <c r="G638" s="1005">
        <f>SUM(F638/E638)</f>
        <v>1</v>
      </c>
      <c r="H638" s="809"/>
      <c r="I638" s="688"/>
      <c r="J638" s="688"/>
    </row>
    <row r="639" spans="1:10" ht="12" customHeight="1" thickBot="1">
      <c r="A639" s="707"/>
      <c r="B639" s="788" t="s">
        <v>34</v>
      </c>
      <c r="C639" s="713"/>
      <c r="D639" s="713"/>
      <c r="E639" s="713"/>
      <c r="F639" s="713"/>
      <c r="G639" s="1006"/>
      <c r="H639" s="830"/>
      <c r="I639" s="688"/>
      <c r="J639" s="688"/>
    </row>
    <row r="640" spans="1:10" ht="12" customHeight="1" thickBot="1">
      <c r="A640" s="723"/>
      <c r="B640" s="792" t="s">
        <v>130</v>
      </c>
      <c r="C640" s="716">
        <f>SUM(C634:C639)</f>
        <v>3000</v>
      </c>
      <c r="D640" s="716">
        <f>SUM(D634:D639)</f>
        <v>3000</v>
      </c>
      <c r="E640" s="716">
        <f>SUM(E634:E639)</f>
        <v>3000</v>
      </c>
      <c r="F640" s="716">
        <f>SUM(F634:F639)</f>
        <v>3000</v>
      </c>
      <c r="G640" s="1009">
        <f>SUM(F640/E640)</f>
        <v>1</v>
      </c>
      <c r="H640" s="856"/>
      <c r="I640" s="688"/>
      <c r="J640" s="688"/>
    </row>
    <row r="641" spans="1:10" ht="12" customHeight="1">
      <c r="A641" s="88">
        <v>3416</v>
      </c>
      <c r="B641" s="820" t="s">
        <v>182</v>
      </c>
      <c r="C641" s="704"/>
      <c r="D641" s="704"/>
      <c r="E641" s="704"/>
      <c r="F641" s="704"/>
      <c r="G641" s="773"/>
      <c r="H641" s="770" t="s">
        <v>911</v>
      </c>
      <c r="I641" s="688"/>
      <c r="J641" s="688"/>
    </row>
    <row r="642" spans="1:10" ht="12" customHeight="1">
      <c r="A642" s="707"/>
      <c r="B642" s="708" t="s">
        <v>89</v>
      </c>
      <c r="C642" s="609"/>
      <c r="D642" s="609"/>
      <c r="E642" s="609"/>
      <c r="F642" s="609"/>
      <c r="G642" s="773"/>
      <c r="H642" s="809"/>
      <c r="I642" s="688"/>
      <c r="J642" s="688"/>
    </row>
    <row r="643" spans="1:10" ht="12" customHeight="1">
      <c r="A643" s="707"/>
      <c r="B643" s="221" t="s">
        <v>378</v>
      </c>
      <c r="C643" s="609"/>
      <c r="D643" s="609"/>
      <c r="E643" s="609"/>
      <c r="F643" s="609"/>
      <c r="G643" s="773"/>
      <c r="H643" s="809"/>
      <c r="I643" s="688"/>
      <c r="J643" s="688"/>
    </row>
    <row r="644" spans="1:10" ht="12" customHeight="1">
      <c r="A644" s="707"/>
      <c r="B644" s="710" t="s">
        <v>360</v>
      </c>
      <c r="C644" s="609"/>
      <c r="D644" s="609"/>
      <c r="E644" s="609"/>
      <c r="F644" s="609"/>
      <c r="G644" s="773"/>
      <c r="H644" s="809"/>
      <c r="I644" s="688"/>
      <c r="J644" s="688"/>
    </row>
    <row r="645" spans="1:10" ht="12" customHeight="1">
      <c r="A645" s="707"/>
      <c r="B645" s="610" t="s">
        <v>96</v>
      </c>
      <c r="C645" s="609"/>
      <c r="D645" s="609"/>
      <c r="E645" s="609"/>
      <c r="F645" s="609"/>
      <c r="G645" s="773"/>
      <c r="H645" s="809"/>
      <c r="I645" s="688"/>
      <c r="J645" s="688"/>
    </row>
    <row r="646" spans="1:10" ht="12" customHeight="1">
      <c r="A646" s="707"/>
      <c r="B646" s="610" t="s">
        <v>370</v>
      </c>
      <c r="C646" s="609">
        <v>20000</v>
      </c>
      <c r="D646" s="609">
        <v>25000</v>
      </c>
      <c r="E646" s="609">
        <v>25000</v>
      </c>
      <c r="F646" s="609">
        <v>25000</v>
      </c>
      <c r="G646" s="1005">
        <f>SUM(F646/E646)</f>
        <v>1</v>
      </c>
      <c r="H646" s="809"/>
      <c r="I646" s="688"/>
      <c r="J646" s="688"/>
    </row>
    <row r="647" spans="1:10" ht="12" customHeight="1" thickBot="1">
      <c r="A647" s="707"/>
      <c r="B647" s="788" t="s">
        <v>34</v>
      </c>
      <c r="C647" s="713"/>
      <c r="D647" s="713"/>
      <c r="E647" s="713"/>
      <c r="F647" s="713"/>
      <c r="G647" s="1006"/>
      <c r="H647" s="830"/>
      <c r="I647" s="688"/>
      <c r="J647" s="688"/>
    </row>
    <row r="648" spans="1:10" ht="12" customHeight="1" thickBot="1">
      <c r="A648" s="723"/>
      <c r="B648" s="792" t="s">
        <v>130</v>
      </c>
      <c r="C648" s="716">
        <f>SUM(C642:C647)</f>
        <v>20000</v>
      </c>
      <c r="D648" s="716">
        <f>SUM(D642:D647)</f>
        <v>25000</v>
      </c>
      <c r="E648" s="716">
        <f>SUM(E642:E647)</f>
        <v>25000</v>
      </c>
      <c r="F648" s="716">
        <f>SUM(F642:F647)</f>
        <v>25000</v>
      </c>
      <c r="G648" s="1007">
        <f>SUM(F648/E648)</f>
        <v>1</v>
      </c>
      <c r="H648" s="856"/>
      <c r="I648" s="688"/>
      <c r="J648" s="688"/>
    </row>
    <row r="649" spans="1:10" ht="12" customHeight="1">
      <c r="A649" s="88">
        <v>3420</v>
      </c>
      <c r="B649" s="730" t="s">
        <v>152</v>
      </c>
      <c r="C649" s="704">
        <f>SUM(C657+C665+C673+C705+C681+C689+C697+C713+C721+C729+C737+C746+C754+C762)</f>
        <v>140008</v>
      </c>
      <c r="D649" s="704">
        <f>SUM(D657+D665+D673+D705+D681+D689+D697+D713+D721+D729+D737+D746+D754+D762)</f>
        <v>173145</v>
      </c>
      <c r="E649" s="704">
        <f>SUM(E657+E665+E673+E705+E681+E689+E697+E713+E721+E729+E737+E746+E754+E762)</f>
        <v>172551</v>
      </c>
      <c r="F649" s="704">
        <f>SUM(F657+F665+F673+F705+F681+F689+F697+F713+F721+F729+F737+F746+F754+F762)</f>
        <v>177351</v>
      </c>
      <c r="G649" s="773">
        <f>SUM(F649/E649)</f>
        <v>1.0278178625449867</v>
      </c>
      <c r="H649" s="770"/>
      <c r="I649" s="688"/>
      <c r="J649" s="688"/>
    </row>
    <row r="650" spans="1:10" ht="12" customHeight="1">
      <c r="A650" s="88">
        <v>3422</v>
      </c>
      <c r="B650" s="820" t="s">
        <v>139</v>
      </c>
      <c r="C650" s="704"/>
      <c r="D650" s="704"/>
      <c r="E650" s="704"/>
      <c r="F650" s="704"/>
      <c r="G650" s="773"/>
      <c r="H650" s="808"/>
      <c r="I650" s="688"/>
      <c r="J650" s="688"/>
    </row>
    <row r="651" spans="1:10" ht="12" customHeight="1">
      <c r="A651" s="707"/>
      <c r="B651" s="708" t="s">
        <v>89</v>
      </c>
      <c r="C651" s="609">
        <v>10800</v>
      </c>
      <c r="D651" s="609">
        <v>10800</v>
      </c>
      <c r="E651" s="609">
        <v>10800</v>
      </c>
      <c r="F651" s="609">
        <v>10800</v>
      </c>
      <c r="G651" s="1005">
        <f>SUM(F651/E651)</f>
        <v>1</v>
      </c>
      <c r="H651" s="826"/>
      <c r="I651" s="688"/>
      <c r="J651" s="688"/>
    </row>
    <row r="652" spans="1:10" ht="12" customHeight="1">
      <c r="A652" s="707"/>
      <c r="B652" s="221" t="s">
        <v>378</v>
      </c>
      <c r="C652" s="609">
        <v>2800</v>
      </c>
      <c r="D652" s="609">
        <v>2843</v>
      </c>
      <c r="E652" s="609">
        <v>2843</v>
      </c>
      <c r="F652" s="609">
        <v>2843</v>
      </c>
      <c r="G652" s="1005">
        <f>SUM(F652/E652)</f>
        <v>1</v>
      </c>
      <c r="H652" s="774"/>
      <c r="I652" s="688"/>
      <c r="J652" s="688"/>
    </row>
    <row r="653" spans="1:10" ht="12" customHeight="1">
      <c r="A653" s="707"/>
      <c r="B653" s="710" t="s">
        <v>360</v>
      </c>
      <c r="C653" s="609">
        <v>11400</v>
      </c>
      <c r="D653" s="609">
        <v>16977</v>
      </c>
      <c r="E653" s="609">
        <v>16977</v>
      </c>
      <c r="F653" s="609">
        <v>20477</v>
      </c>
      <c r="G653" s="1005">
        <f>SUM(F653/E653)</f>
        <v>1.206161277021853</v>
      </c>
      <c r="H653" s="826"/>
      <c r="I653" s="688"/>
      <c r="J653" s="688"/>
    </row>
    <row r="654" spans="1:10" ht="12" customHeight="1">
      <c r="A654" s="707"/>
      <c r="B654" s="610" t="s">
        <v>96</v>
      </c>
      <c r="C654" s="609"/>
      <c r="D654" s="609"/>
      <c r="E654" s="609"/>
      <c r="F654" s="609"/>
      <c r="G654" s="773"/>
      <c r="H654" s="815"/>
      <c r="I654" s="688"/>
      <c r="J654" s="688"/>
    </row>
    <row r="655" spans="1:10" ht="12" customHeight="1">
      <c r="A655" s="707"/>
      <c r="B655" s="610" t="s">
        <v>370</v>
      </c>
      <c r="C655" s="609"/>
      <c r="D655" s="609"/>
      <c r="E655" s="609"/>
      <c r="F655" s="609"/>
      <c r="G655" s="773"/>
      <c r="H655" s="774"/>
      <c r="I655" s="688"/>
      <c r="J655" s="688"/>
    </row>
    <row r="656" spans="1:10" ht="12" customHeight="1" thickBot="1">
      <c r="A656" s="707"/>
      <c r="B656" s="788" t="s">
        <v>34</v>
      </c>
      <c r="C656" s="713"/>
      <c r="D656" s="713"/>
      <c r="E656" s="713"/>
      <c r="F656" s="713"/>
      <c r="G656" s="1006"/>
      <c r="H656" s="830"/>
      <c r="I656" s="688"/>
      <c r="J656" s="688"/>
    </row>
    <row r="657" spans="1:10" ht="12" customHeight="1" thickBot="1">
      <c r="A657" s="723"/>
      <c r="B657" s="792" t="s">
        <v>130</v>
      </c>
      <c r="C657" s="716">
        <f>SUM(C651:C656)</f>
        <v>25000</v>
      </c>
      <c r="D657" s="716">
        <f>SUM(D651:D656)</f>
        <v>30620</v>
      </c>
      <c r="E657" s="716">
        <f>SUM(E651:E656)</f>
        <v>30620</v>
      </c>
      <c r="F657" s="716">
        <f>SUM(F651:F656)</f>
        <v>34120</v>
      </c>
      <c r="G657" s="1007">
        <f>SUM(F657/E657)</f>
        <v>1.1143043762246898</v>
      </c>
      <c r="H657" s="813"/>
      <c r="I657" s="688"/>
      <c r="J657" s="688"/>
    </row>
    <row r="658" spans="1:10" ht="12" customHeight="1">
      <c r="A658" s="88">
        <v>3423</v>
      </c>
      <c r="B658" s="820" t="s">
        <v>138</v>
      </c>
      <c r="C658" s="704"/>
      <c r="D658" s="704"/>
      <c r="E658" s="704"/>
      <c r="F658" s="704"/>
      <c r="G658" s="773"/>
      <c r="H658" s="809"/>
      <c r="I658" s="688"/>
      <c r="J658" s="688"/>
    </row>
    <row r="659" spans="1:10" ht="12" customHeight="1">
      <c r="A659" s="707"/>
      <c r="B659" s="708" t="s">
        <v>89</v>
      </c>
      <c r="C659" s="609">
        <v>2850</v>
      </c>
      <c r="D659" s="609">
        <v>2850</v>
      </c>
      <c r="E659" s="609">
        <v>1850</v>
      </c>
      <c r="F659" s="609">
        <v>1850</v>
      </c>
      <c r="G659" s="1005">
        <f>SUM(F659/E659)</f>
        <v>1</v>
      </c>
      <c r="H659" s="809"/>
      <c r="I659" s="688"/>
      <c r="J659" s="688"/>
    </row>
    <row r="660" spans="1:10" ht="12" customHeight="1">
      <c r="A660" s="707"/>
      <c r="B660" s="221" t="s">
        <v>378</v>
      </c>
      <c r="C660" s="609">
        <v>1300</v>
      </c>
      <c r="D660" s="609">
        <v>1400</v>
      </c>
      <c r="E660" s="609">
        <v>700</v>
      </c>
      <c r="F660" s="609">
        <v>700</v>
      </c>
      <c r="G660" s="1005">
        <f>SUM(F660/E660)</f>
        <v>1</v>
      </c>
      <c r="H660" s="809"/>
      <c r="I660" s="688"/>
      <c r="J660" s="688"/>
    </row>
    <row r="661" spans="1:10" ht="12" customHeight="1">
      <c r="A661" s="707"/>
      <c r="B661" s="710" t="s">
        <v>360</v>
      </c>
      <c r="C661" s="609">
        <v>3850</v>
      </c>
      <c r="D661" s="609">
        <v>4004</v>
      </c>
      <c r="E661" s="609">
        <v>5110</v>
      </c>
      <c r="F661" s="609">
        <v>5110</v>
      </c>
      <c r="G661" s="1005">
        <f>SUM(F661/E661)</f>
        <v>1</v>
      </c>
      <c r="H661" s="809"/>
      <c r="I661" s="688"/>
      <c r="J661" s="688"/>
    </row>
    <row r="662" spans="1:10" ht="12" customHeight="1">
      <c r="A662" s="707"/>
      <c r="B662" s="610" t="s">
        <v>96</v>
      </c>
      <c r="C662" s="609"/>
      <c r="D662" s="609"/>
      <c r="E662" s="609"/>
      <c r="F662" s="609"/>
      <c r="G662" s="1005"/>
      <c r="H662" s="809"/>
      <c r="I662" s="688"/>
      <c r="J662" s="688"/>
    </row>
    <row r="663" spans="1:10" ht="12" customHeight="1">
      <c r="A663" s="707"/>
      <c r="B663" s="610" t="s">
        <v>370</v>
      </c>
      <c r="C663" s="609">
        <v>2000</v>
      </c>
      <c r="D663" s="609">
        <v>2500</v>
      </c>
      <c r="E663" s="609">
        <v>2500</v>
      </c>
      <c r="F663" s="609">
        <v>2500</v>
      </c>
      <c r="G663" s="1005">
        <f>SUM(F663/E663)</f>
        <v>1</v>
      </c>
      <c r="H663" s="809"/>
      <c r="I663" s="688"/>
      <c r="J663" s="688"/>
    </row>
    <row r="664" spans="1:10" ht="12" customHeight="1" thickBot="1">
      <c r="A664" s="707"/>
      <c r="B664" s="788" t="s">
        <v>34</v>
      </c>
      <c r="C664" s="713"/>
      <c r="D664" s="713"/>
      <c r="E664" s="713"/>
      <c r="F664" s="713"/>
      <c r="G664" s="1006"/>
      <c r="H664" s="830"/>
      <c r="I664" s="688"/>
      <c r="J664" s="688"/>
    </row>
    <row r="665" spans="1:10" ht="12.75" customHeight="1" thickBot="1">
      <c r="A665" s="723"/>
      <c r="B665" s="792" t="s">
        <v>130</v>
      </c>
      <c r="C665" s="716">
        <f>SUM(C659:C664)</f>
        <v>10000</v>
      </c>
      <c r="D665" s="716">
        <f>SUM(D659:D664)</f>
        <v>10754</v>
      </c>
      <c r="E665" s="716">
        <f>SUM(E659:E664)</f>
        <v>10160</v>
      </c>
      <c r="F665" s="716">
        <f>SUM(F659:F664)</f>
        <v>10160</v>
      </c>
      <c r="G665" s="1007">
        <f>SUM(F665/E665)</f>
        <v>1</v>
      </c>
      <c r="H665" s="813"/>
      <c r="I665" s="688"/>
      <c r="J665" s="688"/>
    </row>
    <row r="666" spans="1:10" ht="12.75" customHeight="1">
      <c r="A666" s="88">
        <v>3424</v>
      </c>
      <c r="B666" s="820" t="s">
        <v>376</v>
      </c>
      <c r="C666" s="704"/>
      <c r="D666" s="704"/>
      <c r="E666" s="704"/>
      <c r="F666" s="704"/>
      <c r="G666" s="773"/>
      <c r="H666" s="809"/>
      <c r="I666" s="688"/>
      <c r="J666" s="688"/>
    </row>
    <row r="667" spans="1:10" ht="12.75" customHeight="1">
      <c r="A667" s="707"/>
      <c r="B667" s="708" t="s">
        <v>89</v>
      </c>
      <c r="C667" s="609">
        <v>900</v>
      </c>
      <c r="D667" s="609">
        <v>900</v>
      </c>
      <c r="E667" s="609">
        <v>900</v>
      </c>
      <c r="F667" s="609">
        <v>100</v>
      </c>
      <c r="G667" s="1005">
        <f>SUM(F667/E667)</f>
        <v>0.1111111111111111</v>
      </c>
      <c r="H667" s="809"/>
      <c r="I667" s="688"/>
      <c r="J667" s="688"/>
    </row>
    <row r="668" spans="1:10" ht="12.75" customHeight="1">
      <c r="A668" s="707"/>
      <c r="B668" s="221" t="s">
        <v>378</v>
      </c>
      <c r="C668" s="609">
        <v>150</v>
      </c>
      <c r="D668" s="609">
        <v>150</v>
      </c>
      <c r="E668" s="609">
        <v>150</v>
      </c>
      <c r="F668" s="609">
        <v>25</v>
      </c>
      <c r="G668" s="1005">
        <f>SUM(F668/E668)</f>
        <v>0.16666666666666666</v>
      </c>
      <c r="H668" s="809"/>
      <c r="I668" s="688"/>
      <c r="J668" s="688"/>
    </row>
    <row r="669" spans="1:10" ht="12.75" customHeight="1">
      <c r="A669" s="707"/>
      <c r="B669" s="710" t="s">
        <v>360</v>
      </c>
      <c r="C669" s="609">
        <v>4720</v>
      </c>
      <c r="D669" s="609">
        <v>7334</v>
      </c>
      <c r="E669" s="609">
        <v>7334</v>
      </c>
      <c r="F669" s="609">
        <v>9259</v>
      </c>
      <c r="G669" s="1005">
        <f>SUM(F669/E669)</f>
        <v>1.2624761385328607</v>
      </c>
      <c r="H669" s="809"/>
      <c r="I669" s="688"/>
      <c r="J669" s="688"/>
    </row>
    <row r="670" spans="1:10" ht="12.75" customHeight="1">
      <c r="A670" s="707"/>
      <c r="B670" s="610" t="s">
        <v>96</v>
      </c>
      <c r="C670" s="609"/>
      <c r="D670" s="609"/>
      <c r="E670" s="609"/>
      <c r="F670" s="609"/>
      <c r="G670" s="773"/>
      <c r="H670" s="809"/>
      <c r="I670" s="688"/>
      <c r="J670" s="688"/>
    </row>
    <row r="671" spans="1:10" ht="12.75" customHeight="1">
      <c r="A671" s="707"/>
      <c r="B671" s="610" t="s">
        <v>370</v>
      </c>
      <c r="C671" s="609"/>
      <c r="D671" s="609"/>
      <c r="E671" s="609"/>
      <c r="F671" s="609"/>
      <c r="G671" s="773"/>
      <c r="H671" s="809"/>
      <c r="I671" s="688"/>
      <c r="J671" s="688"/>
    </row>
    <row r="672" spans="1:10" ht="12.75" customHeight="1" thickBot="1">
      <c r="A672" s="707"/>
      <c r="B672" s="788" t="s">
        <v>34</v>
      </c>
      <c r="C672" s="713"/>
      <c r="D672" s="713"/>
      <c r="E672" s="713"/>
      <c r="F672" s="713"/>
      <c r="G672" s="1006"/>
      <c r="H672" s="830"/>
      <c r="I672" s="688"/>
      <c r="J672" s="688"/>
    </row>
    <row r="673" spans="1:10" ht="12.75" customHeight="1" thickBot="1">
      <c r="A673" s="723"/>
      <c r="B673" s="792" t="s">
        <v>130</v>
      </c>
      <c r="C673" s="716">
        <f>SUM(C667:C672)</f>
        <v>5770</v>
      </c>
      <c r="D673" s="716">
        <f>SUM(D667:D672)</f>
        <v>8384</v>
      </c>
      <c r="E673" s="716">
        <f>SUM(E667:E672)</f>
        <v>8384</v>
      </c>
      <c r="F673" s="716">
        <f>SUM(F667:F672)</f>
        <v>9384</v>
      </c>
      <c r="G673" s="1007">
        <f>SUM(F673/E673)</f>
        <v>1.1192748091603053</v>
      </c>
      <c r="H673" s="813"/>
      <c r="I673" s="688"/>
      <c r="J673" s="688"/>
    </row>
    <row r="674" spans="1:10" ht="12.75" customHeight="1">
      <c r="A674" s="807">
        <v>3425</v>
      </c>
      <c r="B674" s="777" t="s">
        <v>949</v>
      </c>
      <c r="C674" s="778"/>
      <c r="D674" s="778"/>
      <c r="E674" s="778"/>
      <c r="F674" s="778"/>
      <c r="G674" s="773"/>
      <c r="H674" s="833"/>
      <c r="I674" s="688"/>
      <c r="J674" s="688"/>
    </row>
    <row r="675" spans="1:10" ht="12.75" customHeight="1">
      <c r="A675" s="801"/>
      <c r="B675" s="781" t="s">
        <v>89</v>
      </c>
      <c r="C675" s="800"/>
      <c r="D675" s="800"/>
      <c r="E675" s="800"/>
      <c r="F675" s="800"/>
      <c r="G675" s="773"/>
      <c r="H675" s="833"/>
      <c r="I675" s="688"/>
      <c r="J675" s="688"/>
    </row>
    <row r="676" spans="1:10" ht="12.75" customHeight="1">
      <c r="A676" s="801"/>
      <c r="B676" s="784" t="s">
        <v>378</v>
      </c>
      <c r="C676" s="800"/>
      <c r="D676" s="800"/>
      <c r="E676" s="800"/>
      <c r="F676" s="800"/>
      <c r="G676" s="773"/>
      <c r="H676" s="833"/>
      <c r="I676" s="688"/>
      <c r="J676" s="688"/>
    </row>
    <row r="677" spans="1:10" ht="12.75" customHeight="1">
      <c r="A677" s="801"/>
      <c r="B677" s="785" t="s">
        <v>360</v>
      </c>
      <c r="C677" s="800">
        <v>4200</v>
      </c>
      <c r="D677" s="800">
        <v>8342</v>
      </c>
      <c r="E677" s="800">
        <v>8342</v>
      </c>
      <c r="F677" s="800">
        <v>8642</v>
      </c>
      <c r="G677" s="1005">
        <f>SUM(F677/E677)</f>
        <v>1.035962598897147</v>
      </c>
      <c r="H677" s="809"/>
      <c r="I677" s="688"/>
      <c r="J677" s="688"/>
    </row>
    <row r="678" spans="1:10" ht="12.75" customHeight="1">
      <c r="A678" s="801"/>
      <c r="B678" s="787" t="s">
        <v>96</v>
      </c>
      <c r="C678" s="800"/>
      <c r="D678" s="800"/>
      <c r="E678" s="800"/>
      <c r="F678" s="800"/>
      <c r="G678" s="773"/>
      <c r="H678" s="809"/>
      <c r="I678" s="688"/>
      <c r="J678" s="688"/>
    </row>
    <row r="679" spans="1:10" ht="12.75" customHeight="1">
      <c r="A679" s="801"/>
      <c r="B679" s="787" t="s">
        <v>370</v>
      </c>
      <c r="C679" s="800"/>
      <c r="D679" s="800"/>
      <c r="E679" s="800"/>
      <c r="F679" s="800"/>
      <c r="G679" s="773"/>
      <c r="H679" s="833"/>
      <c r="I679" s="688"/>
      <c r="J679" s="688"/>
    </row>
    <row r="680" spans="1:10" ht="12.75" customHeight="1" thickBot="1">
      <c r="A680" s="801"/>
      <c r="B680" s="788" t="s">
        <v>34</v>
      </c>
      <c r="C680" s="802"/>
      <c r="D680" s="802"/>
      <c r="E680" s="802"/>
      <c r="F680" s="802"/>
      <c r="G680" s="1006"/>
      <c r="H680" s="867"/>
      <c r="I680" s="688"/>
      <c r="J680" s="688"/>
    </row>
    <row r="681" spans="1:10" ht="12.75" customHeight="1" thickBot="1">
      <c r="A681" s="804"/>
      <c r="B681" s="792" t="s">
        <v>130</v>
      </c>
      <c r="C681" s="805">
        <f>SUM(C675:C680)</f>
        <v>4200</v>
      </c>
      <c r="D681" s="805">
        <f>SUM(D675:D680)</f>
        <v>8342</v>
      </c>
      <c r="E681" s="805">
        <f>SUM(E675:E680)</f>
        <v>8342</v>
      </c>
      <c r="F681" s="805">
        <f>SUM(F675:F680)</f>
        <v>8642</v>
      </c>
      <c r="G681" s="1007">
        <f>SUM(F681/E681)</f>
        <v>1.035962598897147</v>
      </c>
      <c r="H681" s="868"/>
      <c r="I681" s="688"/>
      <c r="J681" s="688"/>
    </row>
    <row r="682" spans="1:10" ht="12.75" customHeight="1">
      <c r="A682" s="807">
        <v>3426</v>
      </c>
      <c r="B682" s="777" t="s">
        <v>487</v>
      </c>
      <c r="C682" s="778"/>
      <c r="D682" s="778"/>
      <c r="E682" s="778"/>
      <c r="F682" s="778"/>
      <c r="G682" s="773"/>
      <c r="H682" s="833"/>
      <c r="I682" s="688"/>
      <c r="J682" s="688"/>
    </row>
    <row r="683" spans="1:10" ht="12.75" customHeight="1">
      <c r="A683" s="801"/>
      <c r="B683" s="781" t="s">
        <v>89</v>
      </c>
      <c r="C683" s="800">
        <v>1500</v>
      </c>
      <c r="D683" s="800">
        <v>1500</v>
      </c>
      <c r="E683" s="800">
        <v>4600</v>
      </c>
      <c r="F683" s="800">
        <v>4600</v>
      </c>
      <c r="G683" s="1005">
        <f>SUM(F683/E683)</f>
        <v>1</v>
      </c>
      <c r="H683" s="833"/>
      <c r="I683" s="688"/>
      <c r="J683" s="688"/>
    </row>
    <row r="684" spans="1:10" ht="12.75" customHeight="1">
      <c r="A684" s="801"/>
      <c r="B684" s="784" t="s">
        <v>378</v>
      </c>
      <c r="C684" s="800">
        <v>400</v>
      </c>
      <c r="D684" s="800">
        <v>400</v>
      </c>
      <c r="E684" s="800">
        <v>880</v>
      </c>
      <c r="F684" s="800">
        <v>880</v>
      </c>
      <c r="G684" s="1005">
        <f>SUM(F684/E684)</f>
        <v>1</v>
      </c>
      <c r="H684" s="833"/>
      <c r="I684" s="688"/>
      <c r="J684" s="688"/>
    </row>
    <row r="685" spans="1:10" ht="12.75" customHeight="1">
      <c r="A685" s="801"/>
      <c r="B685" s="785" t="s">
        <v>360</v>
      </c>
      <c r="C685" s="800">
        <v>56100</v>
      </c>
      <c r="D685" s="800">
        <v>69526</v>
      </c>
      <c r="E685" s="800">
        <v>65946</v>
      </c>
      <c r="F685" s="800">
        <v>65946</v>
      </c>
      <c r="G685" s="1005">
        <f>SUM(F685/E685)</f>
        <v>1</v>
      </c>
      <c r="H685" s="809"/>
      <c r="I685" s="688"/>
      <c r="J685" s="688"/>
    </row>
    <row r="686" spans="1:10" ht="12.75" customHeight="1">
      <c r="A686" s="801"/>
      <c r="B686" s="787" t="s">
        <v>96</v>
      </c>
      <c r="C686" s="800"/>
      <c r="D686" s="800"/>
      <c r="E686" s="800"/>
      <c r="F686" s="800"/>
      <c r="G686" s="773"/>
      <c r="H686" s="809"/>
      <c r="I686" s="688"/>
      <c r="J686" s="688"/>
    </row>
    <row r="687" spans="1:10" ht="12.75" customHeight="1">
      <c r="A687" s="801"/>
      <c r="B687" s="787" t="s">
        <v>370</v>
      </c>
      <c r="C687" s="800"/>
      <c r="D687" s="800"/>
      <c r="E687" s="800"/>
      <c r="F687" s="800"/>
      <c r="G687" s="773"/>
      <c r="H687" s="833"/>
      <c r="I687" s="688"/>
      <c r="J687" s="688"/>
    </row>
    <row r="688" spans="1:10" ht="12.75" customHeight="1" thickBot="1">
      <c r="A688" s="801"/>
      <c r="B688" s="788" t="s">
        <v>34</v>
      </c>
      <c r="C688" s="802"/>
      <c r="D688" s="802"/>
      <c r="E688" s="802"/>
      <c r="F688" s="802"/>
      <c r="G688" s="1006"/>
      <c r="H688" s="869"/>
      <c r="I688" s="688"/>
      <c r="J688" s="688"/>
    </row>
    <row r="689" spans="1:10" ht="12.75" customHeight="1" thickBot="1">
      <c r="A689" s="804"/>
      <c r="B689" s="792" t="s">
        <v>130</v>
      </c>
      <c r="C689" s="805">
        <f>SUM(C683:C688)</f>
        <v>58000</v>
      </c>
      <c r="D689" s="805">
        <f>SUM(D683:D688)</f>
        <v>71426</v>
      </c>
      <c r="E689" s="805">
        <f>SUM(E683:E688)</f>
        <v>71426</v>
      </c>
      <c r="F689" s="805">
        <f>SUM(F683:F688)</f>
        <v>71426</v>
      </c>
      <c r="G689" s="1007">
        <f>SUM(F689/E689)</f>
        <v>1</v>
      </c>
      <c r="H689" s="868"/>
      <c r="I689" s="688"/>
      <c r="J689" s="688"/>
    </row>
    <row r="690" spans="1:10" ht="12.75" customHeight="1">
      <c r="A690" s="807">
        <v>3427</v>
      </c>
      <c r="B690" s="777" t="s">
        <v>950</v>
      </c>
      <c r="C690" s="778"/>
      <c r="D690" s="778"/>
      <c r="E690" s="778"/>
      <c r="F690" s="778"/>
      <c r="G690" s="773"/>
      <c r="H690" s="833"/>
      <c r="I690" s="688"/>
      <c r="J690" s="688"/>
    </row>
    <row r="691" spans="1:10" ht="12.75" customHeight="1">
      <c r="A691" s="801"/>
      <c r="B691" s="781" t="s">
        <v>89</v>
      </c>
      <c r="C691" s="800">
        <v>2900</v>
      </c>
      <c r="D691" s="800">
        <v>2900</v>
      </c>
      <c r="E691" s="800"/>
      <c r="F691" s="800"/>
      <c r="G691" s="773"/>
      <c r="H691" s="833"/>
      <c r="I691" s="688"/>
      <c r="J691" s="688"/>
    </row>
    <row r="692" spans="1:10" ht="12.75" customHeight="1">
      <c r="A692" s="801"/>
      <c r="B692" s="784" t="s">
        <v>378</v>
      </c>
      <c r="C692" s="800">
        <v>780</v>
      </c>
      <c r="D692" s="800">
        <v>780</v>
      </c>
      <c r="E692" s="800"/>
      <c r="F692" s="800"/>
      <c r="G692" s="773"/>
      <c r="H692" s="833"/>
      <c r="I692" s="688"/>
      <c r="J692" s="688"/>
    </row>
    <row r="693" spans="1:10" ht="12.75" customHeight="1">
      <c r="A693" s="801"/>
      <c r="B693" s="785" t="s">
        <v>360</v>
      </c>
      <c r="C693" s="800">
        <v>10320</v>
      </c>
      <c r="D693" s="800">
        <v>11901</v>
      </c>
      <c r="E693" s="800">
        <v>15581</v>
      </c>
      <c r="F693" s="800">
        <v>15581</v>
      </c>
      <c r="G693" s="1005">
        <f>SUM(F693/E693)</f>
        <v>1</v>
      </c>
      <c r="H693" s="809"/>
      <c r="I693" s="688"/>
      <c r="J693" s="688"/>
    </row>
    <row r="694" spans="1:10" ht="12.75" customHeight="1">
      <c r="A694" s="801"/>
      <c r="B694" s="787" t="s">
        <v>96</v>
      </c>
      <c r="C694" s="800"/>
      <c r="D694" s="800"/>
      <c r="E694" s="800"/>
      <c r="F694" s="800"/>
      <c r="G694" s="773"/>
      <c r="H694" s="809"/>
      <c r="I694" s="688"/>
      <c r="J694" s="688"/>
    </row>
    <row r="695" spans="1:10" ht="12.75" customHeight="1">
      <c r="A695" s="801"/>
      <c r="B695" s="787" t="s">
        <v>370</v>
      </c>
      <c r="C695" s="800"/>
      <c r="D695" s="800"/>
      <c r="E695" s="800"/>
      <c r="F695" s="800"/>
      <c r="G695" s="773"/>
      <c r="H695" s="833"/>
      <c r="I695" s="688"/>
      <c r="J695" s="688"/>
    </row>
    <row r="696" spans="1:10" ht="12.75" customHeight="1" thickBot="1">
      <c r="A696" s="801"/>
      <c r="B696" s="788" t="s">
        <v>34</v>
      </c>
      <c r="C696" s="802"/>
      <c r="D696" s="802"/>
      <c r="E696" s="802"/>
      <c r="F696" s="802"/>
      <c r="G696" s="1006"/>
      <c r="H696" s="867"/>
      <c r="I696" s="688"/>
      <c r="J696" s="688"/>
    </row>
    <row r="697" spans="1:10" ht="12.75" customHeight="1" thickBot="1">
      <c r="A697" s="804"/>
      <c r="B697" s="792" t="s">
        <v>130</v>
      </c>
      <c r="C697" s="805">
        <f>SUM(C691:C696)</f>
        <v>14000</v>
      </c>
      <c r="D697" s="805">
        <f>SUM(D691:D696)</f>
        <v>15581</v>
      </c>
      <c r="E697" s="805">
        <f>SUM(E691:E696)</f>
        <v>15581</v>
      </c>
      <c r="F697" s="805">
        <f>SUM(F691:F696)</f>
        <v>15581</v>
      </c>
      <c r="G697" s="1007">
        <f>SUM(F697/E697)</f>
        <v>1</v>
      </c>
      <c r="H697" s="868"/>
      <c r="I697" s="688"/>
      <c r="J697" s="688"/>
    </row>
    <row r="698" spans="1:10" ht="12.75" customHeight="1">
      <c r="A698" s="88">
        <v>3428</v>
      </c>
      <c r="B698" s="820" t="s">
        <v>475</v>
      </c>
      <c r="C698" s="704"/>
      <c r="D698" s="704"/>
      <c r="E698" s="704"/>
      <c r="F698" s="704"/>
      <c r="G698" s="773"/>
      <c r="H698" s="809"/>
      <c r="I698" s="688"/>
      <c r="J698" s="688"/>
    </row>
    <row r="699" spans="1:10" ht="12.75" customHeight="1">
      <c r="A699" s="707"/>
      <c r="B699" s="708" t="s">
        <v>89</v>
      </c>
      <c r="C699" s="609"/>
      <c r="D699" s="609"/>
      <c r="E699" s="609"/>
      <c r="F699" s="609"/>
      <c r="G699" s="773"/>
      <c r="H699" s="809"/>
      <c r="I699" s="688"/>
      <c r="J699" s="688"/>
    </row>
    <row r="700" spans="1:10" ht="12.75" customHeight="1">
      <c r="A700" s="707"/>
      <c r="B700" s="221" t="s">
        <v>378</v>
      </c>
      <c r="C700" s="609"/>
      <c r="D700" s="609"/>
      <c r="E700" s="609"/>
      <c r="F700" s="609"/>
      <c r="G700" s="773"/>
      <c r="H700" s="809"/>
      <c r="I700" s="688"/>
      <c r="J700" s="688"/>
    </row>
    <row r="701" spans="1:10" ht="12.75" customHeight="1">
      <c r="A701" s="707"/>
      <c r="B701" s="710" t="s">
        <v>360</v>
      </c>
      <c r="C701" s="609">
        <v>2538</v>
      </c>
      <c r="D701" s="609">
        <v>2538</v>
      </c>
      <c r="E701" s="609">
        <v>2538</v>
      </c>
      <c r="F701" s="609">
        <v>2538</v>
      </c>
      <c r="G701" s="1005">
        <f>SUM(F701/E701)</f>
        <v>1</v>
      </c>
      <c r="H701" s="809"/>
      <c r="I701" s="688"/>
      <c r="J701" s="688"/>
    </row>
    <row r="702" spans="1:10" ht="12.75" customHeight="1">
      <c r="A702" s="707"/>
      <c r="B702" s="610" t="s">
        <v>96</v>
      </c>
      <c r="C702" s="609"/>
      <c r="D702" s="609"/>
      <c r="E702" s="609"/>
      <c r="F702" s="609"/>
      <c r="G702" s="773"/>
      <c r="H702" s="809"/>
      <c r="I702" s="688"/>
      <c r="J702" s="688"/>
    </row>
    <row r="703" spans="1:10" ht="12.75" customHeight="1">
      <c r="A703" s="707"/>
      <c r="B703" s="610" t="s">
        <v>370</v>
      </c>
      <c r="C703" s="609"/>
      <c r="D703" s="609"/>
      <c r="E703" s="609"/>
      <c r="F703" s="609"/>
      <c r="G703" s="773"/>
      <c r="H703" s="809"/>
      <c r="I703" s="688"/>
      <c r="J703" s="688"/>
    </row>
    <row r="704" spans="1:10" ht="12.75" customHeight="1" thickBot="1">
      <c r="A704" s="707"/>
      <c r="B704" s="788" t="s">
        <v>34</v>
      </c>
      <c r="C704" s="713"/>
      <c r="D704" s="713"/>
      <c r="E704" s="713"/>
      <c r="F704" s="713"/>
      <c r="G704" s="1006"/>
      <c r="H704" s="830"/>
      <c r="I704" s="688"/>
      <c r="J704" s="688"/>
    </row>
    <row r="705" spans="1:10" ht="12.75" customHeight="1" thickBot="1">
      <c r="A705" s="723"/>
      <c r="B705" s="792" t="s">
        <v>130</v>
      </c>
      <c r="C705" s="716">
        <f>SUM(C699:C704)</f>
        <v>2538</v>
      </c>
      <c r="D705" s="716">
        <f>SUM(D699:D704)</f>
        <v>2538</v>
      </c>
      <c r="E705" s="716">
        <f>SUM(E699:E704)</f>
        <v>2538</v>
      </c>
      <c r="F705" s="716">
        <f>SUM(F699:F704)</f>
        <v>2538</v>
      </c>
      <c r="G705" s="1007">
        <f>SUM(F705/E705)</f>
        <v>1</v>
      </c>
      <c r="H705" s="813"/>
      <c r="I705" s="688"/>
      <c r="J705" s="688"/>
    </row>
    <row r="706" spans="1:10" ht="12.75" customHeight="1">
      <c r="A706" s="807">
        <v>3429</v>
      </c>
      <c r="B706" s="777" t="s">
        <v>927</v>
      </c>
      <c r="C706" s="778"/>
      <c r="D706" s="778"/>
      <c r="E706" s="778"/>
      <c r="F706" s="778"/>
      <c r="G706" s="773"/>
      <c r="H706" s="833"/>
      <c r="I706" s="688"/>
      <c r="J706" s="688"/>
    </row>
    <row r="707" spans="1:10" ht="12.75" customHeight="1">
      <c r="A707" s="801"/>
      <c r="B707" s="781" t="s">
        <v>89</v>
      </c>
      <c r="C707" s="800"/>
      <c r="D707" s="800"/>
      <c r="E707" s="800"/>
      <c r="F707" s="800"/>
      <c r="G707" s="773"/>
      <c r="H707" s="833"/>
      <c r="I707" s="688"/>
      <c r="J707" s="688"/>
    </row>
    <row r="708" spans="1:10" ht="12.75" customHeight="1">
      <c r="A708" s="801"/>
      <c r="B708" s="784" t="s">
        <v>378</v>
      </c>
      <c r="C708" s="800"/>
      <c r="D708" s="800"/>
      <c r="E708" s="800"/>
      <c r="F708" s="800"/>
      <c r="G708" s="773"/>
      <c r="H708" s="833"/>
      <c r="I708" s="688"/>
      <c r="J708" s="688"/>
    </row>
    <row r="709" spans="1:10" ht="12.75" customHeight="1">
      <c r="A709" s="801"/>
      <c r="B709" s="785" t="s">
        <v>360</v>
      </c>
      <c r="C709" s="800">
        <v>2500</v>
      </c>
      <c r="D709" s="800">
        <v>2500</v>
      </c>
      <c r="E709" s="800">
        <v>2500</v>
      </c>
      <c r="F709" s="800">
        <v>2500</v>
      </c>
      <c r="G709" s="1005">
        <f>SUM(F709/E709)</f>
        <v>1</v>
      </c>
      <c r="H709" s="809"/>
      <c r="I709" s="688"/>
      <c r="J709" s="688"/>
    </row>
    <row r="710" spans="1:10" ht="12.75" customHeight="1">
      <c r="A710" s="801"/>
      <c r="B710" s="787" t="s">
        <v>96</v>
      </c>
      <c r="C710" s="800"/>
      <c r="D710" s="800"/>
      <c r="E710" s="800"/>
      <c r="F710" s="800"/>
      <c r="G710" s="773"/>
      <c r="H710" s="809"/>
      <c r="I710" s="688"/>
      <c r="J710" s="688"/>
    </row>
    <row r="711" spans="1:10" ht="12.75" customHeight="1">
      <c r="A711" s="801"/>
      <c r="B711" s="787" t="s">
        <v>370</v>
      </c>
      <c r="C711" s="800"/>
      <c r="D711" s="800"/>
      <c r="E711" s="800"/>
      <c r="F711" s="800"/>
      <c r="G711" s="773"/>
      <c r="H711" s="833"/>
      <c r="I711" s="688"/>
      <c r="J711" s="688"/>
    </row>
    <row r="712" spans="1:10" ht="12.75" customHeight="1" thickBot="1">
      <c r="A712" s="801"/>
      <c r="B712" s="788" t="s">
        <v>34</v>
      </c>
      <c r="C712" s="802"/>
      <c r="D712" s="802"/>
      <c r="E712" s="802"/>
      <c r="F712" s="802"/>
      <c r="G712" s="1006"/>
      <c r="H712" s="867"/>
      <c r="I712" s="688"/>
      <c r="J712" s="688"/>
    </row>
    <row r="713" spans="1:10" ht="12.75" customHeight="1" thickBot="1">
      <c r="A713" s="804"/>
      <c r="B713" s="792" t="s">
        <v>130</v>
      </c>
      <c r="C713" s="805">
        <f>SUM(C707:C712)</f>
        <v>2500</v>
      </c>
      <c r="D713" s="805">
        <f>SUM(D707:D712)</f>
        <v>2500</v>
      </c>
      <c r="E713" s="805">
        <f>SUM(E707:E712)</f>
        <v>2500</v>
      </c>
      <c r="F713" s="805">
        <f>SUM(F707:F712)</f>
        <v>2500</v>
      </c>
      <c r="G713" s="1007">
        <f>SUM(F713/E713)</f>
        <v>1</v>
      </c>
      <c r="H713" s="868"/>
      <c r="I713" s="688"/>
      <c r="J713" s="688"/>
    </row>
    <row r="714" spans="1:10" ht="12.75" customHeight="1">
      <c r="A714" s="807">
        <v>3430</v>
      </c>
      <c r="B714" s="777" t="s">
        <v>937</v>
      </c>
      <c r="C714" s="778"/>
      <c r="D714" s="778"/>
      <c r="E714" s="778"/>
      <c r="F714" s="778"/>
      <c r="G714" s="773"/>
      <c r="H714" s="833"/>
      <c r="I714" s="688"/>
      <c r="J714" s="688"/>
    </row>
    <row r="715" spans="1:10" ht="12.75" customHeight="1">
      <c r="A715" s="801"/>
      <c r="B715" s="781" t="s">
        <v>89</v>
      </c>
      <c r="C715" s="800"/>
      <c r="D715" s="800"/>
      <c r="E715" s="800"/>
      <c r="F715" s="800"/>
      <c r="G715" s="773"/>
      <c r="H715" s="833"/>
      <c r="I715" s="688"/>
      <c r="J715" s="688"/>
    </row>
    <row r="716" spans="1:10" ht="12.75" customHeight="1">
      <c r="A716" s="801"/>
      <c r="B716" s="784" t="s">
        <v>378</v>
      </c>
      <c r="C716" s="800"/>
      <c r="D716" s="800"/>
      <c r="E716" s="800"/>
      <c r="F716" s="800"/>
      <c r="G716" s="773"/>
      <c r="H716" s="833"/>
      <c r="I716" s="688"/>
      <c r="J716" s="688"/>
    </row>
    <row r="717" spans="1:10" ht="12.75" customHeight="1">
      <c r="A717" s="801"/>
      <c r="B717" s="785" t="s">
        <v>360</v>
      </c>
      <c r="C717" s="800">
        <v>500</v>
      </c>
      <c r="D717" s="800">
        <v>500</v>
      </c>
      <c r="E717" s="800">
        <v>500</v>
      </c>
      <c r="F717" s="800">
        <v>500</v>
      </c>
      <c r="G717" s="1005">
        <f>SUM(F717/E717)</f>
        <v>1</v>
      </c>
      <c r="H717" s="809"/>
      <c r="I717" s="688"/>
      <c r="J717" s="688"/>
    </row>
    <row r="718" spans="1:10" ht="12.75" customHeight="1">
      <c r="A718" s="801"/>
      <c r="B718" s="787" t="s">
        <v>96</v>
      </c>
      <c r="C718" s="800"/>
      <c r="D718" s="800"/>
      <c r="E718" s="800"/>
      <c r="F718" s="800"/>
      <c r="G718" s="773"/>
      <c r="H718" s="809"/>
      <c r="I718" s="688"/>
      <c r="J718" s="688"/>
    </row>
    <row r="719" spans="1:10" ht="12.75" customHeight="1">
      <c r="A719" s="801"/>
      <c r="B719" s="787" t="s">
        <v>370</v>
      </c>
      <c r="C719" s="800"/>
      <c r="D719" s="800"/>
      <c r="E719" s="800"/>
      <c r="F719" s="800"/>
      <c r="G719" s="773"/>
      <c r="H719" s="833"/>
      <c r="I719" s="688"/>
      <c r="J719" s="688"/>
    </row>
    <row r="720" spans="1:10" ht="12.75" customHeight="1" thickBot="1">
      <c r="A720" s="801"/>
      <c r="B720" s="788" t="s">
        <v>34</v>
      </c>
      <c r="C720" s="802"/>
      <c r="D720" s="802"/>
      <c r="E720" s="802"/>
      <c r="F720" s="802"/>
      <c r="G720" s="1006"/>
      <c r="H720" s="867"/>
      <c r="I720" s="688"/>
      <c r="J720" s="688"/>
    </row>
    <row r="721" spans="1:10" ht="12.75" customHeight="1" thickBot="1">
      <c r="A721" s="804"/>
      <c r="B721" s="792" t="s">
        <v>130</v>
      </c>
      <c r="C721" s="805">
        <f>SUM(C715:C720)</f>
        <v>500</v>
      </c>
      <c r="D721" s="805">
        <f>SUM(D715:D720)</f>
        <v>500</v>
      </c>
      <c r="E721" s="805">
        <f>SUM(E715:E720)</f>
        <v>500</v>
      </c>
      <c r="F721" s="805">
        <f>SUM(F715:F720)</f>
        <v>500</v>
      </c>
      <c r="G721" s="1007">
        <f>SUM(F721/E721)</f>
        <v>1</v>
      </c>
      <c r="H721" s="868"/>
      <c r="I721" s="688"/>
      <c r="J721" s="688"/>
    </row>
    <row r="722" spans="1:10" ht="12.75" customHeight="1">
      <c r="A722" s="807">
        <v>3431</v>
      </c>
      <c r="B722" s="777" t="s">
        <v>180</v>
      </c>
      <c r="C722" s="778"/>
      <c r="D722" s="778"/>
      <c r="E722" s="778"/>
      <c r="F722" s="778"/>
      <c r="G722" s="773"/>
      <c r="H722" s="833"/>
      <c r="I722" s="688"/>
      <c r="J722" s="688"/>
    </row>
    <row r="723" spans="1:10" ht="12.75" customHeight="1">
      <c r="A723" s="801"/>
      <c r="B723" s="781" t="s">
        <v>89</v>
      </c>
      <c r="C723" s="800"/>
      <c r="D723" s="800"/>
      <c r="E723" s="800"/>
      <c r="F723" s="800"/>
      <c r="G723" s="773"/>
      <c r="H723" s="833"/>
      <c r="I723" s="688"/>
      <c r="J723" s="688"/>
    </row>
    <row r="724" spans="1:10" ht="12.75" customHeight="1">
      <c r="A724" s="801"/>
      <c r="B724" s="784" t="s">
        <v>378</v>
      </c>
      <c r="C724" s="800"/>
      <c r="D724" s="800"/>
      <c r="E724" s="800"/>
      <c r="F724" s="800"/>
      <c r="G724" s="773"/>
      <c r="H724" s="833"/>
      <c r="I724" s="688"/>
      <c r="J724" s="688"/>
    </row>
    <row r="725" spans="1:10" ht="12.75" customHeight="1">
      <c r="A725" s="801"/>
      <c r="B725" s="785" t="s">
        <v>360</v>
      </c>
      <c r="C725" s="800">
        <v>5000</v>
      </c>
      <c r="D725" s="800">
        <v>10000</v>
      </c>
      <c r="E725" s="800">
        <v>10000</v>
      </c>
      <c r="F725" s="800">
        <v>10000</v>
      </c>
      <c r="G725" s="1005">
        <f>SUM(F725/E725)</f>
        <v>1</v>
      </c>
      <c r="H725" s="833"/>
      <c r="I725" s="688"/>
      <c r="J725" s="688"/>
    </row>
    <row r="726" spans="1:10" ht="12.75" customHeight="1">
      <c r="A726" s="801"/>
      <c r="B726" s="787" t="s">
        <v>96</v>
      </c>
      <c r="C726" s="800"/>
      <c r="D726" s="800"/>
      <c r="E726" s="800"/>
      <c r="F726" s="800"/>
      <c r="G726" s="773"/>
      <c r="H726" s="833"/>
      <c r="I726" s="688"/>
      <c r="J726" s="688"/>
    </row>
    <row r="727" spans="1:10" ht="12.75" customHeight="1">
      <c r="A727" s="801"/>
      <c r="B727" s="787" t="s">
        <v>370</v>
      </c>
      <c r="C727" s="800"/>
      <c r="D727" s="800"/>
      <c r="E727" s="800"/>
      <c r="F727" s="800"/>
      <c r="G727" s="773"/>
      <c r="H727" s="833"/>
      <c r="I727" s="688"/>
      <c r="J727" s="688"/>
    </row>
    <row r="728" spans="1:10" ht="12.75" customHeight="1" thickBot="1">
      <c r="A728" s="801"/>
      <c r="B728" s="788" t="s">
        <v>34</v>
      </c>
      <c r="C728" s="802"/>
      <c r="D728" s="802"/>
      <c r="E728" s="802"/>
      <c r="F728" s="802"/>
      <c r="G728" s="1006"/>
      <c r="H728" s="867"/>
      <c r="I728" s="688"/>
      <c r="J728" s="688"/>
    </row>
    <row r="729" spans="1:10" ht="12.75" customHeight="1" thickBot="1">
      <c r="A729" s="804"/>
      <c r="B729" s="792" t="s">
        <v>130</v>
      </c>
      <c r="C729" s="805">
        <f>SUM(C723:C728)</f>
        <v>5000</v>
      </c>
      <c r="D729" s="805">
        <f>SUM(D723:D728)</f>
        <v>10000</v>
      </c>
      <c r="E729" s="805">
        <f>SUM(E723:E728)</f>
        <v>10000</v>
      </c>
      <c r="F729" s="805">
        <f>SUM(F723:F728)</f>
        <v>10000</v>
      </c>
      <c r="G729" s="1007">
        <f>SUM(F729/E729)</f>
        <v>1</v>
      </c>
      <c r="H729" s="868"/>
      <c r="I729" s="688"/>
      <c r="J729" s="688"/>
    </row>
    <row r="730" spans="1:10" ht="12.75" customHeight="1">
      <c r="A730" s="807">
        <v>3432</v>
      </c>
      <c r="B730" s="777" t="s">
        <v>939</v>
      </c>
      <c r="C730" s="778"/>
      <c r="D730" s="778"/>
      <c r="E730" s="778"/>
      <c r="F730" s="778"/>
      <c r="G730" s="773"/>
      <c r="H730" s="833"/>
      <c r="I730" s="688"/>
      <c r="J730" s="688"/>
    </row>
    <row r="731" spans="1:10" ht="12.75" customHeight="1">
      <c r="A731" s="801"/>
      <c r="B731" s="781" t="s">
        <v>89</v>
      </c>
      <c r="C731" s="800"/>
      <c r="D731" s="800"/>
      <c r="E731" s="800"/>
      <c r="F731" s="800"/>
      <c r="G731" s="773"/>
      <c r="H731" s="833"/>
      <c r="I731" s="688"/>
      <c r="J731" s="688"/>
    </row>
    <row r="732" spans="1:10" ht="12.75" customHeight="1">
      <c r="A732" s="801"/>
      <c r="B732" s="784" t="s">
        <v>378</v>
      </c>
      <c r="C732" s="800"/>
      <c r="D732" s="800"/>
      <c r="E732" s="800"/>
      <c r="F732" s="800"/>
      <c r="G732" s="773"/>
      <c r="H732" s="833"/>
      <c r="I732" s="688"/>
      <c r="J732" s="688"/>
    </row>
    <row r="733" spans="1:10" ht="12.75" customHeight="1">
      <c r="A733" s="801"/>
      <c r="B733" s="785" t="s">
        <v>360</v>
      </c>
      <c r="C733" s="800">
        <v>5000</v>
      </c>
      <c r="D733" s="800">
        <v>5000</v>
      </c>
      <c r="E733" s="800">
        <v>5000</v>
      </c>
      <c r="F733" s="800">
        <v>5000</v>
      </c>
      <c r="G733" s="1005">
        <f>SUM(F733/E733)</f>
        <v>1</v>
      </c>
      <c r="H733" s="809"/>
      <c r="I733" s="688"/>
      <c r="J733" s="688"/>
    </row>
    <row r="734" spans="1:10" ht="12.75" customHeight="1">
      <c r="A734" s="801"/>
      <c r="B734" s="787" t="s">
        <v>96</v>
      </c>
      <c r="C734" s="800"/>
      <c r="D734" s="800"/>
      <c r="E734" s="800"/>
      <c r="F734" s="800"/>
      <c r="G734" s="773"/>
      <c r="H734" s="809"/>
      <c r="I734" s="688"/>
      <c r="J734" s="688"/>
    </row>
    <row r="735" spans="1:10" ht="12.75" customHeight="1">
      <c r="A735" s="801"/>
      <c r="B735" s="787" t="s">
        <v>370</v>
      </c>
      <c r="C735" s="800"/>
      <c r="D735" s="800"/>
      <c r="E735" s="800"/>
      <c r="F735" s="800"/>
      <c r="G735" s="773"/>
      <c r="H735" s="833"/>
      <c r="I735" s="688"/>
      <c r="J735" s="688"/>
    </row>
    <row r="736" spans="1:10" ht="12.75" customHeight="1" thickBot="1">
      <c r="A736" s="801"/>
      <c r="B736" s="788" t="s">
        <v>34</v>
      </c>
      <c r="C736" s="802"/>
      <c r="D736" s="802"/>
      <c r="E736" s="802"/>
      <c r="F736" s="802"/>
      <c r="G736" s="1006"/>
      <c r="H736" s="867"/>
      <c r="I736" s="688"/>
      <c r="J736" s="688"/>
    </row>
    <row r="737" spans="1:10" ht="12.75" customHeight="1" thickBot="1">
      <c r="A737" s="804"/>
      <c r="B737" s="792" t="s">
        <v>130</v>
      </c>
      <c r="C737" s="805">
        <f>SUM(C731:C736)</f>
        <v>5000</v>
      </c>
      <c r="D737" s="805">
        <f>SUM(D731:D736)</f>
        <v>5000</v>
      </c>
      <c r="E737" s="805">
        <f>SUM(E731:E736)</f>
        <v>5000</v>
      </c>
      <c r="F737" s="805">
        <f>SUM(F731:F736)</f>
        <v>5000</v>
      </c>
      <c r="G737" s="1007">
        <f>SUM(F737/E737)</f>
        <v>1</v>
      </c>
      <c r="H737" s="868"/>
      <c r="I737" s="688"/>
      <c r="J737" s="688"/>
    </row>
    <row r="738" spans="1:10" ht="12.75" customHeight="1">
      <c r="A738" s="807">
        <v>3433</v>
      </c>
      <c r="B738" s="777" t="s">
        <v>940</v>
      </c>
      <c r="C738" s="778"/>
      <c r="D738" s="778"/>
      <c r="E738" s="778"/>
      <c r="F738" s="778"/>
      <c r="G738" s="773"/>
      <c r="H738" s="833"/>
      <c r="I738" s="688"/>
      <c r="J738" s="688"/>
    </row>
    <row r="739" spans="1:10" ht="12.75" customHeight="1">
      <c r="A739" s="801"/>
      <c r="B739" s="781" t="s">
        <v>89</v>
      </c>
      <c r="C739" s="800"/>
      <c r="D739" s="800"/>
      <c r="E739" s="800"/>
      <c r="F739" s="800"/>
      <c r="G739" s="773"/>
      <c r="H739" s="833"/>
      <c r="I739" s="688"/>
      <c r="J739" s="688"/>
    </row>
    <row r="740" spans="1:10" ht="12.75" customHeight="1">
      <c r="A740" s="801"/>
      <c r="B740" s="784" t="s">
        <v>378</v>
      </c>
      <c r="C740" s="800"/>
      <c r="D740" s="800"/>
      <c r="E740" s="800"/>
      <c r="F740" s="800"/>
      <c r="G740" s="773"/>
      <c r="H740" s="833"/>
      <c r="I740" s="688"/>
      <c r="J740" s="688"/>
    </row>
    <row r="741" spans="1:10" ht="12.75" customHeight="1">
      <c r="A741" s="801"/>
      <c r="B741" s="785" t="s">
        <v>360</v>
      </c>
      <c r="C741" s="800">
        <v>3000</v>
      </c>
      <c r="D741" s="800">
        <v>3000</v>
      </c>
      <c r="E741" s="800">
        <v>3000</v>
      </c>
      <c r="F741" s="800">
        <v>3000</v>
      </c>
      <c r="G741" s="1005">
        <f>SUM(F741/E741)</f>
        <v>1</v>
      </c>
      <c r="H741" s="809"/>
      <c r="I741" s="688"/>
      <c r="J741" s="688"/>
    </row>
    <row r="742" spans="1:10" ht="12.75" customHeight="1">
      <c r="A742" s="801"/>
      <c r="B742" s="787" t="s">
        <v>96</v>
      </c>
      <c r="C742" s="800"/>
      <c r="D742" s="800"/>
      <c r="E742" s="800"/>
      <c r="F742" s="800"/>
      <c r="G742" s="773"/>
      <c r="H742" s="809"/>
      <c r="I742" s="688"/>
      <c r="J742" s="688"/>
    </row>
    <row r="743" spans="1:10" ht="12.75" customHeight="1">
      <c r="A743" s="801"/>
      <c r="B743" s="787" t="s">
        <v>370</v>
      </c>
      <c r="C743" s="800"/>
      <c r="D743" s="800"/>
      <c r="E743" s="800"/>
      <c r="F743" s="800"/>
      <c r="G743" s="773"/>
      <c r="H743" s="833"/>
      <c r="I743" s="688"/>
      <c r="J743" s="688"/>
    </row>
    <row r="744" spans="1:10" ht="12.75" customHeight="1">
      <c r="A744" s="801"/>
      <c r="B744" s="787" t="s">
        <v>96</v>
      </c>
      <c r="C744" s="800"/>
      <c r="D744" s="800"/>
      <c r="E744" s="800"/>
      <c r="F744" s="800"/>
      <c r="G744" s="773"/>
      <c r="H744" s="847"/>
      <c r="I744" s="688"/>
      <c r="J744" s="688"/>
    </row>
    <row r="745" spans="1:10" ht="12.75" customHeight="1" thickBot="1">
      <c r="A745" s="801"/>
      <c r="B745" s="788" t="s">
        <v>34</v>
      </c>
      <c r="C745" s="802"/>
      <c r="D745" s="802"/>
      <c r="E745" s="802"/>
      <c r="F745" s="802"/>
      <c r="G745" s="1006"/>
      <c r="H745" s="867"/>
      <c r="I745" s="688"/>
      <c r="J745" s="688"/>
    </row>
    <row r="746" spans="1:10" ht="12.75" customHeight="1" thickBot="1">
      <c r="A746" s="804"/>
      <c r="B746" s="792" t="s">
        <v>130</v>
      </c>
      <c r="C746" s="805">
        <f>SUM(C739:C745)</f>
        <v>3000</v>
      </c>
      <c r="D746" s="805">
        <f>SUM(D739:D745)</f>
        <v>3000</v>
      </c>
      <c r="E746" s="805">
        <f>SUM(E739:E745)</f>
        <v>3000</v>
      </c>
      <c r="F746" s="805">
        <f>SUM(F739:F745)</f>
        <v>3000</v>
      </c>
      <c r="G746" s="1007">
        <f>SUM(F746/E746)</f>
        <v>1</v>
      </c>
      <c r="H746" s="868"/>
      <c r="I746" s="688"/>
      <c r="J746" s="688"/>
    </row>
    <row r="747" spans="1:10" ht="12.75" customHeight="1">
      <c r="A747" s="807">
        <v>3434</v>
      </c>
      <c r="B747" s="777" t="s">
        <v>941</v>
      </c>
      <c r="C747" s="778"/>
      <c r="D747" s="778"/>
      <c r="E747" s="778"/>
      <c r="F747" s="778"/>
      <c r="G747" s="773"/>
      <c r="H747" s="833"/>
      <c r="I747" s="688"/>
      <c r="J747" s="688"/>
    </row>
    <row r="748" spans="1:10" ht="12.75" customHeight="1">
      <c r="A748" s="801"/>
      <c r="B748" s="781" t="s">
        <v>89</v>
      </c>
      <c r="C748" s="800"/>
      <c r="D748" s="800"/>
      <c r="E748" s="800"/>
      <c r="F748" s="800"/>
      <c r="G748" s="773"/>
      <c r="H748" s="833"/>
      <c r="I748" s="688"/>
      <c r="J748" s="688"/>
    </row>
    <row r="749" spans="1:10" ht="12.75" customHeight="1">
      <c r="A749" s="801"/>
      <c r="B749" s="784" t="s">
        <v>378</v>
      </c>
      <c r="C749" s="800"/>
      <c r="D749" s="800"/>
      <c r="E749" s="800"/>
      <c r="F749" s="800"/>
      <c r="G749" s="773"/>
      <c r="H749" s="833"/>
      <c r="I749" s="688"/>
      <c r="J749" s="688"/>
    </row>
    <row r="750" spans="1:10" ht="12.75" customHeight="1">
      <c r="A750" s="801"/>
      <c r="B750" s="785" t="s">
        <v>360</v>
      </c>
      <c r="C750" s="800">
        <v>3000</v>
      </c>
      <c r="D750" s="800">
        <v>3000</v>
      </c>
      <c r="E750" s="800">
        <v>3000</v>
      </c>
      <c r="F750" s="800">
        <v>3000</v>
      </c>
      <c r="G750" s="1005">
        <f>SUM(F750/E750)</f>
        <v>1</v>
      </c>
      <c r="H750" s="809"/>
      <c r="I750" s="688"/>
      <c r="J750" s="688"/>
    </row>
    <row r="751" spans="1:10" ht="12.75" customHeight="1">
      <c r="A751" s="801"/>
      <c r="B751" s="787" t="s">
        <v>96</v>
      </c>
      <c r="C751" s="800"/>
      <c r="D751" s="800"/>
      <c r="E751" s="800"/>
      <c r="F751" s="800"/>
      <c r="G751" s="773"/>
      <c r="H751" s="809"/>
      <c r="I751" s="688"/>
      <c r="J751" s="688"/>
    </row>
    <row r="752" spans="1:10" ht="12.75" customHeight="1">
      <c r="A752" s="801"/>
      <c r="B752" s="787" t="s">
        <v>370</v>
      </c>
      <c r="C752" s="800"/>
      <c r="D752" s="800"/>
      <c r="E752" s="800"/>
      <c r="F752" s="800"/>
      <c r="G752" s="773"/>
      <c r="H752" s="833"/>
      <c r="I752" s="688"/>
      <c r="J752" s="688"/>
    </row>
    <row r="753" spans="1:10" ht="12.75" customHeight="1" thickBot="1">
      <c r="A753" s="801"/>
      <c r="B753" s="788" t="s">
        <v>34</v>
      </c>
      <c r="C753" s="802"/>
      <c r="D753" s="802"/>
      <c r="E753" s="802"/>
      <c r="F753" s="802"/>
      <c r="G753" s="1006"/>
      <c r="H753" s="867"/>
      <c r="I753" s="688"/>
      <c r="J753" s="688"/>
    </row>
    <row r="754" spans="1:10" ht="12.75" customHeight="1" thickBot="1">
      <c r="A754" s="804"/>
      <c r="B754" s="792" t="s">
        <v>130</v>
      </c>
      <c r="C754" s="805">
        <f>SUM(C748:C753)</f>
        <v>3000</v>
      </c>
      <c r="D754" s="805">
        <f>SUM(D748:D753)</f>
        <v>3000</v>
      </c>
      <c r="E754" s="805">
        <f>SUM(E748:E753)</f>
        <v>3000</v>
      </c>
      <c r="F754" s="805">
        <f>SUM(F748:F753)</f>
        <v>3000</v>
      </c>
      <c r="G754" s="1007">
        <f>SUM(F754/E754)</f>
        <v>1</v>
      </c>
      <c r="H754" s="868"/>
      <c r="I754" s="688"/>
      <c r="J754" s="688"/>
    </row>
    <row r="755" spans="1:10" ht="12" customHeight="1">
      <c r="A755" s="807">
        <v>3435</v>
      </c>
      <c r="B755" s="817" t="s">
        <v>344</v>
      </c>
      <c r="C755" s="796"/>
      <c r="D755" s="796"/>
      <c r="E755" s="796"/>
      <c r="F755" s="796"/>
      <c r="G755" s="773"/>
      <c r="H755" s="870"/>
      <c r="I755" s="688"/>
      <c r="J755" s="688"/>
    </row>
    <row r="756" spans="1:10" ht="12.75" customHeight="1">
      <c r="A756" s="807"/>
      <c r="B756" s="781" t="s">
        <v>89</v>
      </c>
      <c r="C756" s="782"/>
      <c r="D756" s="782"/>
      <c r="E756" s="782"/>
      <c r="F756" s="782"/>
      <c r="G756" s="773"/>
      <c r="H756" s="871"/>
      <c r="I756" s="688"/>
      <c r="J756" s="688"/>
    </row>
    <row r="757" spans="1:10" ht="12.75" customHeight="1">
      <c r="A757" s="807"/>
      <c r="B757" s="784" t="s">
        <v>378</v>
      </c>
      <c r="C757" s="782"/>
      <c r="D757" s="782"/>
      <c r="E757" s="782"/>
      <c r="F757" s="782"/>
      <c r="G757" s="773"/>
      <c r="H757" s="871"/>
      <c r="I757" s="688"/>
      <c r="J757" s="688"/>
    </row>
    <row r="758" spans="1:10" ht="12.75" customHeight="1">
      <c r="A758" s="807"/>
      <c r="B758" s="785" t="s">
        <v>360</v>
      </c>
      <c r="C758" s="786">
        <v>1500</v>
      </c>
      <c r="D758" s="786">
        <v>1500</v>
      </c>
      <c r="E758" s="786">
        <v>1500</v>
      </c>
      <c r="F758" s="786">
        <v>1500</v>
      </c>
      <c r="G758" s="1005">
        <f>SUM(F758/E758)</f>
        <v>1</v>
      </c>
      <c r="H758" s="871"/>
      <c r="I758" s="688"/>
      <c r="J758" s="688"/>
    </row>
    <row r="759" spans="1:10" ht="12.75" customHeight="1">
      <c r="A759" s="807"/>
      <c r="B759" s="787" t="s">
        <v>96</v>
      </c>
      <c r="C759" s="786"/>
      <c r="D759" s="786"/>
      <c r="E759" s="786"/>
      <c r="F759" s="786"/>
      <c r="G759" s="773"/>
      <c r="H759" s="871"/>
      <c r="I759" s="688"/>
      <c r="J759" s="688"/>
    </row>
    <row r="760" spans="1:10" ht="12.75" customHeight="1">
      <c r="A760" s="807"/>
      <c r="B760" s="787" t="s">
        <v>370</v>
      </c>
      <c r="C760" s="782"/>
      <c r="D760" s="782"/>
      <c r="E760" s="782"/>
      <c r="F760" s="782"/>
      <c r="G760" s="773"/>
      <c r="H760" s="871"/>
      <c r="I760" s="688"/>
      <c r="J760" s="688"/>
    </row>
    <row r="761" spans="1:10" ht="14.25" customHeight="1" thickBot="1">
      <c r="A761" s="807"/>
      <c r="B761" s="788" t="s">
        <v>34</v>
      </c>
      <c r="C761" s="782"/>
      <c r="D761" s="782"/>
      <c r="E761" s="782"/>
      <c r="F761" s="782"/>
      <c r="G761" s="1006"/>
      <c r="H761" s="871"/>
      <c r="I761" s="688"/>
      <c r="J761" s="688"/>
    </row>
    <row r="762" spans="1:10" ht="14.25" customHeight="1" thickBot="1">
      <c r="A762" s="804"/>
      <c r="B762" s="792" t="s">
        <v>130</v>
      </c>
      <c r="C762" s="805">
        <f>SUM(C756:C761)</f>
        <v>1500</v>
      </c>
      <c r="D762" s="805">
        <f>SUM(D756:D761)</f>
        <v>1500</v>
      </c>
      <c r="E762" s="805">
        <f>SUM(E756:E761)</f>
        <v>1500</v>
      </c>
      <c r="F762" s="805">
        <f>SUM(F756:F761)</f>
        <v>1500</v>
      </c>
      <c r="G762" s="1007">
        <f>SUM(F762/E762)</f>
        <v>1</v>
      </c>
      <c r="H762" s="868"/>
      <c r="I762" s="688"/>
      <c r="J762" s="688"/>
    </row>
    <row r="763" spans="1:10" ht="12.75" customHeight="1">
      <c r="A763" s="807">
        <v>3451</v>
      </c>
      <c r="B763" s="777" t="s">
        <v>119</v>
      </c>
      <c r="C763" s="782"/>
      <c r="D763" s="782"/>
      <c r="E763" s="782"/>
      <c r="F763" s="782"/>
      <c r="G763" s="773"/>
      <c r="H763" s="847"/>
      <c r="I763" s="688"/>
      <c r="J763" s="688"/>
    </row>
    <row r="764" spans="1:10" ht="12.75" customHeight="1">
      <c r="A764" s="801"/>
      <c r="B764" s="781" t="s">
        <v>89</v>
      </c>
      <c r="C764" s="800"/>
      <c r="D764" s="800"/>
      <c r="E764" s="800"/>
      <c r="F764" s="800"/>
      <c r="G764" s="773"/>
      <c r="H764" s="833"/>
      <c r="I764" s="688"/>
      <c r="J764" s="688"/>
    </row>
    <row r="765" spans="1:10" ht="12.75" customHeight="1">
      <c r="A765" s="801"/>
      <c r="B765" s="784" t="s">
        <v>378</v>
      </c>
      <c r="C765" s="800"/>
      <c r="D765" s="800"/>
      <c r="E765" s="800"/>
      <c r="F765" s="800"/>
      <c r="G765" s="773"/>
      <c r="H765" s="833"/>
      <c r="I765" s="688"/>
      <c r="J765" s="688"/>
    </row>
    <row r="766" spans="1:10" ht="12.75" customHeight="1">
      <c r="A766" s="801"/>
      <c r="B766" s="785" t="s">
        <v>360</v>
      </c>
      <c r="C766" s="800">
        <v>1500</v>
      </c>
      <c r="D766" s="800">
        <v>1516</v>
      </c>
      <c r="E766" s="800">
        <v>1516</v>
      </c>
      <c r="F766" s="800">
        <v>1516</v>
      </c>
      <c r="G766" s="1005">
        <f>SUM(F766/E766)</f>
        <v>1</v>
      </c>
      <c r="H766" s="809"/>
      <c r="I766" s="688"/>
      <c r="J766" s="688"/>
    </row>
    <row r="767" spans="1:10" ht="12.75" customHeight="1">
      <c r="A767" s="801"/>
      <c r="B767" s="787" t="s">
        <v>96</v>
      </c>
      <c r="C767" s="800"/>
      <c r="D767" s="800"/>
      <c r="E767" s="800"/>
      <c r="F767" s="800"/>
      <c r="G767" s="773"/>
      <c r="H767" s="809"/>
      <c r="I767" s="688"/>
      <c r="J767" s="688"/>
    </row>
    <row r="768" spans="1:10" ht="12.75" customHeight="1">
      <c r="A768" s="801"/>
      <c r="B768" s="787" t="s">
        <v>370</v>
      </c>
      <c r="C768" s="800"/>
      <c r="D768" s="800"/>
      <c r="E768" s="800"/>
      <c r="F768" s="800"/>
      <c r="G768" s="773"/>
      <c r="H768" s="833"/>
      <c r="I768" s="688"/>
      <c r="J768" s="688"/>
    </row>
    <row r="769" spans="1:10" ht="12.75" customHeight="1" thickBot="1">
      <c r="A769" s="801"/>
      <c r="B769" s="788" t="s">
        <v>34</v>
      </c>
      <c r="C769" s="802"/>
      <c r="D769" s="802"/>
      <c r="E769" s="802"/>
      <c r="F769" s="802"/>
      <c r="G769" s="1006"/>
      <c r="H769" s="867"/>
      <c r="I769" s="688"/>
      <c r="J769" s="688"/>
    </row>
    <row r="770" spans="1:10" ht="12.75" customHeight="1" thickBot="1">
      <c r="A770" s="804"/>
      <c r="B770" s="792" t="s">
        <v>130</v>
      </c>
      <c r="C770" s="805">
        <f>SUM(C764:C769)</f>
        <v>1500</v>
      </c>
      <c r="D770" s="805">
        <f>SUM(D764:D769)</f>
        <v>1516</v>
      </c>
      <c r="E770" s="805">
        <f>SUM(E764:E769)</f>
        <v>1516</v>
      </c>
      <c r="F770" s="805">
        <f>SUM(F764:F769)</f>
        <v>1516</v>
      </c>
      <c r="G770" s="1007">
        <f>SUM(F770/E770)</f>
        <v>1</v>
      </c>
      <c r="H770" s="868"/>
      <c r="I770" s="688"/>
      <c r="J770" s="688"/>
    </row>
    <row r="771" spans="1:10" ht="12.75" customHeight="1">
      <c r="A771" s="807">
        <v>3452</v>
      </c>
      <c r="B771" s="777" t="s">
        <v>930</v>
      </c>
      <c r="C771" s="778"/>
      <c r="D771" s="778"/>
      <c r="E771" s="778"/>
      <c r="F771" s="778"/>
      <c r="G771" s="773"/>
      <c r="H771" s="833"/>
      <c r="I771" s="688"/>
      <c r="J771" s="688"/>
    </row>
    <row r="772" spans="1:10" ht="12.75" customHeight="1">
      <c r="A772" s="801"/>
      <c r="B772" s="781" t="s">
        <v>89</v>
      </c>
      <c r="C772" s="800"/>
      <c r="D772" s="800"/>
      <c r="E772" s="800"/>
      <c r="F772" s="800"/>
      <c r="G772" s="773"/>
      <c r="H772" s="833"/>
      <c r="I772" s="688"/>
      <c r="J772" s="688"/>
    </row>
    <row r="773" spans="1:10" ht="12.75" customHeight="1">
      <c r="A773" s="801"/>
      <c r="B773" s="784" t="s">
        <v>378</v>
      </c>
      <c r="C773" s="800"/>
      <c r="D773" s="800"/>
      <c r="E773" s="800"/>
      <c r="F773" s="800"/>
      <c r="G773" s="773"/>
      <c r="H773" s="833"/>
      <c r="I773" s="688"/>
      <c r="J773" s="688"/>
    </row>
    <row r="774" spans="1:10" ht="12.75" customHeight="1">
      <c r="A774" s="801"/>
      <c r="B774" s="785" t="s">
        <v>360</v>
      </c>
      <c r="C774" s="800"/>
      <c r="D774" s="800"/>
      <c r="E774" s="800"/>
      <c r="F774" s="800"/>
      <c r="G774" s="773"/>
      <c r="H774" s="833"/>
      <c r="I774" s="688"/>
      <c r="J774" s="688"/>
    </row>
    <row r="775" spans="1:10" ht="12.75" customHeight="1">
      <c r="A775" s="801"/>
      <c r="B775" s="787" t="s">
        <v>96</v>
      </c>
      <c r="C775" s="800"/>
      <c r="D775" s="800"/>
      <c r="E775" s="800"/>
      <c r="F775" s="800"/>
      <c r="G775" s="773"/>
      <c r="H775" s="833"/>
      <c r="I775" s="688"/>
      <c r="J775" s="688"/>
    </row>
    <row r="776" spans="1:10" ht="12.75" customHeight="1">
      <c r="A776" s="801"/>
      <c r="B776" s="787" t="s">
        <v>370</v>
      </c>
      <c r="C776" s="800"/>
      <c r="D776" s="800"/>
      <c r="E776" s="800"/>
      <c r="F776" s="800"/>
      <c r="G776" s="773"/>
      <c r="H776" s="833"/>
      <c r="I776" s="688"/>
      <c r="J776" s="688"/>
    </row>
    <row r="777" spans="1:10" ht="12.75" customHeight="1" thickBot="1">
      <c r="A777" s="801"/>
      <c r="B777" s="788" t="s">
        <v>299</v>
      </c>
      <c r="C777" s="802">
        <v>2707</v>
      </c>
      <c r="D777" s="802">
        <v>2707</v>
      </c>
      <c r="E777" s="802">
        <v>2707</v>
      </c>
      <c r="F777" s="802">
        <v>2707</v>
      </c>
      <c r="G777" s="1008">
        <f>SUM(F777/E777)</f>
        <v>1</v>
      </c>
      <c r="H777" s="867"/>
      <c r="I777" s="688"/>
      <c r="J777" s="688"/>
    </row>
    <row r="778" spans="1:10" ht="12.75" customHeight="1" thickBot="1">
      <c r="A778" s="804"/>
      <c r="B778" s="792" t="s">
        <v>130</v>
      </c>
      <c r="C778" s="805">
        <f>SUM(C772:C777)</f>
        <v>2707</v>
      </c>
      <c r="D778" s="805">
        <f>SUM(D772:D777)</f>
        <v>2707</v>
      </c>
      <c r="E778" s="805">
        <f>SUM(E772:E777)</f>
        <v>2707</v>
      </c>
      <c r="F778" s="805">
        <f>SUM(F772:F777)</f>
        <v>2707</v>
      </c>
      <c r="G778" s="1007">
        <f aca="true" t="shared" si="0" ref="G778:G792">SUM(F778/E778)</f>
        <v>1</v>
      </c>
      <c r="H778" s="868"/>
      <c r="I778" s="688"/>
      <c r="J778" s="688"/>
    </row>
    <row r="779" spans="1:10" ht="12" customHeight="1">
      <c r="A779" s="696">
        <v>3600</v>
      </c>
      <c r="B779" s="820" t="s">
        <v>973</v>
      </c>
      <c r="C779" s="704"/>
      <c r="D779" s="704"/>
      <c r="E779" s="704"/>
      <c r="F779" s="704"/>
      <c r="G779" s="773"/>
      <c r="H779" s="808"/>
      <c r="I779" s="688"/>
      <c r="J779" s="688"/>
    </row>
    <row r="780" spans="1:10" ht="12" customHeight="1">
      <c r="A780" s="696"/>
      <c r="B780" s="731" t="s">
        <v>998</v>
      </c>
      <c r="C780" s="704"/>
      <c r="D780" s="704"/>
      <c r="E780" s="704"/>
      <c r="F780" s="704"/>
      <c r="G780" s="773"/>
      <c r="H780" s="808"/>
      <c r="I780" s="688"/>
      <c r="J780" s="688"/>
    </row>
    <row r="781" spans="1:10" ht="12" customHeight="1">
      <c r="A781" s="602"/>
      <c r="B781" s="708" t="s">
        <v>89</v>
      </c>
      <c r="C781" s="609">
        <f>SUM(C11+C20+C28+C37+C47+C55+C63+C72+C80+C88+C96+C104+C113+C121+C129+C137+C145+C162+C170+C178+C186+C195+C203+C212+C220+C228+C236+C244+C253+C261+C269+C277+C285+C294+C303+C311+C319+C327+C363+C372+C380+C388+C396+C404+C420+C429+C438+C446+C454+C462+C470+C479+C487+C495+C503+C511+C519+C527+C535+C543+C552+C560+C568+C576+C584+C602+C610+C618+C626+C634+C642+C651+C659+C667+C675+C683+C691+C699+C707+C715+C723+C731+C739+C748+C756+C764+C772)</f>
        <v>78936</v>
      </c>
      <c r="D781" s="609">
        <f aca="true" t="shared" si="1" ref="D781:F782">SUM(D11+D20+D28+D37+D47+D55+D63+D72+D80+D88+D96+D104+D113+D121+D129+D137+D145+D162+D170+D178+D186+D195+D203+D212+D220+D228+D236+D244+D253+D261+D269+D277+D285+D294+D303+D311+D319+D327+D363+D372+D380+D388+D396+D404+D420+D429+D438+D446+D454+D462+D470+D479+D487+D495+D503+D511+D519+D527+D535+D543+D552+D560+D568+D576+D584+D602+D610+D618+D626+D634+D642+D651+D659+D667+D675+D683+D691+D699+D707+D715+D723+D731+D739+D748+D756+D764+D772+D592)</f>
        <v>79942</v>
      </c>
      <c r="E781" s="609">
        <f t="shared" si="1"/>
        <v>79832</v>
      </c>
      <c r="F781" s="609">
        <f t="shared" si="1"/>
        <v>78169</v>
      </c>
      <c r="G781" s="1010">
        <f t="shared" si="0"/>
        <v>0.9791687543842068</v>
      </c>
      <c r="H781" s="774"/>
      <c r="I781" s="688"/>
      <c r="J781" s="688"/>
    </row>
    <row r="782" spans="1:10" ht="12" customHeight="1">
      <c r="A782" s="602"/>
      <c r="B782" s="610" t="s">
        <v>82</v>
      </c>
      <c r="C782" s="609">
        <f>SUM(C12+C21+C29+C38+C48+C56+C64+C73+C81+C89+C97+C105+C114+C122+C130+C138+C146+C163+C171+C179+C187+C196+C204+C213+C221+C229+C237+C245+C254+C262+C270+C278+C286+C295+C304+C312+C320+C328+C364+C373+C381+C389+C397+C405+C421+C430+C439+C447+C455+C463+C471+C480+C488+C496+C504+C512+C520+C528+C536+C544+C553+C561+C569+C577+C585+C603+C611+C619+C627+C635+C643+C652+C660+C668+C676+C684+C692+C700+C708+C716+C724+C732+C740+C749+C757+C765+C773)</f>
        <v>21911</v>
      </c>
      <c r="D782" s="609">
        <f t="shared" si="1"/>
        <v>22419</v>
      </c>
      <c r="E782" s="609">
        <f t="shared" si="1"/>
        <v>20699</v>
      </c>
      <c r="F782" s="609">
        <f t="shared" si="1"/>
        <v>20587</v>
      </c>
      <c r="G782" s="1005">
        <f t="shared" si="0"/>
        <v>0.9945891105850524</v>
      </c>
      <c r="H782" s="774"/>
      <c r="I782" s="737"/>
      <c r="J782" s="688"/>
    </row>
    <row r="783" spans="1:10" ht="12" customHeight="1">
      <c r="A783" s="602"/>
      <c r="B783" s="610" t="s">
        <v>375</v>
      </c>
      <c r="C783" s="609">
        <f>SUM(C13+C22+C30+C39+C49+C57+C65+C74+C82+C90+C98+C106+C115+C123+C131+C139+C147+C164+C172+C180+C188+C197+C205+C214+C222+C230+C238+C246+C255+C263+C271+C279+C287+C296+C305+C313+C321+C329+C365+C374+C382+C390+C398+C406+C422+C431+C440+C448+C456+C464+C472+C481+C489+C497+C505+C513+C521+C529+C537+C545+C554+C562+C570+C578+C586+C604+C612+C620+C628+C636+C644+C653+C661+C669+C677+C685+C693+C701+C709+C717+C725+C733+C741+C750+C758+C766+C774)</f>
        <v>2742401</v>
      </c>
      <c r="D783" s="609">
        <f>SUM(D13+D22+D30+D39+D49+D57+D65+D74+D82+D90+D98+D106+D115+D123+D131+D139+D147+D164+D172+D180+D188+D197+D205+D214+D222+D230+D238+D246+D255+D263+D271+D279+D287+D296+D305+D313+D321+D329+D365+D374+D382+D390+D398+D406+D422+D431+D440+D448+D456+D464+D472+D481+D489+D497+D505+D513+D521+D529+D537+D545+D554+D562+D570+D578+D586+D604+D612+D620+D628+D636+D644+D653+D661+D669+D677+D685+D693+D701+D709+D717+D725+D733+D741+D750+D758+D766+D774)</f>
        <v>2992415</v>
      </c>
      <c r="E783" s="609">
        <f>SUM(E13+E22+E30+E39+E49+E57+E65+E74+E82+E90+E98+E106+E115+E123+E131+E139+E147+E164+E172+E180+E188+E197+E205+E214+E222+E230+E238+E246+E255+E263+E271+E279+E287+E296+E305+E313+E321+E329+E365+E374+E382+E390+E398+E406+E422+E431+E440+E448+E456+E464+E472+E481+E489+E497+E505+E513+E521+E529+E537+E545+E554+E562+E570+E578+E586+E604+E612+E620+E628+E636+E644+E653+E661+E669+E677+E685+E693+E701+E709+E717+E725+E733+E741+E750+E758+E766+E774+E414)</f>
        <v>2997051</v>
      </c>
      <c r="F783" s="609">
        <f>SUM(F13+F22+F30+F39+F49+F57+F65+F74+F82+F90+F98+F106+F115+F123+F131+F139+F147+F164+F172+F180+F188+F197+F205+F214+F222+F230+F238+F246+F255+F263+F271+F279+F287+F296+F305+F313+F321+F329+F365+F374+F382+F390+F398+F406+F422+F431+F440+F448+F456+F464+F472+F481+F489+F497+F505+F513+F521+F529+F537+F545+F554+F562+F570+F578+F586+F604+F612+F620+F628+F636+F644+F653+F661+F669+F677+F685+F693+F701+F709+F717+F725+F733+F741+F750+F758+F766+F774+F414)</f>
        <v>3057544</v>
      </c>
      <c r="G783" s="1005">
        <f t="shared" si="0"/>
        <v>1.0201841743767457</v>
      </c>
      <c r="H783" s="859"/>
      <c r="I783" s="688"/>
      <c r="J783" s="688"/>
    </row>
    <row r="784" spans="1:10" ht="12" customHeight="1">
      <c r="A784" s="602"/>
      <c r="B784" s="221" t="s">
        <v>96</v>
      </c>
      <c r="C784" s="609">
        <f>SUM(C14+C23+C31+C40+C50+C58+C66+C75+C83+C91+C99+C107+C116+C124+C132+C140+C148+C165+C173+C181+C189+C198+C206+C215+C223+C231+C239+C247+C256+C264+C272+C280+C288+C297+C306+C314+C322+C330+C366+C375+C383+C391+C399+C407+C423+C432+C441+C449+C457+C465+C473+C482+C490+C498+C506+C514+C522+C530+C538+C546+C555+C563+C571+C579+C587+C605+C613+C621+C629+C637+C645+C654+C662+C670+C678+C686+C694+C702+C710+C718+C726+C734+C742+C751+C759+C767+C775)</f>
        <v>185205</v>
      </c>
      <c r="D784" s="609">
        <f>SUM(D14+D23+D31+D40+D50+D58+D66+D75+D83+D91+D99+D107+D116+D124+D132+D140+D148+D165+D173+D181+D189+D198+D206+D215+D223+D231+D239+D247+D256+D264+D272+D280+D288+D297+D306+D314+D322+D330+D366+D375+D383+D391+D399+D407+D423+D432+D441+D449+D457+D465+D473+D482+D490+D498+D506+D514+D522+D530+D538+D546+D555+D563+D571+D579+D587+D605+D613+D621+D629+D637+D645+D654+D662+D670+D678+D686+D694+D702+D710+D718+D726+D734+D742+D751+D759+D767+D775+D339+D348+D357)</f>
        <v>277285</v>
      </c>
      <c r="E784" s="609">
        <f>SUM(E14+E23+E31+E40+E50+E58+E66+E75+E83+E91+E99+E107+E116+E124+E132+E140+E148+E165+E173+E181+E189+E198+E206+E215+E223+E231+E239+E247+E256+E264+E272+E280+E288+E297+E306+E314+E322+E330+E366+E375+E383+E391+E399+E407+E423+E432+E441+E449+E457+E465+E473+E482+E490+E498+E506+E514+E522+E530+E538+E546+E555+E563+E571+E579+E587+E605+E613+E621+E629+E637+E645+E654+E662+E670+E678+E686+E694+E702+E710+E718+E726+E734+E742+E751+E759+E767+E775+E339+E348+E357+E415)</f>
        <v>311677</v>
      </c>
      <c r="F784" s="609">
        <f>SUM(F14+F23+F31+F40+F50+F58+F66+F75+F83+F91+F99+F107+F116+F124+F132+F140+F148+F165+F173+F181+F189+F198+F206+F215+F223+F231+F239+F247+F256+F264+F272+F280+F288+F297+F306+F314+F322+F330+F366+F375+F383+F391+F399+F407+F423+F432+F441+F449+F457+F465+F473+F482+F490+F498+F506+F514+F522+F530+F538+F546+F555+F563+F571+F579+F587+F605+F613+F621+F629+F637+F645+F654+F662+F670+F678+F686+F694+F702+F710+F718+F726+F734+F742+F751+F759+F767+F775+F339+F348+F357+F415)</f>
        <v>359604</v>
      </c>
      <c r="G784" s="1005">
        <f t="shared" si="0"/>
        <v>1.1537713722860525</v>
      </c>
      <c r="H784" s="859"/>
      <c r="I784" s="688"/>
      <c r="J784" s="688"/>
    </row>
    <row r="785" spans="1:10" ht="12" customHeight="1" thickBot="1">
      <c r="A785" s="602"/>
      <c r="B785" s="872" t="s">
        <v>370</v>
      </c>
      <c r="C785" s="838">
        <f>SUM(C15+C24+C32+C41+C51+C59+C67+C76+C84+C92+C100+C108+C117+C125+C133+C141+C149+C166+C174+C182+C190+C199+C207+C216+C224+C232+C240+C248+C257+C265+C273+C281+C289+C298+C307+C315+C323+C331+C367+C376+C384+C392+C400+C408+C424+C433+C442+C450+C458+C466+C474+C483+C491+C499+C507+C515+C523+C531+C539+C547+C556+C564+C572+C580+C588+C606+C614+C622+C630+C638+C646+C655+C663+C671+C679+C687+C695+C703+C711+C719+C727+C735+C743+C752+C760+C768+C776)</f>
        <v>90000</v>
      </c>
      <c r="D785" s="838">
        <f>SUM(D15+D24+D32+D41+D51+D59+D67+D76+D84+D92+D100+D108+D117+D125+D133+D141+D149+D166+D174+D182+D190+D199+D207+D216+D224+D232+D240+D248+D257+D265+D273+D281+D289+D298+D307+D315+D323+D331+D367+D376+D384+D392+D400+D408+D424+D433+D442+D450+D458+D466+D474+D483+D491+D499+D507+D515+D523+D531+D539+D547+D556+D564+D572+D580+D588+D606+D614+D622+D630+D638+D646+D655+D663+D671+D679+D687+D695+D703+D711+D719+D727+D735+D743+D752+D760+D768+D776)</f>
        <v>109897</v>
      </c>
      <c r="E785" s="838">
        <f>SUM(E15+E24+E32+E41+E51+E59+E67+E76+E84+E92+E100+E108+E117+E125+E133+E141+E149+E166+E174+E182+E190+E199+E207+E216+E224+E232+E240+E248+E257+E265+E273+E281+E289+E298+E307+E315+E323+E331+E358+E367+E376+E384+E392+E400+E408+E424+E433+E442+E450+E458+E466+E474+E483+E491+E499+E507+E515+E523+E531+E539+E547+E556+E564+E572+E580+E588+E606+E614+E622+E630+E638+E646+E655+E663+E671+E679+E687+E695+E703+E711+E719+E727+E735+E743+E752+E760+E768+E776)</f>
        <v>118397</v>
      </c>
      <c r="F785" s="838">
        <f>SUM(F15+F24+F32+F41+F51+F59+F67+F76+F84+F92+F100+F108+F117+F125+F133+F141+F149+F166+F174+F182+F190+F199+F207+F216+F224+F232+F240+F248+F257+F265+F273+F281+F289+F298+F307+F315+F323+F331+F358+F367+F376+F384+F392+F400+F408+F424+F433+F442+F450+F458+F466+F474+F483+F491+F499+F507+F515+F523+F531+F539+F547+F556+F564+F572+F580+F588+F606+F614+F622+F630+F638+F646+F655+F663+F671+F679+F687+F695+F703+F711+F719+F727+F735+F743+F752+F760+F768+F776+F157)</f>
        <v>137907</v>
      </c>
      <c r="G785" s="1011">
        <f t="shared" si="0"/>
        <v>1.1647845806903891</v>
      </c>
      <c r="H785" s="811"/>
      <c r="I785" s="688"/>
      <c r="J785" s="688"/>
    </row>
    <row r="786" spans="1:10" ht="12" customHeight="1" thickBot="1">
      <c r="A786" s="602"/>
      <c r="B786" s="873" t="s">
        <v>986</v>
      </c>
      <c r="C786" s="874">
        <f>SUM(C781:C785)</f>
        <v>3118453</v>
      </c>
      <c r="D786" s="874">
        <f>SUM(D781:D785)</f>
        <v>3481958</v>
      </c>
      <c r="E786" s="874">
        <f>SUM(E781:E785)</f>
        <v>3527656</v>
      </c>
      <c r="F786" s="874">
        <f>SUM(F781:F785)</f>
        <v>3653811</v>
      </c>
      <c r="G786" s="1007">
        <f t="shared" si="0"/>
        <v>1.0357617069238043</v>
      </c>
      <c r="H786" s="830"/>
      <c r="I786" s="688"/>
      <c r="J786" s="688"/>
    </row>
    <row r="787" spans="1:10" ht="12" customHeight="1">
      <c r="A787" s="602"/>
      <c r="B787" s="875" t="s">
        <v>0</v>
      </c>
      <c r="C787" s="609"/>
      <c r="D787" s="609"/>
      <c r="E787" s="609"/>
      <c r="F787" s="609"/>
      <c r="G787" s="773"/>
      <c r="H787" s="808"/>
      <c r="I787" s="688"/>
      <c r="J787" s="688"/>
    </row>
    <row r="788" spans="1:10" ht="12" customHeight="1">
      <c r="A788" s="602"/>
      <c r="B788" s="610" t="s">
        <v>294</v>
      </c>
      <c r="C788" s="609">
        <f>SUM(C282+C777)</f>
        <v>32806</v>
      </c>
      <c r="D788" s="609">
        <f>SUM(D282+D777)</f>
        <v>36256</v>
      </c>
      <c r="E788" s="609">
        <f>SUM(E191+E282+E777)</f>
        <v>38065</v>
      </c>
      <c r="F788" s="609">
        <f>SUM(F191+F282+F777+F25+F68+F175+F615+F290)</f>
        <v>41442</v>
      </c>
      <c r="G788" s="1010">
        <f t="shared" si="0"/>
        <v>1.0887166688559045</v>
      </c>
      <c r="H788" s="808"/>
      <c r="I788" s="688"/>
      <c r="J788" s="688"/>
    </row>
    <row r="789" spans="1:10" ht="12" customHeight="1">
      <c r="A789" s="602"/>
      <c r="B789" s="610" t="s">
        <v>295</v>
      </c>
      <c r="C789" s="609"/>
      <c r="D789" s="609"/>
      <c r="E789" s="609"/>
      <c r="F789" s="609"/>
      <c r="G789" s="1005"/>
      <c r="H789" s="774"/>
      <c r="I789" s="688"/>
      <c r="J789" s="688"/>
    </row>
    <row r="790" spans="1:10" ht="12" customHeight="1" thickBot="1">
      <c r="A790" s="602"/>
      <c r="B790" s="872" t="s">
        <v>414</v>
      </c>
      <c r="C790" s="838">
        <f>SUM(C53)</f>
        <v>500000</v>
      </c>
      <c r="D790" s="838">
        <f>SUM(D53+D183+D192)</f>
        <v>869055</v>
      </c>
      <c r="E790" s="838">
        <f>SUM(E52+E183+E192+E241)</f>
        <v>861674</v>
      </c>
      <c r="F790" s="838">
        <f>SUM(F52+F183+F192+F241+F126)</f>
        <v>858474</v>
      </c>
      <c r="G790" s="1011">
        <f t="shared" si="0"/>
        <v>0.9962862985305347</v>
      </c>
      <c r="H790" s="830"/>
      <c r="I790" s="688"/>
      <c r="J790" s="688"/>
    </row>
    <row r="791" spans="1:10" ht="12" customHeight="1" thickBot="1">
      <c r="A791" s="602"/>
      <c r="B791" s="873" t="s">
        <v>993</v>
      </c>
      <c r="C791" s="874">
        <f>SUM(C788:C790)</f>
        <v>532806</v>
      </c>
      <c r="D791" s="874">
        <f>SUM(D788:D790)</f>
        <v>905311</v>
      </c>
      <c r="E791" s="874">
        <f>SUM(E788:E790)</f>
        <v>899739</v>
      </c>
      <c r="F791" s="874">
        <f>SUM(F788:F790)</f>
        <v>899916</v>
      </c>
      <c r="G791" s="1007">
        <f t="shared" si="0"/>
        <v>1.0001967237165446</v>
      </c>
      <c r="H791" s="830"/>
      <c r="I791" s="688"/>
      <c r="J791" s="688"/>
    </row>
    <row r="792" spans="1:10" ht="16.5" customHeight="1" thickBot="1">
      <c r="A792" s="698"/>
      <c r="B792" s="715" t="s">
        <v>323</v>
      </c>
      <c r="C792" s="716">
        <f>SUM(C791+C786)</f>
        <v>3651259</v>
      </c>
      <c r="D792" s="716">
        <f>SUM(D791+D786)</f>
        <v>4387269</v>
      </c>
      <c r="E792" s="716">
        <f>SUM(E791+E786)</f>
        <v>4427395</v>
      </c>
      <c r="F792" s="716">
        <f>SUM(F791+F786)</f>
        <v>4553727</v>
      </c>
      <c r="G792" s="1007">
        <f t="shared" si="0"/>
        <v>1.0285341606068579</v>
      </c>
      <c r="H792" s="813"/>
      <c r="I792" s="688"/>
      <c r="J792" s="688"/>
    </row>
    <row r="793" ht="12.75">
      <c r="H793" s="877"/>
    </row>
    <row r="794" ht="12.75">
      <c r="H794" s="877"/>
    </row>
    <row r="795" spans="2:8" ht="12.75" hidden="1">
      <c r="B795" s="688" t="s">
        <v>28</v>
      </c>
      <c r="C795" s="878"/>
      <c r="D795" s="878"/>
      <c r="E795" s="878"/>
      <c r="F795" s="878"/>
      <c r="H795" s="877"/>
    </row>
    <row r="796" ht="12.75">
      <c r="H796" s="877"/>
    </row>
    <row r="797" ht="12.75">
      <c r="H797" s="877"/>
    </row>
    <row r="798" ht="12.75">
      <c r="H798" s="877"/>
    </row>
    <row r="799" ht="12.75">
      <c r="H799" s="877"/>
    </row>
    <row r="800" ht="12.75">
      <c r="H800" s="877"/>
    </row>
    <row r="801" ht="12.75">
      <c r="H801" s="877"/>
    </row>
    <row r="802" ht="12.75">
      <c r="H802" s="877"/>
    </row>
    <row r="803" ht="12.75">
      <c r="H803" s="877"/>
    </row>
    <row r="804" ht="12.75">
      <c r="H804" s="877"/>
    </row>
    <row r="805" ht="12.75">
      <c r="H805" s="877"/>
    </row>
    <row r="806" ht="12.75">
      <c r="H806" s="877"/>
    </row>
    <row r="807" ht="12.75">
      <c r="H807" s="877"/>
    </row>
    <row r="808" ht="12.75">
      <c r="H808" s="877"/>
    </row>
    <row r="809" ht="12.75">
      <c r="H809" s="877"/>
    </row>
    <row r="810" ht="12.75">
      <c r="H810" s="877"/>
    </row>
    <row r="811" ht="12.75">
      <c r="H811" s="877"/>
    </row>
    <row r="812" ht="12.75">
      <c r="H812" s="877"/>
    </row>
    <row r="813" ht="12.75">
      <c r="H813" s="877"/>
    </row>
    <row r="814" ht="12.75">
      <c r="H814" s="877"/>
    </row>
    <row r="815" ht="12.75">
      <c r="H815" s="877"/>
    </row>
    <row r="816" ht="12.75">
      <c r="H816" s="877"/>
    </row>
    <row r="817" ht="12.75">
      <c r="H817" s="877"/>
    </row>
    <row r="818" ht="12.75">
      <c r="H818" s="877"/>
    </row>
    <row r="819" ht="12.75">
      <c r="H819" s="877"/>
    </row>
    <row r="820" ht="12.75">
      <c r="H820" s="877"/>
    </row>
    <row r="821" ht="12.75">
      <c r="H821" s="877"/>
    </row>
    <row r="822" ht="12.75">
      <c r="H822" s="877"/>
    </row>
  </sheetData>
  <sheetProtection/>
  <mergeCells count="7">
    <mergeCell ref="A1:I1"/>
    <mergeCell ref="A2:I2"/>
    <mergeCell ref="G5:G7"/>
    <mergeCell ref="C5:C7"/>
    <mergeCell ref="D5:D7"/>
    <mergeCell ref="E5:E7"/>
    <mergeCell ref="F5:F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2" max="255" man="1"/>
    <brk id="151" max="255" man="1"/>
    <brk id="201" max="255" man="1"/>
    <brk id="250" max="255" man="1"/>
    <brk id="300" max="255" man="1"/>
    <brk id="352" max="255" man="1"/>
    <brk id="402" max="255" man="1"/>
    <brk id="452" max="255" man="1"/>
    <brk id="501" max="255" man="1"/>
    <brk id="550" max="255" man="1"/>
    <brk id="598" max="255" man="1"/>
    <brk id="648" max="255" man="1"/>
    <brk id="697" max="255" man="1"/>
    <brk id="7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showZeros="0" zoomScale="95" zoomScaleNormal="95" zoomScalePageLayoutView="0" workbookViewId="0" topLeftCell="A1">
      <selection activeCell="H13" sqref="H13"/>
    </sheetView>
  </sheetViews>
  <sheetFormatPr defaultColWidth="9.125" defaultRowHeight="12.75" customHeight="1"/>
  <cols>
    <col min="1" max="1" width="6.75390625" style="10" customWidth="1"/>
    <col min="2" max="2" width="51.00390625" style="10" customWidth="1"/>
    <col min="3" max="6" width="14.875" style="11" customWidth="1"/>
    <col min="7" max="7" width="8.625" style="11" customWidth="1"/>
    <col min="8" max="8" width="50.875" style="10" customWidth="1"/>
    <col min="9" max="16384" width="9.125" style="10" customWidth="1"/>
  </cols>
  <sheetData>
    <row r="1" spans="1:9" ht="12.75" customHeight="1">
      <c r="A1" s="1077" t="s">
        <v>377</v>
      </c>
      <c r="B1" s="1076"/>
      <c r="C1" s="1076"/>
      <c r="D1" s="1076"/>
      <c r="E1" s="1076"/>
      <c r="F1" s="1076"/>
      <c r="G1" s="1076"/>
      <c r="H1" s="1076"/>
      <c r="I1" s="97"/>
    </row>
    <row r="2" spans="1:9" ht="12.75" customHeight="1">
      <c r="A2" s="1075" t="s">
        <v>19</v>
      </c>
      <c r="B2" s="1076"/>
      <c r="C2" s="1076"/>
      <c r="D2" s="1076"/>
      <c r="E2" s="1076"/>
      <c r="F2" s="1076"/>
      <c r="G2" s="1076"/>
      <c r="H2" s="1076"/>
      <c r="I2" s="70"/>
    </row>
    <row r="3" spans="3:8" ht="12" customHeight="1">
      <c r="C3" s="79"/>
      <c r="D3" s="79"/>
      <c r="E3" s="79"/>
      <c r="F3" s="79"/>
      <c r="G3" s="79"/>
      <c r="H3" s="94" t="s">
        <v>191</v>
      </c>
    </row>
    <row r="4" spans="1:8" ht="12.75" customHeight="1">
      <c r="A4" s="54"/>
      <c r="B4" s="55"/>
      <c r="C4" s="1039" t="s">
        <v>978</v>
      </c>
      <c r="D4" s="1039" t="s">
        <v>55</v>
      </c>
      <c r="E4" s="1039" t="s">
        <v>451</v>
      </c>
      <c r="F4" s="1039" t="s">
        <v>781</v>
      </c>
      <c r="G4" s="1039" t="s">
        <v>909</v>
      </c>
      <c r="H4" s="108" t="s">
        <v>142</v>
      </c>
    </row>
    <row r="5" spans="1:8" ht="12.75">
      <c r="A5" s="56" t="s">
        <v>354</v>
      </c>
      <c r="B5" s="107" t="s">
        <v>141</v>
      </c>
      <c r="C5" s="1036"/>
      <c r="D5" s="1032"/>
      <c r="E5" s="1032"/>
      <c r="F5" s="1032"/>
      <c r="G5" s="1032"/>
      <c r="H5" s="57" t="s">
        <v>143</v>
      </c>
    </row>
    <row r="6" spans="1:8" ht="13.5" thickBot="1">
      <c r="A6" s="58"/>
      <c r="B6" s="59"/>
      <c r="C6" s="1031"/>
      <c r="D6" s="1031"/>
      <c r="E6" s="1031"/>
      <c r="F6" s="1031"/>
      <c r="G6" s="1074"/>
      <c r="H6" s="60"/>
    </row>
    <row r="7" spans="1:8" ht="15" customHeight="1">
      <c r="A7" s="256" t="s">
        <v>164</v>
      </c>
      <c r="B7" s="257" t="s">
        <v>165</v>
      </c>
      <c r="C7" s="258" t="s">
        <v>166</v>
      </c>
      <c r="D7" s="258" t="s">
        <v>167</v>
      </c>
      <c r="E7" s="258" t="s">
        <v>168</v>
      </c>
      <c r="F7" s="258" t="s">
        <v>954</v>
      </c>
      <c r="G7" s="258" t="s">
        <v>573</v>
      </c>
      <c r="H7" s="258" t="s">
        <v>575</v>
      </c>
    </row>
    <row r="8" spans="1:8" ht="12.75" customHeight="1">
      <c r="A8" s="124"/>
      <c r="B8" s="102" t="s">
        <v>330</v>
      </c>
      <c r="C8" s="1"/>
      <c r="D8" s="1"/>
      <c r="E8" s="1"/>
      <c r="F8" s="1"/>
      <c r="G8" s="1"/>
      <c r="H8" s="39"/>
    </row>
    <row r="9" spans="1:8" ht="12.75" customHeight="1" thickBot="1">
      <c r="A9" s="47">
        <v>3911</v>
      </c>
      <c r="B9" s="39" t="s">
        <v>200</v>
      </c>
      <c r="C9" s="191">
        <v>14000</v>
      </c>
      <c r="D9" s="191">
        <v>14000</v>
      </c>
      <c r="E9" s="191">
        <v>14000</v>
      </c>
      <c r="F9" s="191">
        <v>14600</v>
      </c>
      <c r="G9" s="225">
        <f>SUM(F9/E9)</f>
        <v>1.042857142857143</v>
      </c>
      <c r="H9" s="40"/>
    </row>
    <row r="10" spans="1:8" ht="12.75" customHeight="1" thickBot="1">
      <c r="A10" s="69">
        <v>3910</v>
      </c>
      <c r="B10" s="41" t="s">
        <v>187</v>
      </c>
      <c r="C10" s="7">
        <f>SUM(C9:C9)</f>
        <v>14000</v>
      </c>
      <c r="D10" s="7">
        <f>SUM(D9:D9)</f>
        <v>14000</v>
      </c>
      <c r="E10" s="7">
        <f>SUM(E9:E9)</f>
        <v>14000</v>
      </c>
      <c r="F10" s="7">
        <f>SUM(F9:F9)</f>
        <v>14600</v>
      </c>
      <c r="G10" s="592">
        <f aca="true" t="shared" si="0" ref="G10:G54">SUM(F10/E10)</f>
        <v>1.042857142857143</v>
      </c>
      <c r="H10" s="40"/>
    </row>
    <row r="11" spans="1:8" s="14" customFormat="1" ht="12.75" customHeight="1" thickBot="1">
      <c r="A11" s="12"/>
      <c r="B11" s="43" t="s">
        <v>329</v>
      </c>
      <c r="C11" s="26"/>
      <c r="D11" s="26"/>
      <c r="E11" s="26"/>
      <c r="F11" s="26"/>
      <c r="G11" s="71"/>
      <c r="H11" s="43"/>
    </row>
    <row r="12" spans="1:8" s="14" customFormat="1" ht="12.75" customHeight="1">
      <c r="A12" s="47">
        <v>3921</v>
      </c>
      <c r="B12" s="39" t="s">
        <v>198</v>
      </c>
      <c r="C12" s="27">
        <v>6000</v>
      </c>
      <c r="D12" s="27">
        <v>6000</v>
      </c>
      <c r="E12" s="27">
        <v>6000</v>
      </c>
      <c r="F12" s="27">
        <v>6000</v>
      </c>
      <c r="G12" s="71">
        <f t="shared" si="0"/>
        <v>1</v>
      </c>
      <c r="H12" s="1014" t="s">
        <v>911</v>
      </c>
    </row>
    <row r="13" spans="1:8" s="14" customFormat="1" ht="12.75" customHeight="1">
      <c r="A13" s="47">
        <v>3922</v>
      </c>
      <c r="B13" s="39" t="s">
        <v>199</v>
      </c>
      <c r="C13" s="27">
        <v>5000</v>
      </c>
      <c r="D13" s="27">
        <v>5000</v>
      </c>
      <c r="E13" s="27">
        <v>5000</v>
      </c>
      <c r="F13" s="27">
        <v>5000</v>
      </c>
      <c r="G13" s="71">
        <f t="shared" si="0"/>
        <v>1</v>
      </c>
      <c r="H13" s="841" t="s">
        <v>911</v>
      </c>
    </row>
    <row r="14" spans="1:8" s="14" customFormat="1" ht="12.75" customHeight="1">
      <c r="A14" s="47">
        <v>3924</v>
      </c>
      <c r="B14" s="39" t="s">
        <v>46</v>
      </c>
      <c r="C14" s="27"/>
      <c r="D14" s="27"/>
      <c r="E14" s="27"/>
      <c r="F14" s="27">
        <v>3000</v>
      </c>
      <c r="G14" s="71"/>
      <c r="H14" s="47"/>
    </row>
    <row r="15" spans="1:8" s="14" customFormat="1" ht="12.75" customHeight="1">
      <c r="A15" s="47">
        <v>3925</v>
      </c>
      <c r="B15" s="39" t="s">
        <v>924</v>
      </c>
      <c r="C15" s="27">
        <v>300300</v>
      </c>
      <c r="D15" s="27">
        <v>300300</v>
      </c>
      <c r="E15" s="27">
        <v>300300</v>
      </c>
      <c r="F15" s="27">
        <v>300300</v>
      </c>
      <c r="G15" s="71">
        <f t="shared" si="0"/>
        <v>1</v>
      </c>
      <c r="H15" s="99"/>
    </row>
    <row r="16" spans="1:8" s="14" customFormat="1" ht="12.75" customHeight="1">
      <c r="A16" s="47">
        <v>3927</v>
      </c>
      <c r="B16" s="39" t="s">
        <v>902</v>
      </c>
      <c r="C16" s="27">
        <v>10000</v>
      </c>
      <c r="D16" s="27">
        <v>10000</v>
      </c>
      <c r="E16" s="27">
        <v>10000</v>
      </c>
      <c r="F16" s="27">
        <v>10000</v>
      </c>
      <c r="G16" s="71">
        <f t="shared" si="0"/>
        <v>1</v>
      </c>
      <c r="H16" s="99"/>
    </row>
    <row r="17" spans="1:8" s="14" customFormat="1" ht="12.75" customHeight="1">
      <c r="A17" s="47">
        <v>3928</v>
      </c>
      <c r="B17" s="39" t="s">
        <v>151</v>
      </c>
      <c r="C17" s="27">
        <v>180000</v>
      </c>
      <c r="D17" s="27">
        <v>264552</v>
      </c>
      <c r="E17" s="27">
        <v>264552</v>
      </c>
      <c r="F17" s="27">
        <v>264552</v>
      </c>
      <c r="G17" s="71">
        <f t="shared" si="0"/>
        <v>1</v>
      </c>
      <c r="H17" s="99" t="s">
        <v>321</v>
      </c>
    </row>
    <row r="18" spans="1:8" s="14" customFormat="1" ht="12.75" customHeight="1">
      <c r="A18" s="47"/>
      <c r="B18" s="247" t="s">
        <v>16</v>
      </c>
      <c r="C18" s="74">
        <v>30000</v>
      </c>
      <c r="D18" s="74">
        <v>30000</v>
      </c>
      <c r="E18" s="74">
        <v>30000</v>
      </c>
      <c r="F18" s="74">
        <v>30000</v>
      </c>
      <c r="G18" s="71">
        <f t="shared" si="0"/>
        <v>1</v>
      </c>
      <c r="H18" s="99"/>
    </row>
    <row r="19" spans="1:8" s="14" customFormat="1" ht="12.75" customHeight="1" thickBot="1">
      <c r="A19" s="47">
        <v>3929</v>
      </c>
      <c r="B19" s="62" t="s">
        <v>363</v>
      </c>
      <c r="C19" s="75">
        <v>10000</v>
      </c>
      <c r="D19" s="75">
        <v>18000</v>
      </c>
      <c r="E19" s="75">
        <v>18000</v>
      </c>
      <c r="F19" s="75">
        <v>18000</v>
      </c>
      <c r="G19" s="225">
        <f t="shared" si="0"/>
        <v>1</v>
      </c>
      <c r="H19" s="363" t="s">
        <v>321</v>
      </c>
    </row>
    <row r="20" spans="1:8" s="14" customFormat="1" ht="12.75" customHeight="1" thickBot="1">
      <c r="A20" s="69">
        <v>3920</v>
      </c>
      <c r="B20" s="41" t="s">
        <v>187</v>
      </c>
      <c r="C20" s="7">
        <f>SUM(C12:C17)+C19</f>
        <v>511300</v>
      </c>
      <c r="D20" s="7">
        <f>SUM(D12:D17)+D19</f>
        <v>603852</v>
      </c>
      <c r="E20" s="7">
        <f>SUM(E12:E17)+E19</f>
        <v>603852</v>
      </c>
      <c r="F20" s="7">
        <f>SUM(F12:F17)+F19</f>
        <v>606852</v>
      </c>
      <c r="G20" s="592">
        <f t="shared" si="0"/>
        <v>1.0049681047673933</v>
      </c>
      <c r="H20" s="103"/>
    </row>
    <row r="21" spans="1:8" s="14" customFormat="1" ht="12.75" customHeight="1">
      <c r="A21" s="12"/>
      <c r="B21" s="43" t="s">
        <v>104</v>
      </c>
      <c r="C21" s="91"/>
      <c r="D21" s="91"/>
      <c r="E21" s="91"/>
      <c r="F21" s="91"/>
      <c r="G21" s="71"/>
      <c r="H21" s="43"/>
    </row>
    <row r="22" spans="1:8" s="14" customFormat="1" ht="12.75" customHeight="1">
      <c r="A22" s="77">
        <v>3931</v>
      </c>
      <c r="B22" s="104" t="s">
        <v>156</v>
      </c>
      <c r="C22" s="75">
        <v>5000</v>
      </c>
      <c r="D22" s="75">
        <v>5000</v>
      </c>
      <c r="E22" s="75">
        <v>5000</v>
      </c>
      <c r="F22" s="75">
        <v>5000</v>
      </c>
      <c r="G22" s="71">
        <f t="shared" si="0"/>
        <v>1</v>
      </c>
      <c r="H22" s="104"/>
    </row>
    <row r="23" spans="1:8" s="14" customFormat="1" ht="12.75" customHeight="1" thickBot="1">
      <c r="A23" s="77">
        <v>3932</v>
      </c>
      <c r="B23" s="104" t="s">
        <v>201</v>
      </c>
      <c r="C23" s="92">
        <v>11000</v>
      </c>
      <c r="D23" s="92">
        <v>11000</v>
      </c>
      <c r="E23" s="92">
        <v>11000</v>
      </c>
      <c r="F23" s="92">
        <v>11000</v>
      </c>
      <c r="G23" s="225">
        <f t="shared" si="0"/>
        <v>1</v>
      </c>
      <c r="H23" s="206"/>
    </row>
    <row r="24" spans="1:8" s="14" customFormat="1" ht="12.75" customHeight="1" thickBot="1">
      <c r="A24" s="69">
        <v>3930</v>
      </c>
      <c r="B24" s="41" t="s">
        <v>187</v>
      </c>
      <c r="C24" s="7">
        <f>SUM(C22:C23)</f>
        <v>16000</v>
      </c>
      <c r="D24" s="7">
        <f>SUM(D22:D23)</f>
        <v>16000</v>
      </c>
      <c r="E24" s="7">
        <f>SUM(E22:E23)</f>
        <v>16000</v>
      </c>
      <c r="F24" s="7">
        <f>SUM(F22:F23)</f>
        <v>16000</v>
      </c>
      <c r="G24" s="588">
        <f t="shared" si="0"/>
        <v>1</v>
      </c>
      <c r="H24" s="105"/>
    </row>
    <row r="25" spans="1:8" ht="12.75" customHeight="1">
      <c r="A25" s="12"/>
      <c r="B25" s="43" t="s">
        <v>975</v>
      </c>
      <c r="C25" s="1"/>
      <c r="D25" s="1"/>
      <c r="E25" s="1"/>
      <c r="F25" s="1"/>
      <c r="G25" s="71"/>
      <c r="H25" s="106"/>
    </row>
    <row r="26" spans="1:8" ht="12.75" customHeight="1">
      <c r="A26" s="47">
        <v>3941</v>
      </c>
      <c r="B26" s="39" t="s">
        <v>486</v>
      </c>
      <c r="C26" s="27">
        <v>268800</v>
      </c>
      <c r="D26" s="27">
        <v>268800</v>
      </c>
      <c r="E26" s="27">
        <v>268800</v>
      </c>
      <c r="F26" s="27">
        <v>268800</v>
      </c>
      <c r="G26" s="71">
        <f t="shared" si="0"/>
        <v>1</v>
      </c>
      <c r="H26" s="104"/>
    </row>
    <row r="27" spans="1:8" ht="12.75" customHeight="1" thickBot="1">
      <c r="A27" s="47">
        <v>3942</v>
      </c>
      <c r="B27" s="39" t="s">
        <v>465</v>
      </c>
      <c r="C27" s="27"/>
      <c r="D27" s="27">
        <v>15000</v>
      </c>
      <c r="E27" s="27">
        <v>15000</v>
      </c>
      <c r="F27" s="27">
        <v>15000</v>
      </c>
      <c r="G27" s="225">
        <f t="shared" si="0"/>
        <v>1</v>
      </c>
      <c r="H27" s="104"/>
    </row>
    <row r="28" spans="1:8" s="14" customFormat="1" ht="12.75" customHeight="1" thickBot="1">
      <c r="A28" s="69">
        <v>3940</v>
      </c>
      <c r="B28" s="41" t="s">
        <v>185</v>
      </c>
      <c r="C28" s="7">
        <f>SUM(C26:C26)</f>
        <v>268800</v>
      </c>
      <c r="D28" s="7">
        <f>SUM(D26:D27)</f>
        <v>283800</v>
      </c>
      <c r="E28" s="7">
        <f>SUM(E26:E27)</f>
        <v>283800</v>
      </c>
      <c r="F28" s="7">
        <f>SUM(F26:F27)</f>
        <v>283800</v>
      </c>
      <c r="G28" s="588">
        <f t="shared" si="0"/>
        <v>1</v>
      </c>
      <c r="H28" s="41"/>
    </row>
    <row r="29" spans="1:8" s="14" customFormat="1" ht="12.75" customHeight="1">
      <c r="A29" s="261"/>
      <c r="B29" s="262" t="s">
        <v>974</v>
      </c>
      <c r="C29" s="263"/>
      <c r="D29" s="263"/>
      <c r="E29" s="263"/>
      <c r="F29" s="263"/>
      <c r="G29" s="71"/>
      <c r="H29" s="248"/>
    </row>
    <row r="30" spans="1:8" s="14" customFormat="1" ht="12.75" customHeight="1">
      <c r="A30" s="73">
        <v>3961</v>
      </c>
      <c r="B30" s="100" t="s">
        <v>153</v>
      </c>
      <c r="C30" s="110">
        <v>114400</v>
      </c>
      <c r="D30" s="110">
        <v>114400</v>
      </c>
      <c r="E30" s="110">
        <v>114400</v>
      </c>
      <c r="F30" s="110">
        <v>114400</v>
      </c>
      <c r="G30" s="71">
        <f t="shared" si="0"/>
        <v>1</v>
      </c>
      <c r="H30" s="104"/>
    </row>
    <row r="31" spans="1:8" s="14" customFormat="1" ht="12.75" customHeight="1">
      <c r="A31" s="73">
        <v>3962</v>
      </c>
      <c r="B31" s="579" t="s">
        <v>477</v>
      </c>
      <c r="C31" s="110"/>
      <c r="D31" s="110">
        <v>50000</v>
      </c>
      <c r="E31" s="110">
        <v>50000</v>
      </c>
      <c r="F31" s="110">
        <v>50000</v>
      </c>
      <c r="G31" s="71">
        <f t="shared" si="0"/>
        <v>1</v>
      </c>
      <c r="H31" s="104"/>
    </row>
    <row r="32" spans="1:8" s="14" customFormat="1" ht="12.75" customHeight="1" thickBot="1">
      <c r="A32" s="73">
        <v>3972</v>
      </c>
      <c r="B32" s="269" t="s">
        <v>105</v>
      </c>
      <c r="C32" s="110">
        <v>18500</v>
      </c>
      <c r="D32" s="110">
        <v>18500</v>
      </c>
      <c r="E32" s="110">
        <v>18500</v>
      </c>
      <c r="F32" s="110">
        <v>17050</v>
      </c>
      <c r="G32" s="225">
        <f t="shared" si="0"/>
        <v>0.9216216216216216</v>
      </c>
      <c r="H32" s="831" t="s">
        <v>911</v>
      </c>
    </row>
    <row r="33" spans="1:8" s="14" customFormat="1" ht="12.75" customHeight="1" thickBot="1">
      <c r="A33" s="264">
        <v>3970</v>
      </c>
      <c r="B33" s="265" t="s">
        <v>150</v>
      </c>
      <c r="C33" s="266">
        <f>SUM(C30:C32)</f>
        <v>132900</v>
      </c>
      <c r="D33" s="266">
        <f>SUM(D30:D32)</f>
        <v>182900</v>
      </c>
      <c r="E33" s="266">
        <f>SUM(E30:E32)</f>
        <v>182900</v>
      </c>
      <c r="F33" s="266">
        <f>SUM(F30:F32)</f>
        <v>181450</v>
      </c>
      <c r="G33" s="588">
        <f t="shared" si="0"/>
        <v>0.9920721705850192</v>
      </c>
      <c r="H33" s="41"/>
    </row>
    <row r="34" spans="1:8" s="14" customFormat="1" ht="12.75" customHeight="1">
      <c r="A34" s="267"/>
      <c r="B34" s="270" t="s">
        <v>328</v>
      </c>
      <c r="C34" s="268"/>
      <c r="D34" s="268"/>
      <c r="E34" s="268"/>
      <c r="F34" s="268"/>
      <c r="G34" s="71"/>
      <c r="H34" s="38"/>
    </row>
    <row r="35" spans="1:8" s="14" customFormat="1" ht="12.75" customHeight="1">
      <c r="A35" s="73">
        <v>3988</v>
      </c>
      <c r="B35" s="100" t="s">
        <v>47</v>
      </c>
      <c r="C35" s="263"/>
      <c r="D35" s="263"/>
      <c r="E35" s="263"/>
      <c r="F35" s="110">
        <v>330</v>
      </c>
      <c r="G35" s="71"/>
      <c r="H35" s="43"/>
    </row>
    <row r="36" spans="1:8" s="14" customFormat="1" ht="12.75" customHeight="1">
      <c r="A36" s="73">
        <v>3989</v>
      </c>
      <c r="B36" s="100" t="s">
        <v>482</v>
      </c>
      <c r="C36" s="110">
        <v>6000</v>
      </c>
      <c r="D36" s="110"/>
      <c r="E36" s="110"/>
      <c r="F36" s="110"/>
      <c r="G36" s="71"/>
      <c r="H36" s="104"/>
    </row>
    <row r="37" spans="1:8" s="14" customFormat="1" ht="12.75" customHeight="1">
      <c r="A37" s="77">
        <v>3990</v>
      </c>
      <c r="B37" s="104" t="s">
        <v>392</v>
      </c>
      <c r="C37" s="75">
        <v>1052</v>
      </c>
      <c r="D37" s="75">
        <v>1392</v>
      </c>
      <c r="E37" s="75">
        <v>1392</v>
      </c>
      <c r="F37" s="75">
        <v>1392</v>
      </c>
      <c r="G37" s="71">
        <f t="shared" si="0"/>
        <v>1</v>
      </c>
      <c r="H37" s="104"/>
    </row>
    <row r="38" spans="1:8" s="14" customFormat="1" ht="12.75" customHeight="1">
      <c r="A38" s="77">
        <v>3991</v>
      </c>
      <c r="B38" s="104" t="s">
        <v>466</v>
      </c>
      <c r="C38" s="75">
        <v>4212</v>
      </c>
      <c r="D38" s="75">
        <v>7012</v>
      </c>
      <c r="E38" s="75">
        <v>7012</v>
      </c>
      <c r="F38" s="75">
        <v>7012</v>
      </c>
      <c r="G38" s="71">
        <f t="shared" si="0"/>
        <v>1</v>
      </c>
      <c r="H38" s="104"/>
    </row>
    <row r="39" spans="1:8" s="14" customFormat="1" ht="12.75" customHeight="1">
      <c r="A39" s="77">
        <v>3992</v>
      </c>
      <c r="B39" s="104" t="s">
        <v>393</v>
      </c>
      <c r="C39" s="75">
        <v>1272</v>
      </c>
      <c r="D39" s="75">
        <v>1972</v>
      </c>
      <c r="E39" s="75">
        <v>1972</v>
      </c>
      <c r="F39" s="75">
        <v>1972</v>
      </c>
      <c r="G39" s="71">
        <f t="shared" si="0"/>
        <v>1</v>
      </c>
      <c r="H39" s="104"/>
    </row>
    <row r="40" spans="1:8" s="14" customFormat="1" ht="12.75" customHeight="1">
      <c r="A40" s="77">
        <v>3993</v>
      </c>
      <c r="B40" s="104" t="s">
        <v>394</v>
      </c>
      <c r="C40" s="75">
        <v>1142</v>
      </c>
      <c r="D40" s="75">
        <v>1622</v>
      </c>
      <c r="E40" s="75">
        <v>1622</v>
      </c>
      <c r="F40" s="75">
        <v>1622</v>
      </c>
      <c r="G40" s="71">
        <f t="shared" si="0"/>
        <v>1</v>
      </c>
      <c r="H40" s="104"/>
    </row>
    <row r="41" spans="1:8" s="14" customFormat="1" ht="12.75" customHeight="1">
      <c r="A41" s="77">
        <v>3994</v>
      </c>
      <c r="B41" s="104" t="s">
        <v>67</v>
      </c>
      <c r="C41" s="75">
        <v>952</v>
      </c>
      <c r="D41" s="75">
        <v>1192</v>
      </c>
      <c r="E41" s="75">
        <v>1192</v>
      </c>
      <c r="F41" s="75">
        <v>1192</v>
      </c>
      <c r="G41" s="71">
        <f t="shared" si="0"/>
        <v>1</v>
      </c>
      <c r="H41" s="104"/>
    </row>
    <row r="42" spans="1:8" s="14" customFormat="1" ht="12.75" customHeight="1">
      <c r="A42" s="77">
        <v>3995</v>
      </c>
      <c r="B42" s="104" t="s">
        <v>68</v>
      </c>
      <c r="C42" s="75">
        <v>992</v>
      </c>
      <c r="D42" s="75">
        <v>1192</v>
      </c>
      <c r="E42" s="75">
        <v>1192</v>
      </c>
      <c r="F42" s="75">
        <v>1192</v>
      </c>
      <c r="G42" s="71">
        <f t="shared" si="0"/>
        <v>1</v>
      </c>
      <c r="H42" s="104"/>
    </row>
    <row r="43" spans="1:8" s="14" customFormat="1" ht="12.75" customHeight="1">
      <c r="A43" s="77">
        <v>3996</v>
      </c>
      <c r="B43" s="104" t="s">
        <v>69</v>
      </c>
      <c r="C43" s="75">
        <v>992</v>
      </c>
      <c r="D43" s="75">
        <v>1302</v>
      </c>
      <c r="E43" s="75">
        <v>1302</v>
      </c>
      <c r="F43" s="75">
        <v>972</v>
      </c>
      <c r="G43" s="71">
        <f t="shared" si="0"/>
        <v>0.7465437788018433</v>
      </c>
      <c r="H43" s="104"/>
    </row>
    <row r="44" spans="1:8" s="14" customFormat="1" ht="12.75" customHeight="1">
      <c r="A44" s="77">
        <v>3997</v>
      </c>
      <c r="B44" s="104" t="s">
        <v>70</v>
      </c>
      <c r="C44" s="75">
        <v>942</v>
      </c>
      <c r="D44" s="75">
        <v>1152</v>
      </c>
      <c r="E44" s="75">
        <v>1152</v>
      </c>
      <c r="F44" s="75">
        <v>1152</v>
      </c>
      <c r="G44" s="71">
        <f t="shared" si="0"/>
        <v>1</v>
      </c>
      <c r="H44" s="104"/>
    </row>
    <row r="45" spans="1:8" s="14" customFormat="1" ht="12.75" customHeight="1">
      <c r="A45" s="77">
        <v>3998</v>
      </c>
      <c r="B45" s="104" t="s">
        <v>71</v>
      </c>
      <c r="C45" s="75">
        <v>932</v>
      </c>
      <c r="D45" s="75">
        <v>1252</v>
      </c>
      <c r="E45" s="75">
        <v>1252</v>
      </c>
      <c r="F45" s="75">
        <v>1252</v>
      </c>
      <c r="G45" s="71">
        <f t="shared" si="0"/>
        <v>1</v>
      </c>
      <c r="H45" s="104"/>
    </row>
    <row r="46" spans="1:8" s="14" customFormat="1" ht="12.75" customHeight="1" thickBot="1">
      <c r="A46" s="121">
        <v>3999</v>
      </c>
      <c r="B46" s="104" t="s">
        <v>72</v>
      </c>
      <c r="C46" s="92">
        <v>1032</v>
      </c>
      <c r="D46" s="92">
        <v>1432</v>
      </c>
      <c r="E46" s="92">
        <v>1432</v>
      </c>
      <c r="F46" s="92">
        <v>1432</v>
      </c>
      <c r="G46" s="225">
        <f t="shared" si="0"/>
        <v>1</v>
      </c>
      <c r="H46" s="104"/>
    </row>
    <row r="47" spans="1:8" s="14" customFormat="1" ht="12.75" customHeight="1" thickBot="1">
      <c r="A47" s="69"/>
      <c r="B47" s="41" t="s">
        <v>150</v>
      </c>
      <c r="C47" s="7">
        <f>SUM(C36:C46)</f>
        <v>19520</v>
      </c>
      <c r="D47" s="7">
        <f>SUM(D36:D46)</f>
        <v>19520</v>
      </c>
      <c r="E47" s="7">
        <f>SUM(E36:E46)</f>
        <v>19520</v>
      </c>
      <c r="F47" s="7">
        <f>SUM(F35:F46)</f>
        <v>19520</v>
      </c>
      <c r="G47" s="588">
        <f t="shared" si="0"/>
        <v>1</v>
      </c>
      <c r="H47" s="41"/>
    </row>
    <row r="48" spans="1:8" s="14" customFormat="1" ht="12.75" customHeight="1" thickBot="1">
      <c r="A48" s="69">
        <v>3900</v>
      </c>
      <c r="B48" s="41" t="s">
        <v>144</v>
      </c>
      <c r="C48" s="7">
        <f>C28+C20+C10+C24+C33+C47</f>
        <v>962520</v>
      </c>
      <c r="D48" s="7">
        <f>D28+D20+D10+D24+D33+D47</f>
        <v>1120072</v>
      </c>
      <c r="E48" s="7">
        <f>E28+E20+E10+E24+E33+E47</f>
        <v>1120072</v>
      </c>
      <c r="F48" s="7">
        <f>F28+F20+F10+F24+F33+F47</f>
        <v>1122222</v>
      </c>
      <c r="G48" s="588">
        <f t="shared" si="0"/>
        <v>1.0019195194594632</v>
      </c>
      <c r="H48" s="41"/>
    </row>
    <row r="49" spans="1:8" s="14" customFormat="1" ht="12.75" customHeight="1">
      <c r="A49" s="52"/>
      <c r="B49" s="100" t="s">
        <v>181</v>
      </c>
      <c r="C49" s="75"/>
      <c r="D49" s="75"/>
      <c r="E49" s="75"/>
      <c r="F49" s="75"/>
      <c r="G49" s="71"/>
      <c r="H49" s="43"/>
    </row>
    <row r="50" spans="1:8" s="14" customFormat="1" ht="12.75" customHeight="1">
      <c r="A50" s="52"/>
      <c r="B50" s="27" t="s">
        <v>82</v>
      </c>
      <c r="C50" s="75"/>
      <c r="D50" s="75"/>
      <c r="E50" s="75"/>
      <c r="F50" s="75"/>
      <c r="G50" s="71"/>
      <c r="H50" s="43"/>
    </row>
    <row r="51" spans="1:8" s="14" customFormat="1" ht="12.75" customHeight="1">
      <c r="A51" s="52"/>
      <c r="B51" s="100" t="s">
        <v>375</v>
      </c>
      <c r="C51" s="75"/>
      <c r="D51" s="75"/>
      <c r="E51" s="75"/>
      <c r="F51" s="75"/>
      <c r="G51" s="71"/>
      <c r="H51" s="43"/>
    </row>
    <row r="52" spans="1:8" s="14" customFormat="1" ht="12.75" customHeight="1">
      <c r="A52" s="51"/>
      <c r="B52" s="27" t="s">
        <v>370</v>
      </c>
      <c r="C52" s="27">
        <f>SUM(C10+C20+C24+C28+C33+C47)-C53</f>
        <v>758520</v>
      </c>
      <c r="D52" s="27">
        <f>SUM(D10+D20+D24+D28+D33+D47)-D53</f>
        <v>808520</v>
      </c>
      <c r="E52" s="27">
        <f>SUM(E10+E20+E24+E28+E33+E47)-E53</f>
        <v>808520</v>
      </c>
      <c r="F52" s="27">
        <f>SUM(F10+F20+F24+F28+F33+F47)-F53</f>
        <v>810070</v>
      </c>
      <c r="G52" s="71">
        <f t="shared" si="0"/>
        <v>1.0019170830653539</v>
      </c>
      <c r="H52" s="43"/>
    </row>
    <row r="53" spans="1:8" s="14" customFormat="1" ht="12.75" customHeight="1">
      <c r="A53" s="51"/>
      <c r="B53" s="110" t="s">
        <v>347</v>
      </c>
      <c r="C53" s="27">
        <f>SUM(C9+C19+C17)</f>
        <v>204000</v>
      </c>
      <c r="D53" s="27">
        <f>SUM(D9+D19+D17+D27)</f>
        <v>311552</v>
      </c>
      <c r="E53" s="27">
        <f>SUM(E9+E19+E17+E27)</f>
        <v>311552</v>
      </c>
      <c r="F53" s="27">
        <f>SUM(F9+F19+F17+F27)</f>
        <v>312152</v>
      </c>
      <c r="G53" s="971">
        <f t="shared" si="0"/>
        <v>1.0019258422350041</v>
      </c>
      <c r="H53" s="50"/>
    </row>
    <row r="54" spans="1:8" s="14" customFormat="1" ht="12.75" customHeight="1">
      <c r="A54" s="284"/>
      <c r="B54" s="285" t="s">
        <v>986</v>
      </c>
      <c r="C54" s="83">
        <f>SUM(C50:C53)</f>
        <v>962520</v>
      </c>
      <c r="D54" s="83">
        <f>SUM(D50:D53)</f>
        <v>1120072</v>
      </c>
      <c r="E54" s="83">
        <f>SUM(E50:E53)</f>
        <v>1120072</v>
      </c>
      <c r="F54" s="83">
        <f>SUM(F50:F53)</f>
        <v>1122222</v>
      </c>
      <c r="G54" s="587">
        <f t="shared" si="0"/>
        <v>1.0019195194594632</v>
      </c>
      <c r="H54" s="50"/>
    </row>
    <row r="55" spans="1:8" ht="12.75" customHeight="1">
      <c r="A55" s="45"/>
      <c r="B55" s="46"/>
      <c r="C55" s="19"/>
      <c r="D55" s="19"/>
      <c r="E55" s="19"/>
      <c r="F55" s="19"/>
      <c r="G55" s="19"/>
      <c r="H55" s="46"/>
    </row>
    <row r="56" ht="12.75" customHeight="1">
      <c r="A56" s="61"/>
    </row>
  </sheetData>
  <sheetProtection/>
  <mergeCells count="7">
    <mergeCell ref="G4:G6"/>
    <mergeCell ref="A2:H2"/>
    <mergeCell ref="A1:H1"/>
    <mergeCell ref="C4:C6"/>
    <mergeCell ref="D4:D6"/>
    <mergeCell ref="E4:E6"/>
    <mergeCell ref="F4:F6"/>
  </mergeCells>
  <printOptions horizontalCentered="1"/>
  <pageMargins left="0" right="0" top="0.3937007874015748" bottom="0.1968503937007874" header="0.5905511811023623" footer="0"/>
  <pageSetup firstPageNumber="42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2"/>
  <sheetViews>
    <sheetView showZeros="0" zoomScalePageLayoutView="0" workbookViewId="0" topLeftCell="A19">
      <selection activeCell="F46" sqref="F46"/>
    </sheetView>
  </sheetViews>
  <sheetFormatPr defaultColWidth="9.125" defaultRowHeight="12.75" customHeight="1"/>
  <cols>
    <col min="1" max="1" width="5.75390625" style="45" customWidth="1"/>
    <col min="2" max="2" width="66.125" style="46" customWidth="1"/>
    <col min="3" max="6" width="12.125" style="53" customWidth="1"/>
    <col min="7" max="7" width="9.75390625" style="53" customWidth="1"/>
    <col min="8" max="8" width="57.625" style="46" customWidth="1"/>
    <col min="9" max="16384" width="9.125" style="46" customWidth="1"/>
  </cols>
  <sheetData>
    <row r="1" spans="1:8" s="17" customFormat="1" ht="12.75" customHeight="1">
      <c r="A1" s="1080" t="s">
        <v>145</v>
      </c>
      <c r="B1" s="1076"/>
      <c r="C1" s="1076"/>
      <c r="D1" s="1076"/>
      <c r="E1" s="1076"/>
      <c r="F1" s="1076"/>
      <c r="G1" s="1076"/>
      <c r="H1" s="1076"/>
    </row>
    <row r="2" spans="1:8" s="17" customFormat="1" ht="12.75" customHeight="1">
      <c r="A2" s="1075" t="s">
        <v>20</v>
      </c>
      <c r="B2" s="1076"/>
      <c r="C2" s="1076"/>
      <c r="D2" s="1076"/>
      <c r="E2" s="1076"/>
      <c r="F2" s="1076"/>
      <c r="G2" s="1076"/>
      <c r="H2" s="1076"/>
    </row>
    <row r="3" spans="1:8" s="17" customFormat="1" ht="12.75" customHeight="1">
      <c r="A3" s="70"/>
      <c r="B3" s="70"/>
      <c r="C3" s="1078"/>
      <c r="D3" s="1078"/>
      <c r="E3" s="1078"/>
      <c r="F3" s="1078"/>
      <c r="G3" s="1078"/>
      <c r="H3" s="1079"/>
    </row>
    <row r="4" spans="1:8" ht="10.5" customHeight="1">
      <c r="A4" s="691"/>
      <c r="B4" s="688"/>
      <c r="C4" s="879"/>
      <c r="D4" s="879"/>
      <c r="E4" s="879"/>
      <c r="F4" s="879"/>
      <c r="G4" s="879"/>
      <c r="H4" s="880" t="s">
        <v>191</v>
      </c>
    </row>
    <row r="5" spans="1:8" ht="12.75" customHeight="1">
      <c r="A5" s="863"/>
      <c r="B5" s="881"/>
      <c r="C5" s="1028" t="s">
        <v>978</v>
      </c>
      <c r="D5" s="1028" t="s">
        <v>55</v>
      </c>
      <c r="E5" s="1028" t="s">
        <v>451</v>
      </c>
      <c r="F5" s="1028" t="s">
        <v>781</v>
      </c>
      <c r="G5" s="1028" t="s">
        <v>52</v>
      </c>
      <c r="H5" s="882"/>
    </row>
    <row r="6" spans="1:8" ht="12" customHeight="1">
      <c r="A6" s="696" t="s">
        <v>354</v>
      </c>
      <c r="B6" s="883" t="s">
        <v>141</v>
      </c>
      <c r="C6" s="1022"/>
      <c r="D6" s="1056"/>
      <c r="E6" s="1056"/>
      <c r="F6" s="1056"/>
      <c r="G6" s="1081"/>
      <c r="H6" s="769" t="s">
        <v>142</v>
      </c>
    </row>
    <row r="7" spans="1:8" ht="12.75" customHeight="1" thickBot="1">
      <c r="A7" s="884"/>
      <c r="B7" s="885"/>
      <c r="C7" s="1057"/>
      <c r="D7" s="1057"/>
      <c r="E7" s="1057"/>
      <c r="F7" s="1057"/>
      <c r="G7" s="1082"/>
      <c r="H7" s="723" t="s">
        <v>143</v>
      </c>
    </row>
    <row r="8" spans="1:8" ht="12.75" customHeight="1">
      <c r="A8" s="886" t="s">
        <v>164</v>
      </c>
      <c r="B8" s="701" t="s">
        <v>165</v>
      </c>
      <c r="C8" s="887" t="s">
        <v>166</v>
      </c>
      <c r="D8" s="887" t="s">
        <v>167</v>
      </c>
      <c r="E8" s="887" t="s">
        <v>168</v>
      </c>
      <c r="F8" s="887" t="s">
        <v>954</v>
      </c>
      <c r="G8" s="887" t="s">
        <v>573</v>
      </c>
      <c r="H8" s="770" t="s">
        <v>575</v>
      </c>
    </row>
    <row r="9" spans="1:8" ht="16.5" customHeight="1">
      <c r="A9" s="828"/>
      <c r="B9" s="888" t="s">
        <v>338</v>
      </c>
      <c r="C9" s="774"/>
      <c r="D9" s="774"/>
      <c r="E9" s="774"/>
      <c r="F9" s="774"/>
      <c r="G9" s="774"/>
      <c r="H9" s="889"/>
    </row>
    <row r="10" spans="1:8" ht="12">
      <c r="A10" s="696"/>
      <c r="B10" s="890" t="s">
        <v>324</v>
      </c>
      <c r="C10" s="891"/>
      <c r="D10" s="891"/>
      <c r="E10" s="891"/>
      <c r="F10" s="891"/>
      <c r="G10" s="891"/>
      <c r="H10" s="712"/>
    </row>
    <row r="11" spans="1:8" ht="12">
      <c r="A11" s="892">
        <v>4014</v>
      </c>
      <c r="B11" s="603" t="s">
        <v>494</v>
      </c>
      <c r="C11" s="893">
        <v>30000</v>
      </c>
      <c r="D11" s="893">
        <f>SUM(D12:D13)</f>
        <v>48961</v>
      </c>
      <c r="E11" s="893">
        <f>SUM(E12:E13)</f>
        <v>44220</v>
      </c>
      <c r="F11" s="893">
        <f>SUM(F12:F13)</f>
        <v>44220</v>
      </c>
      <c r="G11" s="605">
        <f>SUM(F11/E11)</f>
        <v>1</v>
      </c>
      <c r="H11" s="894"/>
    </row>
    <row r="12" spans="1:8" ht="12">
      <c r="A12" s="892"/>
      <c r="B12" s="895" t="s">
        <v>420</v>
      </c>
      <c r="C12" s="893"/>
      <c r="D12" s="896">
        <v>1861</v>
      </c>
      <c r="E12" s="896">
        <v>1861</v>
      </c>
      <c r="F12" s="896">
        <v>8239</v>
      </c>
      <c r="G12" s="605">
        <f aca="true" t="shared" si="0" ref="G12:G58">SUM(F12/E12)</f>
        <v>4.427189682966147</v>
      </c>
      <c r="H12" s="894"/>
    </row>
    <row r="13" spans="1:8" ht="12">
      <c r="A13" s="892"/>
      <c r="B13" s="895" t="s">
        <v>789</v>
      </c>
      <c r="C13" s="893"/>
      <c r="D13" s="896">
        <v>47100</v>
      </c>
      <c r="E13" s="896">
        <v>42359</v>
      </c>
      <c r="F13" s="896">
        <v>35981</v>
      </c>
      <c r="G13" s="605">
        <f t="shared" si="0"/>
        <v>0.849429873226469</v>
      </c>
      <c r="H13" s="894"/>
    </row>
    <row r="14" spans="1:8" ht="12">
      <c r="A14" s="892">
        <v>4016</v>
      </c>
      <c r="B14" s="603" t="s">
        <v>313</v>
      </c>
      <c r="C14" s="893"/>
      <c r="D14" s="893">
        <v>14060</v>
      </c>
      <c r="E14" s="893">
        <v>18801</v>
      </c>
      <c r="F14" s="893">
        <v>18801</v>
      </c>
      <c r="G14" s="605">
        <f t="shared" si="0"/>
        <v>1</v>
      </c>
      <c r="H14" s="897"/>
    </row>
    <row r="15" spans="1:8" s="42" customFormat="1" ht="12">
      <c r="A15" s="828">
        <v>4010</v>
      </c>
      <c r="B15" s="898" t="s">
        <v>325</v>
      </c>
      <c r="C15" s="899">
        <f>SUM(C11:C13)</f>
        <v>30000</v>
      </c>
      <c r="D15" s="899">
        <f>SUM(D11+D14)</f>
        <v>63021</v>
      </c>
      <c r="E15" s="899">
        <f>SUM(E11+E14)</f>
        <v>63021</v>
      </c>
      <c r="F15" s="899">
        <f>SUM(F11+F14)</f>
        <v>63021</v>
      </c>
      <c r="G15" s="900">
        <f t="shared" si="0"/>
        <v>1</v>
      </c>
      <c r="H15" s="901"/>
    </row>
    <row r="16" spans="1:8" s="42" customFormat="1" ht="12">
      <c r="A16" s="88"/>
      <c r="B16" s="902" t="s">
        <v>326</v>
      </c>
      <c r="C16" s="604"/>
      <c r="D16" s="604"/>
      <c r="E16" s="604"/>
      <c r="F16" s="604"/>
      <c r="G16" s="605"/>
      <c r="H16" s="707"/>
    </row>
    <row r="17" spans="1:8" s="42" customFormat="1" ht="12">
      <c r="A17" s="892">
        <v>4032</v>
      </c>
      <c r="B17" s="603" t="s">
        <v>15</v>
      </c>
      <c r="C17" s="604">
        <v>4000</v>
      </c>
      <c r="D17" s="604">
        <v>4000</v>
      </c>
      <c r="E17" s="604">
        <v>4000</v>
      </c>
      <c r="F17" s="604">
        <v>4000</v>
      </c>
      <c r="G17" s="605">
        <f t="shared" si="0"/>
        <v>1</v>
      </c>
      <c r="H17" s="707"/>
    </row>
    <row r="18" spans="1:8" s="42" customFormat="1" ht="12">
      <c r="A18" s="707">
        <v>4034</v>
      </c>
      <c r="B18" s="606" t="s">
        <v>637</v>
      </c>
      <c r="C18" s="604"/>
      <c r="D18" s="604">
        <v>540</v>
      </c>
      <c r="E18" s="604">
        <v>540</v>
      </c>
      <c r="F18" s="604">
        <v>540</v>
      </c>
      <c r="G18" s="605">
        <f t="shared" si="0"/>
        <v>1</v>
      </c>
      <c r="H18" s="903"/>
    </row>
    <row r="19" spans="1:8" s="42" customFormat="1" ht="12">
      <c r="A19" s="828">
        <v>4030</v>
      </c>
      <c r="B19" s="898" t="s">
        <v>327</v>
      </c>
      <c r="C19" s="726">
        <f>SUM(C17:C17)</f>
        <v>4000</v>
      </c>
      <c r="D19" s="726">
        <f>SUM(D17:D18)</f>
        <v>4540</v>
      </c>
      <c r="E19" s="726">
        <f>SUM(E17:E18)</f>
        <v>4540</v>
      </c>
      <c r="F19" s="726">
        <f>SUM(F17:F18)</f>
        <v>4540</v>
      </c>
      <c r="G19" s="900">
        <f t="shared" si="0"/>
        <v>1</v>
      </c>
      <c r="H19" s="904"/>
    </row>
    <row r="20" spans="1:8" s="42" customFormat="1" ht="12.75">
      <c r="A20" s="88"/>
      <c r="B20" s="905" t="s">
        <v>331</v>
      </c>
      <c r="C20" s="906"/>
      <c r="D20" s="906"/>
      <c r="E20" s="906"/>
      <c r="F20" s="906"/>
      <c r="G20" s="605"/>
      <c r="H20" s="907"/>
    </row>
    <row r="21" spans="1:8" s="42" customFormat="1" ht="12">
      <c r="A21" s="892">
        <v>4117</v>
      </c>
      <c r="B21" s="908" t="s">
        <v>480</v>
      </c>
      <c r="C21" s="604">
        <v>522000</v>
      </c>
      <c r="D21" s="604">
        <v>522000</v>
      </c>
      <c r="E21" s="604">
        <v>411024</v>
      </c>
      <c r="F21" s="604">
        <f>SUM(F22:F23)</f>
        <v>411024</v>
      </c>
      <c r="G21" s="605">
        <f t="shared" si="0"/>
        <v>1</v>
      </c>
      <c r="H21" s="909"/>
    </row>
    <row r="22" spans="1:8" s="42" customFormat="1" ht="12">
      <c r="A22" s="892"/>
      <c r="B22" s="895" t="s">
        <v>420</v>
      </c>
      <c r="C22" s="604"/>
      <c r="D22" s="604"/>
      <c r="E22" s="604"/>
      <c r="F22" s="913">
        <v>24</v>
      </c>
      <c r="G22" s="605"/>
      <c r="H22" s="909"/>
    </row>
    <row r="23" spans="1:8" s="42" customFormat="1" ht="12">
      <c r="A23" s="892"/>
      <c r="B23" s="895" t="s">
        <v>789</v>
      </c>
      <c r="C23" s="604"/>
      <c r="D23" s="604"/>
      <c r="E23" s="604"/>
      <c r="F23" s="913">
        <v>411000</v>
      </c>
      <c r="G23" s="605"/>
      <c r="H23" s="909"/>
    </row>
    <row r="24" spans="1:8" s="42" customFormat="1" ht="12">
      <c r="A24" s="892">
        <v>4118</v>
      </c>
      <c r="B24" s="908" t="s">
        <v>176</v>
      </c>
      <c r="C24" s="604">
        <v>670000</v>
      </c>
      <c r="D24" s="604">
        <v>670000</v>
      </c>
      <c r="E24" s="604">
        <v>527559</v>
      </c>
      <c r="F24" s="604">
        <v>527559</v>
      </c>
      <c r="G24" s="605">
        <f t="shared" si="0"/>
        <v>1</v>
      </c>
      <c r="H24" s="909"/>
    </row>
    <row r="25" spans="1:8" s="42" customFormat="1" ht="12">
      <c r="A25" s="892">
        <v>4119</v>
      </c>
      <c r="B25" s="908" t="s">
        <v>640</v>
      </c>
      <c r="C25" s="604"/>
      <c r="D25" s="604">
        <v>150000</v>
      </c>
      <c r="E25" s="604">
        <v>118110</v>
      </c>
      <c r="F25" s="604"/>
      <c r="G25" s="605">
        <f t="shared" si="0"/>
        <v>0</v>
      </c>
      <c r="H25" s="909"/>
    </row>
    <row r="26" spans="1:8" s="42" customFormat="1" ht="12">
      <c r="A26" s="892">
        <v>4120</v>
      </c>
      <c r="B26" s="908" t="s">
        <v>481</v>
      </c>
      <c r="C26" s="604">
        <v>430000</v>
      </c>
      <c r="D26" s="604">
        <v>430000</v>
      </c>
      <c r="E26" s="604">
        <v>338583</v>
      </c>
      <c r="F26" s="604">
        <v>338583</v>
      </c>
      <c r="G26" s="605">
        <f t="shared" si="0"/>
        <v>1</v>
      </c>
      <c r="H26" s="909"/>
    </row>
    <row r="27" spans="1:8" s="42" customFormat="1" ht="12">
      <c r="A27" s="892"/>
      <c r="B27" s="910" t="s">
        <v>64</v>
      </c>
      <c r="C27" s="604"/>
      <c r="D27" s="604"/>
      <c r="E27" s="604"/>
      <c r="F27" s="604"/>
      <c r="G27" s="605"/>
      <c r="H27" s="907"/>
    </row>
    <row r="28" spans="1:8" s="37" customFormat="1" ht="12">
      <c r="A28" s="707">
        <v>4121</v>
      </c>
      <c r="B28" s="911" t="s">
        <v>106</v>
      </c>
      <c r="C28" s="713">
        <v>37700</v>
      </c>
      <c r="D28" s="713">
        <v>69485</v>
      </c>
      <c r="E28" s="713">
        <v>69485</v>
      </c>
      <c r="F28" s="713">
        <f>F29+F30</f>
        <v>89985</v>
      </c>
      <c r="G28" s="605">
        <f t="shared" si="0"/>
        <v>1.2950277038209685</v>
      </c>
      <c r="H28" s="894"/>
    </row>
    <row r="29" spans="1:8" s="37" customFormat="1" ht="12">
      <c r="A29" s="707"/>
      <c r="B29" s="895" t="s">
        <v>420</v>
      </c>
      <c r="C29" s="713"/>
      <c r="D29" s="896">
        <v>965</v>
      </c>
      <c r="E29" s="896">
        <v>965</v>
      </c>
      <c r="F29" s="896">
        <v>1012</v>
      </c>
      <c r="G29" s="605">
        <f t="shared" si="0"/>
        <v>1.0487046632124353</v>
      </c>
      <c r="H29" s="894"/>
    </row>
    <row r="30" spans="1:8" s="37" customFormat="1" ht="12">
      <c r="A30" s="707"/>
      <c r="B30" s="895" t="s">
        <v>789</v>
      </c>
      <c r="C30" s="713"/>
      <c r="D30" s="896">
        <v>56220</v>
      </c>
      <c r="E30" s="896">
        <v>68520</v>
      </c>
      <c r="F30" s="896">
        <v>88973</v>
      </c>
      <c r="G30" s="605">
        <f t="shared" si="0"/>
        <v>1.2984967892586106</v>
      </c>
      <c r="H30" s="894"/>
    </row>
    <row r="31" spans="1:8" s="37" customFormat="1" ht="12">
      <c r="A31" s="707">
        <v>4122</v>
      </c>
      <c r="B31" s="912" t="s">
        <v>202</v>
      </c>
      <c r="C31" s="604">
        <v>120000</v>
      </c>
      <c r="D31" s="604">
        <f>SUM(D32:D33)</f>
        <v>160705</v>
      </c>
      <c r="E31" s="604">
        <f>SUM(E32:E33)</f>
        <v>160705</v>
      </c>
      <c r="F31" s="604">
        <f>SUM(F32:F33)</f>
        <v>205205</v>
      </c>
      <c r="G31" s="605">
        <f t="shared" si="0"/>
        <v>1.276904887837964</v>
      </c>
      <c r="H31" s="712"/>
    </row>
    <row r="32" spans="1:8" s="37" customFormat="1" ht="12">
      <c r="A32" s="707"/>
      <c r="B32" s="895" t="s">
        <v>420</v>
      </c>
      <c r="C32" s="604"/>
      <c r="D32" s="604"/>
      <c r="E32" s="913">
        <v>7500</v>
      </c>
      <c r="F32" s="913">
        <v>8911</v>
      </c>
      <c r="G32" s="605">
        <f t="shared" si="0"/>
        <v>1.1881333333333333</v>
      </c>
      <c r="H32" s="712"/>
    </row>
    <row r="33" spans="1:8" s="37" customFormat="1" ht="12">
      <c r="A33" s="707"/>
      <c r="B33" s="895" t="s">
        <v>789</v>
      </c>
      <c r="C33" s="604"/>
      <c r="D33" s="913">
        <v>160705</v>
      </c>
      <c r="E33" s="913">
        <v>153205</v>
      </c>
      <c r="F33" s="913">
        <v>196294</v>
      </c>
      <c r="G33" s="605">
        <f t="shared" si="0"/>
        <v>1.2812506119251983</v>
      </c>
      <c r="H33" s="712"/>
    </row>
    <row r="34" spans="1:8" s="37" customFormat="1" ht="12">
      <c r="A34" s="801">
        <v>4123</v>
      </c>
      <c r="B34" s="914" t="s">
        <v>63</v>
      </c>
      <c r="C34" s="915">
        <v>2865477</v>
      </c>
      <c r="D34" s="915">
        <f>SUM(D35:D38)</f>
        <v>3003680</v>
      </c>
      <c r="E34" s="915">
        <f>SUM(E35:E38)</f>
        <v>2528693</v>
      </c>
      <c r="F34" s="915">
        <f>SUM(F35:F38)</f>
        <v>2528693</v>
      </c>
      <c r="G34" s="605">
        <f t="shared" si="0"/>
        <v>1</v>
      </c>
      <c r="H34" s="712"/>
    </row>
    <row r="35" spans="1:8" s="37" customFormat="1" ht="12">
      <c r="A35" s="801"/>
      <c r="B35" s="897" t="s">
        <v>89</v>
      </c>
      <c r="C35" s="915"/>
      <c r="D35" s="915"/>
      <c r="E35" s="916">
        <v>35000</v>
      </c>
      <c r="F35" s="916">
        <v>35000</v>
      </c>
      <c r="G35" s="605">
        <f t="shared" si="0"/>
        <v>1</v>
      </c>
      <c r="H35" s="712"/>
    </row>
    <row r="36" spans="1:8" s="37" customFormat="1" ht="12">
      <c r="A36" s="801"/>
      <c r="B36" s="913" t="s">
        <v>378</v>
      </c>
      <c r="C36" s="915"/>
      <c r="D36" s="915"/>
      <c r="E36" s="916">
        <v>6500</v>
      </c>
      <c r="F36" s="916">
        <v>6500</v>
      </c>
      <c r="G36" s="605">
        <f t="shared" si="0"/>
        <v>1</v>
      </c>
      <c r="H36" s="712"/>
    </row>
    <row r="37" spans="1:8" s="37" customFormat="1" ht="12">
      <c r="A37" s="801"/>
      <c r="B37" s="895" t="s">
        <v>420</v>
      </c>
      <c r="C37" s="915"/>
      <c r="D37" s="915"/>
      <c r="E37" s="916">
        <v>80000</v>
      </c>
      <c r="F37" s="916">
        <v>80000</v>
      </c>
      <c r="G37" s="605">
        <f t="shared" si="0"/>
        <v>1</v>
      </c>
      <c r="H37" s="712"/>
    </row>
    <row r="38" spans="1:8" s="37" customFormat="1" ht="12">
      <c r="A38" s="801"/>
      <c r="B38" s="895" t="s">
        <v>789</v>
      </c>
      <c r="C38" s="915"/>
      <c r="D38" s="916">
        <v>3003680</v>
      </c>
      <c r="E38" s="916">
        <v>2407193</v>
      </c>
      <c r="F38" s="916">
        <v>2407193</v>
      </c>
      <c r="G38" s="605">
        <f t="shared" si="0"/>
        <v>1</v>
      </c>
      <c r="H38" s="712"/>
    </row>
    <row r="39" spans="1:8" s="37" customFormat="1" ht="12">
      <c r="A39" s="801">
        <v>4124</v>
      </c>
      <c r="B39" s="914" t="s">
        <v>460</v>
      </c>
      <c r="C39" s="915"/>
      <c r="D39" s="915">
        <v>57150</v>
      </c>
      <c r="E39" s="915">
        <v>57150</v>
      </c>
      <c r="F39" s="915">
        <v>57150</v>
      </c>
      <c r="G39" s="605">
        <f t="shared" si="0"/>
        <v>1</v>
      </c>
      <c r="H39" s="712"/>
    </row>
    <row r="40" spans="1:8" s="37" customFormat="1" ht="12">
      <c r="A40" s="917"/>
      <c r="B40" s="918" t="s">
        <v>146</v>
      </c>
      <c r="C40" s="732">
        <f>SUM(C21:C34)</f>
        <v>4645177</v>
      </c>
      <c r="D40" s="732">
        <f>D21+D24+D25+D26+D28+D31+D34+D39</f>
        <v>5063020</v>
      </c>
      <c r="E40" s="732">
        <f>E21+E24+E25+E26+E28+E31+E34+E39</f>
        <v>4211309</v>
      </c>
      <c r="F40" s="732">
        <f>F21+F24+F25+F26+F28+F31+F34+F39</f>
        <v>4158199</v>
      </c>
      <c r="G40" s="919">
        <f t="shared" si="0"/>
        <v>0.9873887192794449</v>
      </c>
      <c r="H40" s="708"/>
    </row>
    <row r="41" spans="1:8" s="37" customFormat="1" ht="12">
      <c r="A41" s="707">
        <v>4131</v>
      </c>
      <c r="B41" s="911" t="s">
        <v>364</v>
      </c>
      <c r="C41" s="604">
        <v>50000</v>
      </c>
      <c r="D41" s="604">
        <f>SUM(D42:D43)</f>
        <v>57378</v>
      </c>
      <c r="E41" s="604">
        <f>SUM(E42:E43)</f>
        <v>57378</v>
      </c>
      <c r="F41" s="604">
        <f>SUM(F42:F43)</f>
        <v>69378</v>
      </c>
      <c r="G41" s="605">
        <f t="shared" si="0"/>
        <v>1.209139391404371</v>
      </c>
      <c r="H41" s="894"/>
    </row>
    <row r="42" spans="1:8" s="37" customFormat="1" ht="12">
      <c r="A42" s="707"/>
      <c r="B42" s="895" t="s">
        <v>420</v>
      </c>
      <c r="C42" s="604"/>
      <c r="D42" s="913">
        <v>41</v>
      </c>
      <c r="E42" s="913">
        <v>791</v>
      </c>
      <c r="F42" s="913">
        <v>1471</v>
      </c>
      <c r="G42" s="605">
        <f t="shared" si="0"/>
        <v>1.8596713021491782</v>
      </c>
      <c r="H42" s="894"/>
    </row>
    <row r="43" spans="1:8" s="37" customFormat="1" ht="12">
      <c r="A43" s="707"/>
      <c r="B43" s="895" t="s">
        <v>789</v>
      </c>
      <c r="C43" s="604"/>
      <c r="D43" s="913">
        <v>57337</v>
      </c>
      <c r="E43" s="913">
        <v>56587</v>
      </c>
      <c r="F43" s="913">
        <v>67907</v>
      </c>
      <c r="G43" s="605">
        <f t="shared" si="0"/>
        <v>1.200045946948946</v>
      </c>
      <c r="H43" s="894"/>
    </row>
    <row r="44" spans="1:8" s="37" customFormat="1" ht="12" customHeight="1">
      <c r="A44" s="707">
        <v>4132</v>
      </c>
      <c r="B44" s="911" t="s">
        <v>101</v>
      </c>
      <c r="C44" s="604">
        <v>30000</v>
      </c>
      <c r="D44" s="604">
        <v>38309</v>
      </c>
      <c r="E44" s="604">
        <v>38309</v>
      </c>
      <c r="F44" s="604">
        <v>38309</v>
      </c>
      <c r="G44" s="605">
        <f t="shared" si="0"/>
        <v>1</v>
      </c>
      <c r="H44" s="894"/>
    </row>
    <row r="45" spans="1:8" s="37" customFormat="1" ht="12.75" customHeight="1">
      <c r="A45" s="707">
        <v>4133</v>
      </c>
      <c r="B45" s="911" t="s">
        <v>365</v>
      </c>
      <c r="C45" s="604">
        <v>150000</v>
      </c>
      <c r="D45" s="604">
        <f>SUM(D46:D47)</f>
        <v>188219</v>
      </c>
      <c r="E45" s="604">
        <f>SUM(E46:E47)</f>
        <v>188219</v>
      </c>
      <c r="F45" s="604">
        <f>SUM(F46:F47)</f>
        <v>229219</v>
      </c>
      <c r="G45" s="605">
        <f t="shared" si="0"/>
        <v>1.217831356026756</v>
      </c>
      <c r="H45" s="712"/>
    </row>
    <row r="46" spans="1:8" s="37" customFormat="1" ht="12.75" customHeight="1">
      <c r="A46" s="707"/>
      <c r="B46" s="895" t="s">
        <v>420</v>
      </c>
      <c r="C46" s="604"/>
      <c r="D46" s="604"/>
      <c r="E46" s="913">
        <v>1200</v>
      </c>
      <c r="F46" s="913">
        <v>1200</v>
      </c>
      <c r="G46" s="605">
        <f t="shared" si="0"/>
        <v>1</v>
      </c>
      <c r="H46" s="712"/>
    </row>
    <row r="47" spans="1:8" s="37" customFormat="1" ht="12.75" customHeight="1">
      <c r="A47" s="707"/>
      <c r="B47" s="895" t="s">
        <v>789</v>
      </c>
      <c r="C47" s="604"/>
      <c r="D47" s="913">
        <v>188219</v>
      </c>
      <c r="E47" s="913">
        <v>187019</v>
      </c>
      <c r="F47" s="913">
        <v>228019</v>
      </c>
      <c r="G47" s="605">
        <f t="shared" si="0"/>
        <v>1.219229062287789</v>
      </c>
      <c r="H47" s="712"/>
    </row>
    <row r="48" spans="1:8" s="37" customFormat="1" ht="12">
      <c r="A48" s="707">
        <v>4135</v>
      </c>
      <c r="B48" s="911" t="s">
        <v>366</v>
      </c>
      <c r="C48" s="604">
        <v>120000</v>
      </c>
      <c r="D48" s="604">
        <v>120000</v>
      </c>
      <c r="E48" s="604">
        <v>95564</v>
      </c>
      <c r="F48" s="604">
        <f>SUM(F49:F50)</f>
        <v>65000</v>
      </c>
      <c r="G48" s="605">
        <f t="shared" si="0"/>
        <v>0.6801724498765226</v>
      </c>
      <c r="H48" s="903"/>
    </row>
    <row r="49" spans="1:8" s="37" customFormat="1" ht="12">
      <c r="A49" s="602"/>
      <c r="B49" s="895" t="s">
        <v>420</v>
      </c>
      <c r="C49" s="604"/>
      <c r="D49" s="604"/>
      <c r="E49" s="604"/>
      <c r="F49" s="913">
        <v>4</v>
      </c>
      <c r="G49" s="605"/>
      <c r="H49" s="903"/>
    </row>
    <row r="50" spans="1:8" s="37" customFormat="1" ht="12">
      <c r="A50" s="602"/>
      <c r="B50" s="895" t="s">
        <v>789</v>
      </c>
      <c r="C50" s="604"/>
      <c r="D50" s="604"/>
      <c r="E50" s="604"/>
      <c r="F50" s="913">
        <v>64996</v>
      </c>
      <c r="G50" s="605"/>
      <c r="H50" s="903"/>
    </row>
    <row r="51" spans="1:8" s="37" customFormat="1" ht="12">
      <c r="A51" s="602">
        <v>4138</v>
      </c>
      <c r="B51" s="603" t="s">
        <v>936</v>
      </c>
      <c r="C51" s="604">
        <v>80000</v>
      </c>
      <c r="D51" s="604">
        <v>80000</v>
      </c>
      <c r="E51" s="604">
        <v>100969</v>
      </c>
      <c r="F51" s="604">
        <v>100969</v>
      </c>
      <c r="G51" s="605">
        <f t="shared" si="0"/>
        <v>1</v>
      </c>
      <c r="H51" s="606"/>
    </row>
    <row r="52" spans="1:8" s="37" customFormat="1" ht="12">
      <c r="A52" s="602">
        <v>4139</v>
      </c>
      <c r="B52" s="603" t="s">
        <v>14</v>
      </c>
      <c r="C52" s="604">
        <v>6000</v>
      </c>
      <c r="D52" s="604">
        <v>6000</v>
      </c>
      <c r="E52" s="604">
        <v>6000</v>
      </c>
      <c r="F52" s="604">
        <f>SUM(F53:F54)</f>
        <v>6000</v>
      </c>
      <c r="G52" s="605">
        <f t="shared" si="0"/>
        <v>1</v>
      </c>
      <c r="H52" s="707"/>
    </row>
    <row r="53" spans="1:8" s="37" customFormat="1" ht="12">
      <c r="A53" s="602"/>
      <c r="B53" s="913" t="s">
        <v>297</v>
      </c>
      <c r="C53" s="604"/>
      <c r="D53" s="604"/>
      <c r="E53" s="604"/>
      <c r="F53" s="913">
        <v>1384</v>
      </c>
      <c r="G53" s="605"/>
      <c r="H53" s="707"/>
    </row>
    <row r="54" spans="1:8" s="37" customFormat="1" ht="12">
      <c r="A54" s="602"/>
      <c r="B54" s="895" t="s">
        <v>789</v>
      </c>
      <c r="C54" s="604"/>
      <c r="D54" s="604"/>
      <c r="E54" s="604"/>
      <c r="F54" s="913">
        <v>4616</v>
      </c>
      <c r="G54" s="605"/>
      <c r="H54" s="707"/>
    </row>
    <row r="55" spans="1:8" s="37" customFormat="1" ht="12">
      <c r="A55" s="602">
        <v>4140</v>
      </c>
      <c r="B55" s="603" t="s">
        <v>476</v>
      </c>
      <c r="C55" s="604"/>
      <c r="D55" s="604">
        <v>16526</v>
      </c>
      <c r="E55" s="604">
        <v>16526</v>
      </c>
      <c r="F55" s="604">
        <f>SUM(F56:F57)</f>
        <v>16526</v>
      </c>
      <c r="G55" s="605">
        <f t="shared" si="0"/>
        <v>1</v>
      </c>
      <c r="H55" s="707"/>
    </row>
    <row r="56" spans="1:8" s="37" customFormat="1" ht="12">
      <c r="A56" s="602"/>
      <c r="B56" s="895" t="s">
        <v>789</v>
      </c>
      <c r="C56" s="604"/>
      <c r="D56" s="604"/>
      <c r="E56" s="604"/>
      <c r="F56" s="604"/>
      <c r="G56" s="605"/>
      <c r="H56" s="707"/>
    </row>
    <row r="57" spans="1:8" s="37" customFormat="1" ht="12">
      <c r="A57" s="602"/>
      <c r="B57" s="895" t="s">
        <v>322</v>
      </c>
      <c r="C57" s="604"/>
      <c r="D57" s="604"/>
      <c r="E57" s="604"/>
      <c r="F57" s="913">
        <v>16526</v>
      </c>
      <c r="G57" s="605"/>
      <c r="H57" s="707"/>
    </row>
    <row r="58" spans="1:8" s="37" customFormat="1" ht="12">
      <c r="A58" s="828">
        <v>4100</v>
      </c>
      <c r="B58" s="898" t="s">
        <v>185</v>
      </c>
      <c r="C58" s="726">
        <f>SUM(C40:C52)</f>
        <v>5081177</v>
      </c>
      <c r="D58" s="726">
        <f>D40+D41+D44+D45+D48+D51+D52+D55</f>
        <v>5569452</v>
      </c>
      <c r="E58" s="726">
        <f>E40+E41+E44+E45+E48+E51+E52+E55</f>
        <v>4714274</v>
      </c>
      <c r="F58" s="726">
        <f>F40+F41+F44+F45+F48+F51+F52+F55</f>
        <v>4683600</v>
      </c>
      <c r="G58" s="900">
        <f t="shared" si="0"/>
        <v>0.9934933777714235</v>
      </c>
      <c r="H58" s="889"/>
    </row>
    <row r="59" spans="1:8" s="37" customFormat="1" ht="12">
      <c r="A59" s="863"/>
      <c r="B59" s="920" t="s">
        <v>104</v>
      </c>
      <c r="C59" s="604"/>
      <c r="D59" s="604"/>
      <c r="E59" s="604"/>
      <c r="F59" s="604"/>
      <c r="G59" s="605"/>
      <c r="H59" s="712"/>
    </row>
    <row r="60" spans="1:8" s="37" customFormat="1" ht="12">
      <c r="A60" s="892">
        <v>4211</v>
      </c>
      <c r="B60" s="603" t="s">
        <v>107</v>
      </c>
      <c r="C60" s="604"/>
      <c r="D60" s="604"/>
      <c r="E60" s="604"/>
      <c r="F60" s="604"/>
      <c r="G60" s="605"/>
      <c r="H60" s="712"/>
    </row>
    <row r="61" spans="1:8" s="37" customFormat="1" ht="12">
      <c r="A61" s="892">
        <v>4213</v>
      </c>
      <c r="B61" s="603" t="s">
        <v>109</v>
      </c>
      <c r="C61" s="604"/>
      <c r="D61" s="604"/>
      <c r="E61" s="604"/>
      <c r="F61" s="604"/>
      <c r="G61" s="605"/>
      <c r="H61" s="712"/>
    </row>
    <row r="62" spans="1:8" s="37" customFormat="1" ht="12">
      <c r="A62" s="892">
        <v>4215</v>
      </c>
      <c r="B62" s="603" t="s">
        <v>332</v>
      </c>
      <c r="C62" s="604"/>
      <c r="D62" s="604"/>
      <c r="E62" s="604"/>
      <c r="F62" s="604"/>
      <c r="G62" s="605"/>
      <c r="H62" s="712"/>
    </row>
    <row r="63" spans="1:8" s="37" customFormat="1" ht="12">
      <c r="A63" s="892">
        <v>4217</v>
      </c>
      <c r="B63" s="603" t="s">
        <v>951</v>
      </c>
      <c r="C63" s="604"/>
      <c r="D63" s="604"/>
      <c r="E63" s="604"/>
      <c r="F63" s="604"/>
      <c r="G63" s="605"/>
      <c r="H63" s="712"/>
    </row>
    <row r="64" spans="1:8" s="37" customFormat="1" ht="12">
      <c r="A64" s="892">
        <v>4219</v>
      </c>
      <c r="B64" s="603" t="s">
        <v>110</v>
      </c>
      <c r="C64" s="604"/>
      <c r="D64" s="604"/>
      <c r="E64" s="604"/>
      <c r="F64" s="604"/>
      <c r="G64" s="605"/>
      <c r="H64" s="712"/>
    </row>
    <row r="65" spans="1:8" s="37" customFormat="1" ht="12">
      <c r="A65" s="892">
        <v>4221</v>
      </c>
      <c r="B65" s="603" t="s">
        <v>108</v>
      </c>
      <c r="C65" s="604"/>
      <c r="D65" s="604"/>
      <c r="E65" s="604"/>
      <c r="F65" s="604"/>
      <c r="G65" s="605"/>
      <c r="H65" s="712"/>
    </row>
    <row r="66" spans="1:8" s="37" customFormat="1" ht="12">
      <c r="A66" s="892">
        <v>4223</v>
      </c>
      <c r="B66" s="603" t="s">
        <v>113</v>
      </c>
      <c r="C66" s="604"/>
      <c r="D66" s="604"/>
      <c r="E66" s="604"/>
      <c r="F66" s="604"/>
      <c r="G66" s="605"/>
      <c r="H66" s="712"/>
    </row>
    <row r="67" spans="1:8" s="37" customFormat="1" ht="12">
      <c r="A67" s="892">
        <v>4225</v>
      </c>
      <c r="B67" s="603" t="s">
        <v>114</v>
      </c>
      <c r="C67" s="604"/>
      <c r="D67" s="604"/>
      <c r="E67" s="604"/>
      <c r="F67" s="604"/>
      <c r="G67" s="605"/>
      <c r="H67" s="712"/>
    </row>
    <row r="68" spans="1:8" s="37" customFormat="1" ht="12">
      <c r="A68" s="892">
        <v>4227</v>
      </c>
      <c r="B68" s="603" t="s">
        <v>115</v>
      </c>
      <c r="C68" s="604"/>
      <c r="D68" s="604"/>
      <c r="E68" s="604"/>
      <c r="F68" s="604"/>
      <c r="G68" s="605"/>
      <c r="H68" s="712"/>
    </row>
    <row r="69" spans="1:8" s="37" customFormat="1" ht="12">
      <c r="A69" s="892">
        <v>4231</v>
      </c>
      <c r="B69" s="603" t="s">
        <v>116</v>
      </c>
      <c r="C69" s="604"/>
      <c r="D69" s="604"/>
      <c r="E69" s="604"/>
      <c r="F69" s="604"/>
      <c r="G69" s="605"/>
      <c r="H69" s="712"/>
    </row>
    <row r="70" spans="1:8" s="37" customFormat="1" ht="12">
      <c r="A70" s="892">
        <v>4235</v>
      </c>
      <c r="B70" s="603" t="s">
        <v>117</v>
      </c>
      <c r="C70" s="604"/>
      <c r="D70" s="604"/>
      <c r="E70" s="604"/>
      <c r="F70" s="604"/>
      <c r="G70" s="605"/>
      <c r="H70" s="712"/>
    </row>
    <row r="71" spans="1:8" s="37" customFormat="1" ht="12">
      <c r="A71" s="892">
        <v>4237</v>
      </c>
      <c r="B71" s="603" t="s">
        <v>121</v>
      </c>
      <c r="C71" s="604"/>
      <c r="D71" s="604"/>
      <c r="E71" s="604"/>
      <c r="F71" s="604"/>
      <c r="G71" s="605"/>
      <c r="H71" s="712"/>
    </row>
    <row r="72" spans="1:8" s="37" customFormat="1" ht="12">
      <c r="A72" s="892">
        <v>4239</v>
      </c>
      <c r="B72" s="603" t="s">
        <v>118</v>
      </c>
      <c r="C72" s="604"/>
      <c r="D72" s="604"/>
      <c r="E72" s="604"/>
      <c r="F72" s="604"/>
      <c r="G72" s="605"/>
      <c r="H72" s="712"/>
    </row>
    <row r="73" spans="1:8" s="37" customFormat="1" ht="12">
      <c r="A73" s="892">
        <v>4241</v>
      </c>
      <c r="B73" s="603" t="s">
        <v>120</v>
      </c>
      <c r="C73" s="604"/>
      <c r="D73" s="604"/>
      <c r="E73" s="604"/>
      <c r="F73" s="604"/>
      <c r="G73" s="605"/>
      <c r="H73" s="712"/>
    </row>
    <row r="74" spans="1:8" s="37" customFormat="1" ht="12">
      <c r="A74" s="892">
        <v>4243</v>
      </c>
      <c r="B74" s="603" t="s">
        <v>122</v>
      </c>
      <c r="C74" s="604"/>
      <c r="D74" s="604"/>
      <c r="E74" s="604"/>
      <c r="F74" s="604"/>
      <c r="G74" s="605"/>
      <c r="H74" s="712"/>
    </row>
    <row r="75" spans="1:8" s="37" customFormat="1" ht="12">
      <c r="A75" s="892">
        <v>4251</v>
      </c>
      <c r="B75" s="603" t="s">
        <v>123</v>
      </c>
      <c r="C75" s="604"/>
      <c r="D75" s="604"/>
      <c r="E75" s="604"/>
      <c r="F75" s="604"/>
      <c r="G75" s="605"/>
      <c r="H75" s="712"/>
    </row>
    <row r="76" spans="1:8" s="37" customFormat="1" ht="12">
      <c r="A76" s="892">
        <v>4253</v>
      </c>
      <c r="B76" s="603" t="s">
        <v>124</v>
      </c>
      <c r="C76" s="604"/>
      <c r="D76" s="604"/>
      <c r="E76" s="604"/>
      <c r="F76" s="604"/>
      <c r="G76" s="605"/>
      <c r="H76" s="712"/>
    </row>
    <row r="77" spans="1:8" s="37" customFormat="1" ht="12">
      <c r="A77" s="892">
        <v>4255</v>
      </c>
      <c r="B77" s="603" t="s">
        <v>125</v>
      </c>
      <c r="C77" s="604"/>
      <c r="D77" s="604"/>
      <c r="E77" s="604"/>
      <c r="F77" s="604"/>
      <c r="G77" s="605"/>
      <c r="H77" s="712"/>
    </row>
    <row r="78" spans="1:8" s="37" customFormat="1" ht="12">
      <c r="A78" s="892">
        <v>4257</v>
      </c>
      <c r="B78" s="603" t="s">
        <v>952</v>
      </c>
      <c r="C78" s="604"/>
      <c r="D78" s="604"/>
      <c r="E78" s="604"/>
      <c r="F78" s="604"/>
      <c r="G78" s="605"/>
      <c r="H78" s="712"/>
    </row>
    <row r="79" spans="1:8" s="37" customFormat="1" ht="12">
      <c r="A79" s="892">
        <v>4261</v>
      </c>
      <c r="B79" s="603" t="s">
        <v>126</v>
      </c>
      <c r="C79" s="604"/>
      <c r="D79" s="604"/>
      <c r="E79" s="604"/>
      <c r="F79" s="604"/>
      <c r="G79" s="605"/>
      <c r="H79" s="712"/>
    </row>
    <row r="80" spans="1:8" s="37" customFormat="1" ht="12">
      <c r="A80" s="921">
        <v>4265</v>
      </c>
      <c r="B80" s="922" t="s">
        <v>933</v>
      </c>
      <c r="C80" s="604">
        <v>200000</v>
      </c>
      <c r="D80" s="604">
        <v>240000</v>
      </c>
      <c r="E80" s="604">
        <v>240000</v>
      </c>
      <c r="F80" s="604">
        <v>240000</v>
      </c>
      <c r="G80" s="605">
        <f aca="true" t="shared" si="1" ref="G80:G110">SUM(F80/E80)</f>
        <v>1</v>
      </c>
      <c r="H80" s="712"/>
    </row>
    <row r="81" spans="1:8" s="249" customFormat="1" ht="12">
      <c r="A81" s="923">
        <v>4281</v>
      </c>
      <c r="B81" s="924" t="s">
        <v>638</v>
      </c>
      <c r="C81" s="787"/>
      <c r="D81" s="787">
        <v>2831</v>
      </c>
      <c r="E81" s="787">
        <v>2831</v>
      </c>
      <c r="F81" s="787">
        <v>2831</v>
      </c>
      <c r="G81" s="605">
        <f t="shared" si="1"/>
        <v>1</v>
      </c>
      <c r="H81" s="925"/>
    </row>
    <row r="82" spans="1:8" s="37" customFormat="1" ht="12">
      <c r="A82" s="926">
        <v>4200</v>
      </c>
      <c r="B82" s="927" t="s">
        <v>333</v>
      </c>
      <c r="C82" s="704">
        <f>SUM(C60:C80)</f>
        <v>200000</v>
      </c>
      <c r="D82" s="704">
        <f>SUM(D60:D81)</f>
        <v>242831</v>
      </c>
      <c r="E82" s="704">
        <f>SUM(E60:E81)</f>
        <v>242831</v>
      </c>
      <c r="F82" s="704">
        <f>SUM(F60:F81)</f>
        <v>242831</v>
      </c>
      <c r="G82" s="900">
        <f t="shared" si="1"/>
        <v>1</v>
      </c>
      <c r="H82" s="928"/>
    </row>
    <row r="83" spans="1:8" s="42" customFormat="1" ht="12">
      <c r="A83" s="88"/>
      <c r="B83" s="920" t="s">
        <v>334</v>
      </c>
      <c r="C83" s="604"/>
      <c r="D83" s="604"/>
      <c r="E83" s="604"/>
      <c r="F83" s="604"/>
      <c r="G83" s="605"/>
      <c r="H83" s="907"/>
    </row>
    <row r="84" spans="1:8" s="37" customFormat="1" ht="12">
      <c r="A84" s="707">
        <v>4310</v>
      </c>
      <c r="B84" s="606" t="s">
        <v>676</v>
      </c>
      <c r="C84" s="604">
        <v>30000</v>
      </c>
      <c r="D84" s="604">
        <v>30000</v>
      </c>
      <c r="E84" s="604">
        <v>30000</v>
      </c>
      <c r="F84" s="604">
        <v>30000</v>
      </c>
      <c r="G84" s="605">
        <f t="shared" si="1"/>
        <v>1</v>
      </c>
      <c r="H84" s="712"/>
    </row>
    <row r="85" spans="1:8" s="37" customFormat="1" ht="12">
      <c r="A85" s="707">
        <v>4321</v>
      </c>
      <c r="B85" s="606" t="s">
        <v>470</v>
      </c>
      <c r="C85" s="604"/>
      <c r="D85" s="604"/>
      <c r="E85" s="604"/>
      <c r="F85" s="604"/>
      <c r="G85" s="605"/>
      <c r="H85" s="712"/>
    </row>
    <row r="86" spans="1:8" s="37" customFormat="1" ht="12">
      <c r="A86" s="707">
        <v>4322</v>
      </c>
      <c r="B86" s="606" t="s">
        <v>471</v>
      </c>
      <c r="C86" s="604"/>
      <c r="D86" s="604"/>
      <c r="E86" s="604"/>
      <c r="F86" s="604"/>
      <c r="G86" s="605"/>
      <c r="H86" s="712"/>
    </row>
    <row r="87" spans="1:8" s="37" customFormat="1" ht="12">
      <c r="A87" s="801">
        <v>4340</v>
      </c>
      <c r="B87" s="929" t="s">
        <v>111</v>
      </c>
      <c r="C87" s="915">
        <f>SUM(C88:C92)</f>
        <v>70024</v>
      </c>
      <c r="D87" s="915">
        <f>SUM(D88:D92)</f>
        <v>70024</v>
      </c>
      <c r="E87" s="915">
        <f>SUM(E88:E92)</f>
        <v>70542</v>
      </c>
      <c r="F87" s="915">
        <f>SUM(F88:F92)</f>
        <v>70542</v>
      </c>
      <c r="G87" s="605">
        <f t="shared" si="1"/>
        <v>1</v>
      </c>
      <c r="H87" s="712"/>
    </row>
    <row r="88" spans="1:8" s="37" customFormat="1" ht="12">
      <c r="A88" s="801"/>
      <c r="B88" s="897" t="s">
        <v>89</v>
      </c>
      <c r="C88" s="915"/>
      <c r="D88" s="915"/>
      <c r="E88" s="916">
        <v>3966</v>
      </c>
      <c r="F88" s="916">
        <v>3966</v>
      </c>
      <c r="G88" s="605">
        <f t="shared" si="1"/>
        <v>1</v>
      </c>
      <c r="H88" s="712"/>
    </row>
    <row r="89" spans="1:8" s="37" customFormat="1" ht="12">
      <c r="A89" s="801"/>
      <c r="B89" s="913" t="s">
        <v>378</v>
      </c>
      <c r="C89" s="915"/>
      <c r="D89" s="915"/>
      <c r="E89" s="916">
        <v>1071</v>
      </c>
      <c r="F89" s="916">
        <v>1071</v>
      </c>
      <c r="G89" s="605">
        <f t="shared" si="1"/>
        <v>1</v>
      </c>
      <c r="H89" s="712"/>
    </row>
    <row r="90" spans="1:8" s="37" customFormat="1" ht="12">
      <c r="A90" s="801"/>
      <c r="B90" s="895" t="s">
        <v>420</v>
      </c>
      <c r="C90" s="915"/>
      <c r="D90" s="915"/>
      <c r="E90" s="916">
        <v>6410</v>
      </c>
      <c r="F90" s="916">
        <v>6410</v>
      </c>
      <c r="G90" s="605">
        <f t="shared" si="1"/>
        <v>1</v>
      </c>
      <c r="H90" s="712"/>
    </row>
    <row r="91" spans="1:8" s="37" customFormat="1" ht="12">
      <c r="A91" s="801"/>
      <c r="B91" s="895" t="s">
        <v>642</v>
      </c>
      <c r="C91" s="915"/>
      <c r="D91" s="915"/>
      <c r="E91" s="916">
        <v>16756</v>
      </c>
      <c r="F91" s="916">
        <v>11333</v>
      </c>
      <c r="G91" s="605">
        <f t="shared" si="1"/>
        <v>0.6763547386010981</v>
      </c>
      <c r="H91" s="712"/>
    </row>
    <row r="92" spans="1:8" s="37" customFormat="1" ht="12">
      <c r="A92" s="801"/>
      <c r="B92" s="895" t="s">
        <v>789</v>
      </c>
      <c r="C92" s="916">
        <v>70024</v>
      </c>
      <c r="D92" s="916">
        <v>70024</v>
      </c>
      <c r="E92" s="916">
        <v>42339</v>
      </c>
      <c r="F92" s="916">
        <v>47762</v>
      </c>
      <c r="G92" s="605">
        <f t="shared" si="1"/>
        <v>1.1280852169394648</v>
      </c>
      <c r="H92" s="712"/>
    </row>
    <row r="93" spans="1:8" s="37" customFormat="1" ht="12">
      <c r="A93" s="707">
        <v>4351</v>
      </c>
      <c r="B93" s="606" t="s">
        <v>953</v>
      </c>
      <c r="C93" s="604"/>
      <c r="D93" s="604"/>
      <c r="E93" s="604"/>
      <c r="F93" s="604"/>
      <c r="G93" s="605"/>
      <c r="H93" s="712"/>
    </row>
    <row r="94" spans="1:8" s="42" customFormat="1" ht="12">
      <c r="A94" s="889">
        <v>4300</v>
      </c>
      <c r="B94" s="920" t="s">
        <v>335</v>
      </c>
      <c r="C94" s="626">
        <f>C84+C87</f>
        <v>100024</v>
      </c>
      <c r="D94" s="626">
        <f>D84+D87</f>
        <v>100024</v>
      </c>
      <c r="E94" s="626">
        <f>E84+E87</f>
        <v>100542</v>
      </c>
      <c r="F94" s="626">
        <f>F84+F87</f>
        <v>100542</v>
      </c>
      <c r="G94" s="900">
        <f t="shared" si="1"/>
        <v>1</v>
      </c>
      <c r="H94" s="821"/>
    </row>
    <row r="95" spans="1:8" s="42" customFormat="1" ht="16.5" customHeight="1">
      <c r="A95" s="889"/>
      <c r="B95" s="888" t="s">
        <v>339</v>
      </c>
      <c r="C95" s="626">
        <f>SUM(C94+C82+C58+C19+C15)</f>
        <v>5415201</v>
      </c>
      <c r="D95" s="626">
        <f>SUM(D94+D82+D58+D19+D15)</f>
        <v>5979868</v>
      </c>
      <c r="E95" s="626">
        <f>SUM(E94+E82+E58+E19+E15)</f>
        <v>5125208</v>
      </c>
      <c r="F95" s="626">
        <f>SUM(F94+F82+F58+F19+F15)</f>
        <v>5094534</v>
      </c>
      <c r="G95" s="900">
        <f t="shared" si="1"/>
        <v>0.9940150721687783</v>
      </c>
      <c r="H95" s="821"/>
    </row>
    <row r="96" spans="1:8" s="42" customFormat="1" ht="18" customHeight="1">
      <c r="A96" s="828"/>
      <c r="B96" s="930" t="s">
        <v>336</v>
      </c>
      <c r="C96" s="774"/>
      <c r="D96" s="774"/>
      <c r="E96" s="774"/>
      <c r="F96" s="774"/>
      <c r="G96" s="931"/>
      <c r="H96" s="889"/>
    </row>
    <row r="97" spans="1:8" s="42" customFormat="1" ht="15.75" customHeight="1">
      <c r="A97" s="932">
        <v>4500</v>
      </c>
      <c r="B97" s="932" t="s">
        <v>337</v>
      </c>
      <c r="C97" s="933"/>
      <c r="D97" s="933"/>
      <c r="E97" s="933"/>
      <c r="F97" s="933"/>
      <c r="G97" s="931"/>
      <c r="H97" s="821"/>
    </row>
    <row r="98" spans="1:8" s="42" customFormat="1" ht="12">
      <c r="A98" s="934"/>
      <c r="B98" s="935" t="s">
        <v>998</v>
      </c>
      <c r="C98" s="891"/>
      <c r="D98" s="891"/>
      <c r="E98" s="891"/>
      <c r="F98" s="891"/>
      <c r="G98" s="605"/>
      <c r="H98" s="907"/>
    </row>
    <row r="99" spans="1:8" s="42" customFormat="1" ht="12">
      <c r="A99" s="934"/>
      <c r="B99" s="604" t="s">
        <v>359</v>
      </c>
      <c r="C99" s="893"/>
      <c r="D99" s="893"/>
      <c r="E99" s="893">
        <f>E35+E88</f>
        <v>38966</v>
      </c>
      <c r="F99" s="893">
        <f>F35+F88</f>
        <v>38966</v>
      </c>
      <c r="G99" s="605">
        <f t="shared" si="1"/>
        <v>1</v>
      </c>
      <c r="H99" s="907"/>
    </row>
    <row r="100" spans="1:8" s="42" customFormat="1" ht="12">
      <c r="A100" s="934"/>
      <c r="B100" s="604" t="s">
        <v>929</v>
      </c>
      <c r="C100" s="893"/>
      <c r="D100" s="893"/>
      <c r="E100" s="893">
        <f>E36+E89</f>
        <v>7571</v>
      </c>
      <c r="F100" s="893">
        <f>F36+F89</f>
        <v>7571</v>
      </c>
      <c r="G100" s="605">
        <f t="shared" si="1"/>
        <v>1</v>
      </c>
      <c r="H100" s="907"/>
    </row>
    <row r="101" spans="1:8" s="37" customFormat="1" ht="12">
      <c r="A101" s="934"/>
      <c r="B101" s="936" t="s">
        <v>375</v>
      </c>
      <c r="C101" s="893"/>
      <c r="D101" s="893">
        <f>SUM(D12+D81)</f>
        <v>4692</v>
      </c>
      <c r="E101" s="893">
        <f>E12+E29+E32+E37+E42+E46+E90</f>
        <v>98727</v>
      </c>
      <c r="F101" s="893">
        <f>F12+F29+F32+F37+F42+F46+F90+F22+F49</f>
        <v>107271</v>
      </c>
      <c r="G101" s="605">
        <f t="shared" si="1"/>
        <v>1.0865416755294903</v>
      </c>
      <c r="H101" s="712"/>
    </row>
    <row r="102" spans="1:8" ht="12" customHeight="1">
      <c r="A102" s="602"/>
      <c r="B102" s="936" t="s">
        <v>370</v>
      </c>
      <c r="C102" s="604"/>
      <c r="D102" s="604">
        <f>SUM(D18)</f>
        <v>540</v>
      </c>
      <c r="E102" s="604">
        <f>SUM(E18)</f>
        <v>540</v>
      </c>
      <c r="F102" s="604">
        <f>SUM(F18)</f>
        <v>540</v>
      </c>
      <c r="G102" s="605">
        <f t="shared" si="1"/>
        <v>1</v>
      </c>
      <c r="H102" s="712"/>
    </row>
    <row r="103" spans="1:8" ht="12" customHeight="1">
      <c r="A103" s="602"/>
      <c r="B103" s="937" t="s">
        <v>986</v>
      </c>
      <c r="C103" s="937">
        <f>SUM(C99:C102)</f>
        <v>0</v>
      </c>
      <c r="D103" s="937">
        <f>SUM(D99:D102)</f>
        <v>5232</v>
      </c>
      <c r="E103" s="937">
        <f>SUM(E99:E102)</f>
        <v>145804</v>
      </c>
      <c r="F103" s="937">
        <f>SUM(F99:F102)</f>
        <v>154348</v>
      </c>
      <c r="G103" s="939">
        <f t="shared" si="1"/>
        <v>1.0585992153850374</v>
      </c>
      <c r="H103" s="712"/>
    </row>
    <row r="104" spans="1:8" ht="12" customHeight="1">
      <c r="A104" s="602"/>
      <c r="B104" s="938" t="s">
        <v>0</v>
      </c>
      <c r="C104" s="906"/>
      <c r="D104" s="906"/>
      <c r="E104" s="906"/>
      <c r="F104" s="906"/>
      <c r="G104" s="605"/>
      <c r="H104" s="712"/>
    </row>
    <row r="105" spans="1:8" ht="12" customHeight="1">
      <c r="A105" s="602"/>
      <c r="B105" s="604" t="s">
        <v>294</v>
      </c>
      <c r="C105" s="906"/>
      <c r="D105" s="906"/>
      <c r="E105" s="604">
        <f>E91</f>
        <v>16756</v>
      </c>
      <c r="F105" s="604">
        <f>F91+F53</f>
        <v>12717</v>
      </c>
      <c r="G105" s="605">
        <f t="shared" si="1"/>
        <v>0.758952017187873</v>
      </c>
      <c r="H105" s="712"/>
    </row>
    <row r="106" spans="1:8" ht="12">
      <c r="A106" s="602"/>
      <c r="B106" s="936" t="s">
        <v>295</v>
      </c>
      <c r="C106" s="604">
        <f>SUM(C15+C19+C58+C82+C94)-C99-C100-C101-C102-C105-C108</f>
        <v>5385201</v>
      </c>
      <c r="D106" s="604">
        <f>SUM(D15+D19+D58+D82+D94)-D99-D100-D101-D102-D105-D108</f>
        <v>5936327</v>
      </c>
      <c r="E106" s="604">
        <f>SUM(E15+E19+E58+E82+E94)-E99-E100-E101-E102-E105-E108</f>
        <v>4924339</v>
      </c>
      <c r="F106" s="604">
        <f>SUM(F15+F19+F58+F82+F94)-F99-F100-F101-F102-F105-F108</f>
        <v>4872634</v>
      </c>
      <c r="G106" s="605">
        <f t="shared" si="1"/>
        <v>0.9895001136193101</v>
      </c>
      <c r="H106" s="712"/>
    </row>
    <row r="107" spans="1:8" ht="12">
      <c r="A107" s="602"/>
      <c r="B107" s="913" t="s">
        <v>86</v>
      </c>
      <c r="C107" s="913">
        <v>369270</v>
      </c>
      <c r="D107" s="913">
        <v>369270</v>
      </c>
      <c r="E107" s="913"/>
      <c r="F107" s="913"/>
      <c r="G107" s="605"/>
      <c r="H107" s="712"/>
    </row>
    <row r="108" spans="1:8" ht="12">
      <c r="A108" s="602"/>
      <c r="B108" s="936" t="s">
        <v>77</v>
      </c>
      <c r="C108" s="604">
        <f>SUM(C44)</f>
        <v>30000</v>
      </c>
      <c r="D108" s="604">
        <f>SUM(D44)</f>
        <v>38309</v>
      </c>
      <c r="E108" s="604">
        <f>SUM(E44)</f>
        <v>38309</v>
      </c>
      <c r="F108" s="604">
        <f>SUM(F44+F55)</f>
        <v>54835</v>
      </c>
      <c r="G108" s="605">
        <f t="shared" si="1"/>
        <v>1.4313868803675376</v>
      </c>
      <c r="H108" s="712"/>
    </row>
    <row r="109" spans="1:8" ht="12">
      <c r="A109" s="602"/>
      <c r="B109" s="937" t="s">
        <v>993</v>
      </c>
      <c r="C109" s="937">
        <f>SUM(C106:C108)-C107</f>
        <v>5415201</v>
      </c>
      <c r="D109" s="937">
        <f>SUM(D106:D108)-D107</f>
        <v>5974636</v>
      </c>
      <c r="E109" s="937">
        <f>SUM(E105:E108)-E107</f>
        <v>4979404</v>
      </c>
      <c r="F109" s="937">
        <f>SUM(F105:F108)-F107</f>
        <v>4940186</v>
      </c>
      <c r="G109" s="939">
        <f t="shared" si="1"/>
        <v>0.9921239570036896</v>
      </c>
      <c r="H109" s="712"/>
    </row>
    <row r="110" spans="1:8" ht="12" customHeight="1">
      <c r="A110" s="940"/>
      <c r="B110" s="928" t="s">
        <v>84</v>
      </c>
      <c r="C110" s="620">
        <f>SUM(C103+C109)</f>
        <v>5415201</v>
      </c>
      <c r="D110" s="620">
        <f>SUM(D103+D109)</f>
        <v>5979868</v>
      </c>
      <c r="E110" s="620">
        <f>SUM(E103+E109)</f>
        <v>5125208</v>
      </c>
      <c r="F110" s="620">
        <f>SUM(F103+F109)</f>
        <v>5094534</v>
      </c>
      <c r="G110" s="939">
        <f t="shared" si="1"/>
        <v>0.9940150721687783</v>
      </c>
      <c r="H110" s="708"/>
    </row>
    <row r="111" spans="1:7" ht="12">
      <c r="A111" s="36"/>
      <c r="C111" s="362"/>
      <c r="D111" s="362"/>
      <c r="E111" s="362"/>
      <c r="F111" s="362"/>
      <c r="G111" s="361"/>
    </row>
    <row r="112" spans="3:6" ht="12">
      <c r="C112" s="290"/>
      <c r="D112" s="290"/>
      <c r="E112" s="290"/>
      <c r="F112" s="290"/>
    </row>
  </sheetData>
  <sheetProtection/>
  <mergeCells count="8">
    <mergeCell ref="C3:H3"/>
    <mergeCell ref="A1:H1"/>
    <mergeCell ref="A2:H2"/>
    <mergeCell ref="G5:G7"/>
    <mergeCell ref="C5:C7"/>
    <mergeCell ref="D5:D7"/>
    <mergeCell ref="E5:E7"/>
    <mergeCell ref="F5:F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2014-11-21T06:56:29Z</cp:lastPrinted>
  <dcterms:created xsi:type="dcterms:W3CDTF">2004-02-02T11:10:51Z</dcterms:created>
  <dcterms:modified xsi:type="dcterms:W3CDTF">2014-11-21T07:58:58Z</dcterms:modified>
  <cp:category/>
  <cp:version/>
  <cp:contentType/>
  <cp:contentStatus/>
</cp:coreProperties>
</file>