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firstSheet="1" activeTab="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'9.mell.'!$8:$11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<sst xmlns="http://schemas.openxmlformats.org/spreadsheetml/2006/main" count="2914" uniqueCount="1110">
  <si>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</si>
  <si>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</si>
  <si>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</si>
  <si>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</si>
  <si>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</si>
  <si>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</si>
  <si>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</si>
  <si>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</si>
  <si>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</si>
  <si>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</si>
  <si>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</si>
  <si>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</si>
  <si>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</si>
  <si>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</si>
  <si>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</si>
  <si>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</si>
  <si>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Egyéb közhatalmi bevételek</t>
  </si>
  <si>
    <t>- Önkormányzat</t>
  </si>
  <si>
    <t>- Polgármesteri Hivatal</t>
  </si>
  <si>
    <t>- Intézmények</t>
  </si>
  <si>
    <t>- Közterület-Felügyelet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</si>
  <si>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</si>
  <si>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</si>
  <si>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</si>
  <si>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</si>
  <si>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</si>
  <si>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</si>
  <si>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</si>
  <si>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</si>
  <si>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</si>
  <si>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</si>
  <si>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</si>
  <si>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</si>
  <si>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</si>
  <si>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</si>
  <si>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</si>
  <si>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</si>
  <si>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</si>
  <si>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</si>
  <si>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</si>
  <si>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</si>
  <si>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</si>
  <si>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</si>
  <si>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</si>
  <si>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</si>
  <si>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</si>
  <si>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</si>
  <si>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</si>
  <si>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</si>
  <si>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</si>
  <si>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</si>
  <si>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>Közterületek komplex megújítása pályázat - "Nehru"</t>
  </si>
  <si>
    <r>
      <t xml:space="preserve">H-16 </t>
    </r>
    <r>
      <rPr>
        <sz val="10"/>
        <rFont val="Times New Roman"/>
        <family val="1"/>
      </rPr>
      <t>(300.000eFt) 2009. év Raiffeisen</t>
    </r>
  </si>
  <si>
    <t>2013. évi előirányzat …./2013.</t>
  </si>
  <si>
    <t>Vállalkozási bevétel</t>
  </si>
  <si>
    <t>Költségvetési bevételek mindösszesen</t>
  </si>
  <si>
    <t>Hitelfel-  vétel, kölcsön visszat. váll.bev</t>
  </si>
  <si>
    <t>11. sz. melléklet</t>
  </si>
  <si>
    <t>12. sz. melléklet</t>
  </si>
  <si>
    <t>13. sz. melléklet</t>
  </si>
  <si>
    <t>2013. évi előirányzat .../2013.</t>
  </si>
  <si>
    <t>Engedélye-zett létszám összesen ../2013.</t>
  </si>
  <si>
    <t>Teljes munkaidős ../2013.</t>
  </si>
  <si>
    <t>Részmun-kaidős ../2013.</t>
  </si>
  <si>
    <t>2013. évielőirányzat …/2013.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</si>
  <si>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</si>
  <si>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</si>
  <si>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</si>
  <si>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</si>
  <si>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</si>
  <si>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</si>
  <si>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</si>
  <si>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</si>
  <si>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</si>
  <si>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</si>
  <si>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</si>
  <si>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</si>
  <si>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</si>
  <si>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</si>
  <si>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</si>
  <si>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</si>
  <si>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</si>
  <si>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</si>
  <si>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</si>
  <si>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</si>
  <si>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</si>
  <si>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</si>
  <si>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</si>
  <si>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</si>
  <si>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</si>
  <si>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</si>
  <si>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</si>
  <si>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</si>
  <si>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</si>
  <si>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</si>
  <si>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</si>
  <si>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</si>
  <si>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</si>
  <si>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</si>
  <si>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</si>
  <si>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</si>
  <si>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</si>
  <si>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</si>
  <si>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</si>
  <si>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</si>
  <si>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</si>
  <si>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</si>
  <si>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</si>
  <si>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</si>
  <si>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</si>
  <si>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</si>
  <si>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</si>
  <si>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</si>
  <si>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</si>
  <si>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</si>
  <si>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</si>
  <si>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</si>
  <si>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</si>
  <si>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</si>
  <si>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</si>
  <si>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</si>
  <si>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</si>
  <si>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</si>
  <si>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</si>
  <si>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</si>
  <si>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</si>
  <si>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</si>
  <si>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</si>
  <si>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</si>
  <si>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</si>
  <si>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</si>
  <si>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</si>
  <si>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</si>
  <si>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</si>
  <si>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    beruházási kiadás</t>
  </si>
  <si>
    <t>Működési célú támogatás értékű bevétel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</si>
  <si>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</si>
  <si>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</si>
  <si>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</si>
  <si>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</si>
  <si>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</si>
  <si>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</si>
  <si>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</si>
  <si>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</si>
  <si>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</si>
  <si>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Fordított ÁFA bevételek</t>
  </si>
  <si>
    <t>Előző évi költségvetési kiegészítések, visszatérülések</t>
  </si>
  <si>
    <t>Irányítószervtől  kapott felhalmozási támogatás</t>
  </si>
  <si>
    <t>Kamat bevételek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</si>
  <si>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</si>
  <si>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</si>
  <si>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</si>
  <si>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</si>
  <si>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</si>
  <si>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</si>
  <si>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</si>
  <si>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</si>
  <si>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</si>
  <si>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</si>
  <si>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</si>
  <si>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</si>
  <si>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</si>
  <si>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</si>
  <si>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3911+3923+3924 (2000)+3943</t>
  </si>
  <si>
    <t>3942+3957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</si>
  <si>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</si>
  <si>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</si>
  <si>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</si>
  <si>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</si>
  <si>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</si>
  <si>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   Egyéb felhalmozási célú kiadások</t>
  </si>
  <si>
    <t xml:space="preserve">       - Lakbér bevételek</t>
  </si>
  <si>
    <t>IX. kerületi szakrendelő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</si>
  <si>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</si>
  <si>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</si>
  <si>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</si>
  <si>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</si>
  <si>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</si>
  <si>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</si>
  <si>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>Egyéb felhalmozási célú központi költségvetési támogatás</t>
  </si>
  <si>
    <t xml:space="preserve">Egyéb felhalmozási célú központi költségvetési támogatás </t>
  </si>
  <si>
    <t>Működési célú támogatások, kölcsönök visszatérülései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</si>
  <si>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</si>
  <si>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</si>
  <si>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</si>
  <si>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</si>
  <si>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</si>
  <si>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</si>
  <si>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</si>
  <si>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</si>
  <si>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</si>
  <si>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</si>
  <si>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</si>
  <si>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</si>
  <si>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</si>
  <si>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</si>
  <si>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</si>
  <si>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</si>
  <si>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</si>
  <si>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</si>
  <si>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</si>
  <si>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</si>
  <si>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</si>
  <si>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</si>
  <si>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</si>
  <si>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</si>
  <si>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</si>
  <si>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</si>
  <si>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</si>
  <si>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</si>
  <si>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</si>
  <si>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</si>
  <si>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</si>
  <si>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</si>
  <si>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</si>
  <si>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</si>
  <si>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</si>
  <si>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</si>
  <si>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</si>
  <si>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</si>
  <si>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</si>
  <si>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</si>
  <si>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</si>
  <si>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</si>
  <si>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</si>
  <si>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</si>
  <si>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</si>
  <si>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</si>
  <si>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</si>
  <si>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</si>
  <si>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</si>
  <si>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</si>
  <si>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</si>
  <si>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</si>
  <si>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</si>
  <si>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</si>
  <si>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</si>
  <si>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</si>
  <si>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</si>
  <si>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</si>
  <si>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</si>
  <si>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</si>
  <si>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</si>
  <si>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</si>
  <si>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</si>
  <si>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</si>
  <si>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</si>
  <si>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</si>
  <si>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</si>
  <si>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</si>
  <si>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</si>
  <si>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</si>
  <si>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</si>
  <si>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</si>
  <si>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</si>
  <si>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</si>
  <si>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</si>
  <si>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</si>
  <si>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</si>
  <si>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</si>
  <si>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</si>
  <si>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</si>
  <si>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</si>
  <si>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</si>
  <si>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</si>
  <si>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</si>
  <si>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</si>
  <si>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</si>
  <si>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</si>
  <si>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</si>
  <si>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</si>
  <si>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</si>
  <si>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</si>
  <si>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</si>
  <si>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</si>
  <si>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</si>
  <si>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</si>
  <si>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</si>
  <si>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</si>
  <si>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Kötbér, kártérítés</t>
  </si>
  <si>
    <t>Intézményi ellátási díjak, alkalmazottak térítési díja</t>
  </si>
  <si>
    <t xml:space="preserve">          dologi kiadások</t>
  </si>
  <si>
    <t xml:space="preserve">           beruházási kiadások</t>
  </si>
  <si>
    <t>3209-500</t>
  </si>
  <si>
    <t>3209+500</t>
  </si>
  <si>
    <t>Egyéb felhalmozási célúkiadás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</si>
  <si>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</si>
  <si>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</si>
  <si>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</si>
  <si>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</si>
  <si>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</si>
  <si>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</si>
  <si>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</si>
  <si>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</si>
  <si>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</si>
  <si>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2013. évi előirányzat 14/2013.</t>
  </si>
  <si>
    <t>2013. évi közvetett támogatások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</si>
  <si>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</si>
  <si>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</si>
  <si>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</si>
  <si>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</si>
  <si>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</si>
  <si>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</si>
  <si>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</si>
  <si>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</si>
  <si>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</si>
  <si>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</si>
  <si>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</si>
  <si>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</si>
  <si>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</si>
  <si>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</si>
  <si>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</si>
  <si>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</si>
  <si>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</si>
  <si>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</si>
  <si>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</si>
  <si>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</si>
  <si>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</si>
  <si>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Születési és életkezdési támogatás</t>
  </si>
  <si>
    <t>FESZOFE kiemelkedően közhasznú Non-profit KFT működési tám.</t>
  </si>
  <si>
    <t>Óvodai karbantartási keret -dologi</t>
  </si>
  <si>
    <t xml:space="preserve">FESZOFE kiemelkedően közhasznú Non-profit KFT felhalmozási tám. 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</si>
  <si>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</si>
  <si>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</si>
  <si>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</si>
  <si>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</si>
  <si>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</si>
  <si>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</si>
  <si>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</si>
  <si>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</si>
  <si>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</si>
  <si>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</si>
  <si>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</si>
  <si>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</si>
  <si>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</si>
  <si>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</si>
  <si>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</si>
  <si>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</si>
  <si>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</si>
  <si>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</si>
  <si>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</si>
  <si>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</si>
  <si>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</si>
  <si>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</si>
  <si>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</si>
  <si>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</si>
  <si>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</si>
  <si>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</si>
  <si>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</si>
  <si>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</si>
  <si>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</si>
  <si>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</si>
  <si>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</si>
  <si>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</si>
  <si>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</si>
  <si>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</si>
  <si>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</si>
  <si>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</si>
  <si>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</si>
  <si>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</si>
  <si>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</si>
  <si>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</si>
  <si>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</si>
  <si>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</si>
  <si>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</si>
  <si>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     felújításikiadások</t>
  </si>
  <si>
    <t xml:space="preserve">           személyi juttatások</t>
  </si>
  <si>
    <t xml:space="preserve">           munkaadói járulékok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</si>
  <si>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</si>
  <si>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</si>
  <si>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</si>
  <si>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</si>
  <si>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</si>
  <si>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</si>
  <si>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</si>
  <si>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</si>
  <si>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</si>
  <si>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</si>
  <si>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</si>
  <si>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</si>
  <si>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</si>
  <si>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</si>
  <si>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</si>
  <si>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</si>
  <si>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</si>
  <si>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</si>
  <si>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</si>
  <si>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</si>
  <si>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</si>
  <si>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</si>
  <si>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</si>
  <si>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</si>
  <si>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</si>
  <si>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</si>
  <si>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</si>
  <si>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</si>
  <si>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</si>
  <si>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</si>
  <si>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</si>
  <si>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</si>
  <si>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</si>
  <si>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</si>
  <si>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</si>
  <si>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</si>
  <si>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</si>
  <si>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</si>
  <si>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</si>
  <si>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</si>
  <si>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</si>
  <si>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</si>
  <si>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</si>
  <si>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</si>
  <si>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</si>
  <si>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 xml:space="preserve">Ferencvárosi Intézmény Üzemeltetési Központ </t>
  </si>
  <si>
    <t xml:space="preserve">3200 Képviselők juttatásai </t>
  </si>
  <si>
    <t xml:space="preserve">      3210  Bűnmegelőzés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</si>
  <si>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</si>
  <si>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</si>
  <si>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</si>
  <si>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</si>
  <si>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</si>
  <si>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</si>
  <si>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</si>
  <si>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</si>
  <si>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</si>
  <si>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</si>
  <si>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</si>
  <si>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</si>
  <si>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</si>
  <si>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</si>
  <si>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</si>
  <si>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</si>
  <si>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</si>
  <si>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</si>
  <si>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</si>
  <si>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</si>
  <si>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</si>
  <si>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</si>
  <si>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</si>
  <si>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</si>
  <si>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>Engedélye-zett létszám összesen 2/2013.</t>
  </si>
  <si>
    <t>Engedélyezett létszám</t>
  </si>
  <si>
    <t>Szakmai létsz.</t>
  </si>
  <si>
    <t>Egyéb létsz.</t>
  </si>
  <si>
    <t>Közfoglalkoz-tatottak létszáma 2/2013.</t>
  </si>
  <si>
    <t>Teljes munkaidős 2/2013.</t>
  </si>
  <si>
    <t>Részmun-kaidős 2/2013.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</si>
  <si>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</si>
  <si>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</si>
  <si>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</si>
  <si>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</si>
  <si>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</si>
  <si>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</si>
  <si>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</si>
  <si>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Pénzügyi Iroda</t>
  </si>
  <si>
    <t>Polgármesteri és Jegyzői Kabinet</t>
  </si>
  <si>
    <t>Szervezési Iroda</t>
  </si>
  <si>
    <t>Szervezési Iroda Üdülő</t>
  </si>
  <si>
    <t>Vagyonkezelési, Városüzemeltetési és Felúj. Iroda</t>
  </si>
  <si>
    <t>Közterületfelügyelet</t>
  </si>
  <si>
    <t>Csicsergő Óvoda</t>
  </si>
  <si>
    <t>Csudafa Óvoda</t>
  </si>
  <si>
    <t>Kerekerdő Óvoda</t>
  </si>
  <si>
    <t>Kicsi Bocs Óvoda</t>
  </si>
  <si>
    <t xml:space="preserve">Liliom Óvoda </t>
  </si>
  <si>
    <t xml:space="preserve">Méhecske Óvoda </t>
  </si>
  <si>
    <t>20.</t>
  </si>
  <si>
    <t>Napfény Óvoda</t>
  </si>
  <si>
    <t>21.</t>
  </si>
  <si>
    <t>Ugrifüles Óvoda</t>
  </si>
  <si>
    <t>22.</t>
  </si>
  <si>
    <t>Ferencvárosi Intézmény Üzemeltetés Központ</t>
  </si>
  <si>
    <t>23.</t>
  </si>
  <si>
    <t>Fvi Egyesített Bölcsödék</t>
  </si>
  <si>
    <t>24.</t>
  </si>
  <si>
    <t>25.</t>
  </si>
  <si>
    <t>FMK</t>
  </si>
  <si>
    <t>Összesen nevelési, szoc., kult, intézmények</t>
  </si>
  <si>
    <t>JAT referens</t>
  </si>
  <si>
    <t>26.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</si>
  <si>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</si>
  <si>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</si>
  <si>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</si>
  <si>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</si>
  <si>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</si>
  <si>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</si>
  <si>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</si>
  <si>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r>
      <t xml:space="preserve">    Előző évi állami támogatás, pályázati pénzekvisszafizetése  </t>
    </r>
    <r>
      <rPr>
        <sz val="9"/>
        <rFont val="Arial CE"/>
        <family val="0"/>
      </rPr>
      <t>-Dologi kiadások</t>
    </r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</si>
  <si>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</si>
  <si>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</si>
  <si>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</si>
  <si>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</si>
  <si>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Manó Lak Bölcsöde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</si>
  <si>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</si>
  <si>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</si>
  <si>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</si>
  <si>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</si>
  <si>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</si>
  <si>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</si>
  <si>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</si>
  <si>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Katasztrófa védelemhez kapcs. "M" készletek</t>
  </si>
  <si>
    <t>Önkormányzat fordított ÁFA bevételek</t>
  </si>
  <si>
    <t>Helyi önkormányzatok általános működéséhez és ágazati feladataihoz kapcs.támog.</t>
  </si>
  <si>
    <t xml:space="preserve">    Építményadó                        </t>
  </si>
  <si>
    <t xml:space="preserve">    Telekadó                   </t>
  </si>
  <si>
    <t>Kötbér, késedelmi kamat, kártérítés, egyéb befizetés</t>
  </si>
  <si>
    <t>Kötbér, bánatpénz, kártérítés, egyéb befizetés</t>
  </si>
  <si>
    <t>Kötbér, bánatpénz, kártérítés egyéb befizetés</t>
  </si>
  <si>
    <t>Függő, átfutó bevételek</t>
  </si>
  <si>
    <t>Kötbér,késedelmi kamat, kártérítés, egyéb befizetés</t>
  </si>
  <si>
    <t>Előző évi költségvetési költségtérítések, visszatérülések</t>
  </si>
  <si>
    <t>Függő, átfutó kiadások</t>
  </si>
  <si>
    <t>Kölcsön nyújtás</t>
  </si>
  <si>
    <t>Előző évi felhalmozási maradvány átvétele</t>
  </si>
  <si>
    <t>Irányítószervtől kapott működési támogatás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</si>
  <si>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</si>
  <si>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</si>
  <si>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</si>
  <si>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</si>
  <si>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</si>
  <si>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</si>
  <si>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</si>
  <si>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</si>
  <si>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</si>
  <si>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</si>
  <si>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</si>
  <si>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</si>
  <si>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</si>
  <si>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Ferencvárosi Újság nyomdai költs.</t>
  </si>
  <si>
    <t>Fvi újság szállítása</t>
  </si>
  <si>
    <t>Önkormányzati szakmai feladatokkal kapcs. Kiadások</t>
  </si>
  <si>
    <t xml:space="preserve">   Beruházási kiadások</t>
  </si>
  <si>
    <t xml:space="preserve">      4310 Háziorvosi rendelők felőjítása </t>
  </si>
  <si>
    <t>2013. évi előirányzat …/2013.</t>
  </si>
  <si>
    <t>Ferencvárosi Úrhölgyek támogatása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</si>
  <si>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</si>
  <si>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</si>
  <si>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</si>
  <si>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 Fővárosi Önkormányzattól</t>
  </si>
  <si>
    <t>2795 Ferencvárosi intézményüzemeltetési Központ</t>
  </si>
  <si>
    <t xml:space="preserve"> Felújítási munkák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</si>
  <si>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</si>
  <si>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</si>
  <si>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</si>
  <si>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</si>
  <si>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</si>
  <si>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</si>
  <si>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</si>
  <si>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</si>
  <si>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</si>
  <si>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</si>
  <si>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</si>
  <si>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</si>
  <si>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</si>
  <si>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</si>
  <si>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</si>
  <si>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</si>
  <si>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</si>
  <si>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</si>
  <si>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</si>
  <si>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</si>
  <si>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</si>
  <si>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</si>
  <si>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</si>
  <si>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</si>
  <si>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</si>
  <si>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</si>
  <si>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</si>
  <si>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</si>
  <si>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</si>
  <si>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</si>
  <si>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</si>
  <si>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</si>
  <si>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</si>
  <si>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</si>
  <si>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</si>
  <si>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</si>
  <si>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</si>
  <si>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</si>
  <si>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</si>
  <si>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</si>
  <si>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</si>
  <si>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</si>
  <si>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</si>
  <si>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</si>
  <si>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</si>
  <si>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</si>
  <si>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</si>
  <si>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</si>
  <si>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</si>
  <si>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</si>
  <si>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</si>
  <si>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</si>
  <si>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</si>
  <si>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</si>
  <si>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</si>
  <si>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</si>
  <si>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</si>
  <si>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</si>
  <si>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</si>
  <si>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</si>
  <si>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</si>
  <si>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</si>
  <si>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</si>
  <si>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</si>
  <si>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</si>
  <si>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</si>
  <si>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</si>
  <si>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</si>
  <si>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</si>
  <si>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</si>
  <si>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</si>
  <si>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</si>
  <si>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</si>
  <si>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</si>
  <si>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</si>
  <si>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</si>
  <si>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</si>
  <si>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</si>
  <si>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</si>
  <si>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</si>
  <si>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</si>
  <si>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Önkormányzathoz tartozó önállóan működő intézmény 2013. évi kiadásai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</si>
  <si>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</si>
  <si>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</si>
  <si>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</si>
  <si>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</si>
  <si>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</si>
  <si>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</si>
  <si>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</si>
  <si>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</si>
  <si>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</si>
  <si>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</si>
  <si>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</si>
  <si>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</si>
  <si>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</si>
  <si>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</si>
  <si>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</si>
  <si>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</si>
  <si>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</si>
  <si>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</si>
  <si>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</si>
  <si>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Egyéb sajátos bevétel</t>
  </si>
  <si>
    <t xml:space="preserve">  Kötbér, bánatpénz egyéb kártérítés </t>
  </si>
  <si>
    <t xml:space="preserve"> Függő, átfutó, kiegyenlítő bevételek</t>
  </si>
  <si>
    <t xml:space="preserve"> Függő, átfutó, kiegyenlítő kiadások</t>
  </si>
  <si>
    <t xml:space="preserve"> Függő, átfutó kiegyenlítő bevételek</t>
  </si>
  <si>
    <t xml:space="preserve">  Függő, átfutó, kiegyenlítő kiadások</t>
  </si>
  <si>
    <t xml:space="preserve">  Függő, átfutó kiegyenlítő bevételek</t>
  </si>
  <si>
    <t xml:space="preserve">  Függő, átfutó, kiegyenlítő bevételek</t>
  </si>
  <si>
    <t xml:space="preserve">   Közterület-felügyelet (3/B. sz. melléklet szerint)</t>
  </si>
  <si>
    <t>Polgármester tiszt. összefüggő egyéb feladatok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</si>
  <si>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</si>
  <si>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</si>
  <si>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</si>
  <si>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</si>
  <si>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</si>
  <si>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</si>
  <si>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</si>
  <si>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</si>
  <si>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</si>
  <si>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</si>
  <si>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</si>
  <si>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</si>
  <si>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</si>
  <si>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</si>
  <si>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</si>
  <si>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</si>
  <si>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</si>
  <si>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</si>
  <si>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</si>
  <si>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</si>
  <si>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</si>
  <si>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</si>
  <si>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</si>
  <si>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</si>
  <si>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</si>
  <si>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</si>
  <si>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</si>
  <si>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 xml:space="preserve">            munkaadói járulékok</t>
  </si>
  <si>
    <t xml:space="preserve">    Egyéb működési célú kiadás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</si>
  <si>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</si>
  <si>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</si>
  <si>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</si>
  <si>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</si>
  <si>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</si>
  <si>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</si>
  <si>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</si>
  <si>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</si>
  <si>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</si>
  <si>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</si>
  <si>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</si>
  <si>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</si>
  <si>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</si>
  <si>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</si>
  <si>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</si>
  <si>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</si>
  <si>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</si>
  <si>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</si>
  <si>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</si>
  <si>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</si>
  <si>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</si>
  <si>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</si>
  <si>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</si>
  <si>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</si>
  <si>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</si>
  <si>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</si>
  <si>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</si>
  <si>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</si>
  <si>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</si>
  <si>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</si>
  <si>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</si>
  <si>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</si>
  <si>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</si>
  <si>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</si>
  <si>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</si>
  <si>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</si>
  <si>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</si>
  <si>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Kötbér, bánatpénz egyéb kártérítés</t>
  </si>
  <si>
    <t xml:space="preserve">     Kölcsön nyújtás - működési célú</t>
  </si>
  <si>
    <t>Kölcsön nyújtás működési célú</t>
  </si>
  <si>
    <t>Kölcsön nyújtás működési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</si>
  <si>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</si>
  <si>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</si>
  <si>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</si>
  <si>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</si>
  <si>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</si>
  <si>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Berzenczey u. 30.</t>
  </si>
  <si>
    <t>Markusovszky park</t>
  </si>
  <si>
    <t>Pályázat előkészítés, lebonyolítás</t>
  </si>
  <si>
    <t>József Attila lakótelep forgalomelterelés</t>
  </si>
  <si>
    <t>ÁFA bevétel</t>
  </si>
  <si>
    <t>Felhalmozási ÁFA bevételek</t>
  </si>
  <si>
    <t>Felújítások, beruházások</t>
  </si>
  <si>
    <t>Európai Uniós pályázatok</t>
  </si>
  <si>
    <t>További kötelezettségek</t>
  </si>
  <si>
    <t>Karaván Műv. Alapítv. Tám.</t>
  </si>
  <si>
    <t xml:space="preserve">Ifjú Molnár F. Diáksz. Egyes.  </t>
  </si>
  <si>
    <t>Erdődy Kam. Zenek. Alap.</t>
  </si>
  <si>
    <t>SZEMIRAMISZ Alap.</t>
  </si>
  <si>
    <t>Ferencvárosi Úrhölgyek E.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</si>
  <si>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</si>
  <si>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</si>
  <si>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</si>
  <si>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</si>
  <si>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</si>
  <si>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t>Beruházási  kiadások</t>
  </si>
  <si>
    <t>Kölcsön nyújtás - működési</t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</si>
  <si>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</si>
  <si>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</si>
  <si>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2023.</t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</si>
  <si>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</si>
  <si>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Tervezett 420.000eFt -2013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</si>
  <si>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</si>
  <si>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</si>
  <si>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</si>
  <si>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</si>
  <si>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</si>
  <si>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</si>
  <si>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</si>
  <si>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</si>
  <si>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</si>
  <si>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</si>
  <si>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</si>
  <si>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</si>
  <si>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</si>
  <si>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</si>
  <si>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</si>
  <si>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Index            5./4.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</si>
  <si>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</si>
  <si>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</si>
  <si>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</si>
  <si>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</si>
  <si>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Függő, átfutó, kiegyenlítő bevételek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</si>
  <si>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</si>
  <si>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</si>
  <si>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</si>
  <si>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</si>
  <si>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</si>
  <si>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</si>
  <si>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</si>
  <si>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</si>
  <si>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</si>
  <si>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</si>
  <si>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 xml:space="preserve">  Intézményi ellátási díjak, alkalmazotti térítési díjak</t>
  </si>
  <si>
    <t>Pénzeszközátvét államháztartáson kívülről-működési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</si>
  <si>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</si>
  <si>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</si>
  <si>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</si>
  <si>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</si>
  <si>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</si>
  <si>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</si>
  <si>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</si>
  <si>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</si>
  <si>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ellenőrző szám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</si>
  <si>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</si>
  <si>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</si>
  <si>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</si>
  <si>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</si>
  <si>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</si>
  <si>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  4502 Hivatal lift építése</t>
  </si>
  <si>
    <t xml:space="preserve">      4034 Börzsöny utcai rendőrörs felújítása</t>
  </si>
  <si>
    <t xml:space="preserve">      4352 Pinceszínház felújítása</t>
  </si>
  <si>
    <t>FESZOFE kiemelkedően közhasznú Non-Profit KFT felh.</t>
  </si>
  <si>
    <t xml:space="preserve">      3323 Születési és életkezdési támogatás</t>
  </si>
  <si>
    <t xml:space="preserve">      3353 Hivatásos gondnokok</t>
  </si>
  <si>
    <t xml:space="preserve">             4135 Ingatlanokkal kapcs. Bontási feladatok</t>
  </si>
  <si>
    <t xml:space="preserve">            5034 József Attila lakótelep forgalomelterelés</t>
  </si>
  <si>
    <t xml:space="preserve">      3932 Deák ösztöndíj</t>
  </si>
  <si>
    <t>3021-3026 PH  Igazgatási kiadásai és informatikai műk.és fejl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</si>
  <si>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</si>
  <si>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</si>
  <si>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</si>
  <si>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</si>
  <si>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>4281 Óvodai karbantartási keret</t>
  </si>
  <si>
    <t xml:space="preserve">      3316 Óvodáztatási, iskoláztatási támogatás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</si>
  <si>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</si>
  <si>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</si>
  <si>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</si>
  <si>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</si>
  <si>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</si>
  <si>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</si>
  <si>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</si>
  <si>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</si>
  <si>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</si>
  <si>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</si>
  <si>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</si>
  <si>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</si>
  <si>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5054 Hivatali eszközbeszerzés</t>
  </si>
  <si>
    <t xml:space="preserve">            6130 Parkoló Alap</t>
  </si>
  <si>
    <t>Biztos Kezdet Gyerekház támogatása</t>
  </si>
  <si>
    <t>10. sz.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</si>
  <si>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</si>
  <si>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</si>
  <si>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</si>
  <si>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</si>
  <si>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</si>
  <si>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</si>
  <si>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</si>
  <si>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</si>
  <si>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</si>
  <si>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</si>
  <si>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</si>
  <si>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1/A melléklet</t>
  </si>
  <si>
    <t>Működési-felhalmozási bevételek-kiadások mérlegszerű bemutatása</t>
  </si>
  <si>
    <t>Városfejlesztési, Városgazdálkodási és Környezetvédelmi bizottság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</si>
  <si>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</si>
  <si>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</si>
  <si>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</si>
  <si>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</si>
  <si>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Beruházási kiadások (2.mell.,3.A mell.,3.B.mell.nélkül)</t>
  </si>
  <si>
    <t>Balázs B. u. 32/a</t>
  </si>
  <si>
    <t>Balázs B. u. 32/b</t>
  </si>
  <si>
    <t>Balázs B. u. 11.</t>
  </si>
  <si>
    <t>Viola u. 37/c</t>
  </si>
  <si>
    <t>Szociális városrehabilitáció Ferencvárosban JAT KMOP-5.1.1/B-12-K-201-003</t>
  </si>
  <si>
    <t>FESZOFE Közsz.szerződés</t>
  </si>
  <si>
    <t>Irodaszer beszerzés</t>
  </si>
  <si>
    <t>Nyomtatvány beszerzés</t>
  </si>
  <si>
    <t>Mobil flotta szerződés</t>
  </si>
  <si>
    <t>Kémény-felújítási munkák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</si>
  <si>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</si>
  <si>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</si>
  <si>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</si>
  <si>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</si>
  <si>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</si>
  <si>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</si>
  <si>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</si>
  <si>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>Vállakozási bevétel</t>
  </si>
  <si>
    <t>8. sz. melléklet</t>
  </si>
  <si>
    <t>14. sz . Melléklet</t>
  </si>
  <si>
    <t xml:space="preserve"> 2013. évi előirányzat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</si>
  <si>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</si>
  <si>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</si>
  <si>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</si>
  <si>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</si>
  <si>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</si>
  <si>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</si>
  <si>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</si>
  <si>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</si>
  <si>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</si>
  <si>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</si>
  <si>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</si>
  <si>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</si>
  <si>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</si>
  <si>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2. Közhatalmi bevételek</t>
  </si>
  <si>
    <t>3. Támogatás államháztartáson belülről - működési és Alt.működ. támogat. Előző évi műk. Pm. igénybev.</t>
  </si>
  <si>
    <t>5. Felhalmozási bevétel</t>
  </si>
  <si>
    <t>7.Előző évi felhalmozási célú pénzm.igénybev.</t>
  </si>
  <si>
    <t>8.Felhalmozási célú kölcsönök visszatérülései</t>
  </si>
  <si>
    <t>9.Hosszú lejáratú hitelfelvétel</t>
  </si>
  <si>
    <t>11. Bevételek mindösszesen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</si>
  <si>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</si>
  <si>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</si>
  <si>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</si>
  <si>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</si>
  <si>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</si>
  <si>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</si>
  <si>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</si>
  <si>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</si>
  <si>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</si>
  <si>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21. Kölcsön tőke összegének törlesztése</t>
  </si>
  <si>
    <t>22. Tartalékok</t>
  </si>
  <si>
    <t>23. Hosszú lejáratú hitel tőke összegének törlesztése</t>
  </si>
  <si>
    <t>24. Kiadások mindösszesen</t>
  </si>
  <si>
    <t>4. Működési kölcsönök visszatérülései. Átvett pénzeszközök</t>
  </si>
  <si>
    <t>6. Támogatás államháztartáson belülről - átvett pénzeszk. Felhalmozási</t>
  </si>
  <si>
    <t>21. Működési, Felhalmozási célú kölcsön nyújtása</t>
  </si>
  <si>
    <t>Őrzési feladatok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</si>
  <si>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</si>
  <si>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</si>
  <si>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</si>
  <si>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</si>
  <si>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</si>
  <si>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</si>
  <si>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Felhal. Célú</t>
  </si>
  <si>
    <t>Munkáltatói kölcsön</t>
  </si>
  <si>
    <t>Kölcsön visszatérülés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</si>
  <si>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</si>
  <si>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</si>
  <si>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</si>
  <si>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</si>
  <si>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</si>
  <si>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</si>
  <si>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</si>
  <si>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</si>
  <si>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</si>
  <si>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</si>
  <si>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</si>
  <si>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</si>
  <si>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</si>
  <si>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</si>
  <si>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</si>
  <si>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>MÁV szimfónikus zenekar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</si>
  <si>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</si>
  <si>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</si>
  <si>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</si>
  <si>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</si>
  <si>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</si>
  <si>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</si>
  <si>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</si>
  <si>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</si>
  <si>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</si>
  <si>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</si>
  <si>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</si>
  <si>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t>Közterületek komplexmegújítása pályázat - "Nehru projekt"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</si>
  <si>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</si>
  <si>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</si>
  <si>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</si>
  <si>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</si>
  <si>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</si>
  <si>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</si>
  <si>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</si>
  <si>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</si>
  <si>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</si>
  <si>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</si>
  <si>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</si>
  <si>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</si>
  <si>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</si>
  <si>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</si>
  <si>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</si>
  <si>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</si>
  <si>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</si>
  <si>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</si>
  <si>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</si>
  <si>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</si>
  <si>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</si>
  <si>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</si>
  <si>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</si>
  <si>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</si>
  <si>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</si>
  <si>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</si>
  <si>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</si>
  <si>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</si>
  <si>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</si>
  <si>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</si>
  <si>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</si>
  <si>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</si>
  <si>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</si>
  <si>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</si>
  <si>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</si>
  <si>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</si>
  <si>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</si>
  <si>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</si>
  <si>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      egyéb működési célú kiadás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</si>
  <si>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</si>
  <si>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</si>
  <si>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</si>
  <si>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</si>
  <si>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</si>
  <si>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</si>
  <si>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</si>
  <si>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</si>
  <si>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Pinceszínház felújítása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</si>
  <si>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</si>
  <si>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</si>
  <si>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</si>
  <si>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</si>
  <si>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</si>
  <si>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</si>
  <si>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</si>
  <si>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 xml:space="preserve">  Kötbér, egyéb kártérítés</t>
  </si>
  <si>
    <t>Előző évi költségvetési kiegészítések visszatérülések</t>
  </si>
  <si>
    <t>Függő, átfutó, kiegyenlítő kiadások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</si>
  <si>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</si>
  <si>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</si>
  <si>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</si>
  <si>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</si>
  <si>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</si>
  <si>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</si>
  <si>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</si>
  <si>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</si>
  <si>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</si>
  <si>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</si>
  <si>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</si>
  <si>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</si>
  <si>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</si>
  <si>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</si>
  <si>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</si>
  <si>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</si>
  <si>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</si>
  <si>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</si>
  <si>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</si>
  <si>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</si>
  <si>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</si>
  <si>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2013. évi előirányzat /2013.</t>
  </si>
  <si>
    <t>Index        5./4.</t>
  </si>
  <si>
    <t>Index    5./4.</t>
  </si>
  <si>
    <t>Index   5./4.</t>
  </si>
  <si>
    <t>Index     5./4.</t>
  </si>
  <si>
    <t>Index       5./4.</t>
  </si>
  <si>
    <t xml:space="preserve">             3212 Parkolási Kft.</t>
  </si>
  <si>
    <t>Költségvetési kiadások</t>
  </si>
  <si>
    <t xml:space="preserve">Informatikai szolg.,tám.szerz. </t>
  </si>
  <si>
    <t>Takarítás</t>
  </si>
  <si>
    <t>Karbantartással, műk.kapcs.kiad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</si>
  <si>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</si>
  <si>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</si>
  <si>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</si>
  <si>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</si>
  <si>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</si>
  <si>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</si>
  <si>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</si>
  <si>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</si>
  <si>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</si>
  <si>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</si>
  <si>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</si>
  <si>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</si>
  <si>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</si>
  <si>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</si>
  <si>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</si>
  <si>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</si>
  <si>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</si>
  <si>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</si>
  <si>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</si>
  <si>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</si>
  <si>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</si>
  <si>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</si>
  <si>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</si>
  <si>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</si>
  <si>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</si>
  <si>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</si>
  <si>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</si>
  <si>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</si>
  <si>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</si>
  <si>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</si>
  <si>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</si>
  <si>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</si>
  <si>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</si>
  <si>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</si>
  <si>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</si>
  <si>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</si>
  <si>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</si>
  <si>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</si>
  <si>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</si>
  <si>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</si>
  <si>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</si>
  <si>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</si>
  <si>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</si>
  <si>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</si>
  <si>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</si>
  <si>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</si>
  <si>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</si>
  <si>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</si>
  <si>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</si>
  <si>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</si>
  <si>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</si>
  <si>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</si>
  <si>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</si>
  <si>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</si>
  <si>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</si>
  <si>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 xml:space="preserve">   Kölcsön nyújtás (munkáltatói kölcsön)</t>
  </si>
  <si>
    <t xml:space="preserve">   Kölcsön nyújtás</t>
  </si>
  <si>
    <t>Városfejlesztés, üzemeltetés és közbiztonság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</si>
  <si>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</si>
  <si>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</si>
  <si>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</si>
  <si>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</si>
  <si>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</si>
  <si>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</si>
  <si>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</si>
  <si>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</si>
  <si>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</si>
  <si>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</si>
  <si>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</si>
  <si>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</si>
  <si>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</si>
  <si>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</si>
  <si>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>Költségvetési bevétel</t>
  </si>
  <si>
    <t xml:space="preserve">   Pénzeszköz átadás, speciális célú támogatás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</si>
</sst>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b/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0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8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8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8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" fillId="0" borderId="15" xfId="69" applyFont="1" applyBorder="1" applyAlignment="1">
      <alignment horizontal="center"/>
      <protection/>
    </xf>
    <xf numFmtId="0" fontId="1" fillId="0" borderId="2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1" fillId="0" borderId="11" xfId="69" applyBorder="1">
      <alignment/>
      <protection/>
    </xf>
    <xf numFmtId="0" fontId="1" fillId="0" borderId="22" xfId="69" applyFont="1" applyBorder="1">
      <alignment/>
      <protection/>
    </xf>
    <xf numFmtId="0" fontId="2" fillId="0" borderId="20" xfId="69" applyFont="1" applyBorder="1">
      <alignment/>
      <protection/>
    </xf>
    <xf numFmtId="3" fontId="2" fillId="0" borderId="20" xfId="69" applyNumberFormat="1" applyFont="1" applyBorder="1">
      <alignment/>
      <protection/>
    </xf>
    <xf numFmtId="0" fontId="11" fillId="0" borderId="10" xfId="69" applyBorder="1">
      <alignment/>
      <protection/>
    </xf>
    <xf numFmtId="0" fontId="11" fillId="0" borderId="12" xfId="69" applyBorder="1">
      <alignment/>
      <protection/>
    </xf>
    <xf numFmtId="0" fontId="14" fillId="0" borderId="11" xfId="69" applyFont="1" applyBorder="1">
      <alignment/>
      <protection/>
    </xf>
    <xf numFmtId="0" fontId="3" fillId="0" borderId="20" xfId="6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9" applyNumberFormat="1" applyFont="1" applyBorder="1" applyAlignment="1">
      <alignment horizontal="right"/>
      <protection/>
    </xf>
    <xf numFmtId="0" fontId="11" fillId="0" borderId="13" xfId="69" applyBorder="1">
      <alignment/>
      <protection/>
    </xf>
    <xf numFmtId="3" fontId="10" fillId="0" borderId="13" xfId="69" applyNumberFormat="1" applyFont="1" applyBorder="1" applyAlignment="1">
      <alignment horizontal="right"/>
      <protection/>
    </xf>
    <xf numFmtId="3" fontId="8" fillId="0" borderId="12" xfId="69" applyNumberFormat="1" applyFont="1" applyBorder="1" applyAlignment="1">
      <alignment horizontal="right"/>
      <protection/>
    </xf>
    <xf numFmtId="3" fontId="14" fillId="0" borderId="16" xfId="69" applyNumberFormat="1" applyFont="1" applyBorder="1" applyAlignment="1">
      <alignment horizontal="right"/>
      <protection/>
    </xf>
    <xf numFmtId="0" fontId="14" fillId="0" borderId="0" xfId="6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62">
      <alignment/>
      <protection/>
    </xf>
    <xf numFmtId="0" fontId="2" fillId="0" borderId="20" xfId="69" applyFont="1" applyBorder="1" applyAlignment="1">
      <alignment horizontal="left"/>
      <protection/>
    </xf>
    <xf numFmtId="3" fontId="2" fillId="0" borderId="11" xfId="69" applyNumberFormat="1" applyFont="1" applyBorder="1" applyAlignment="1">
      <alignment horizontal="right"/>
      <protection/>
    </xf>
    <xf numFmtId="0" fontId="14" fillId="0" borderId="13" xfId="69" applyFont="1" applyBorder="1">
      <alignment/>
      <protection/>
    </xf>
    <xf numFmtId="0" fontId="3" fillId="0" borderId="26" xfId="69" applyFont="1" applyBorder="1" applyAlignment="1">
      <alignment horizontal="left"/>
      <protection/>
    </xf>
    <xf numFmtId="3" fontId="1" fillId="0" borderId="13" xfId="6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62" applyFont="1">
      <alignment/>
      <protection/>
    </xf>
    <xf numFmtId="0" fontId="39" fillId="0" borderId="0" xfId="62" applyFont="1">
      <alignment/>
      <protection/>
    </xf>
    <xf numFmtId="0" fontId="8" fillId="0" borderId="0" xfId="62" applyFont="1">
      <alignment/>
      <protection/>
    </xf>
    <xf numFmtId="0" fontId="39" fillId="0" borderId="20" xfId="62" applyFont="1" applyBorder="1">
      <alignment/>
      <protection/>
    </xf>
    <xf numFmtId="0" fontId="38" fillId="0" borderId="32" xfId="62" applyFont="1" applyBorder="1">
      <alignment/>
      <protection/>
    </xf>
    <xf numFmtId="0" fontId="39" fillId="0" borderId="32" xfId="62" applyFont="1" applyBorder="1">
      <alignment/>
      <protection/>
    </xf>
    <xf numFmtId="0" fontId="39" fillId="0" borderId="33" xfId="62" applyFont="1" applyBorder="1">
      <alignment/>
      <protection/>
    </xf>
    <xf numFmtId="0" fontId="38" fillId="0" borderId="33" xfId="62" applyFont="1" applyBorder="1">
      <alignment/>
      <protection/>
    </xf>
    <xf numFmtId="0" fontId="38" fillId="0" borderId="13" xfId="62" applyFont="1" applyBorder="1">
      <alignment/>
      <protection/>
    </xf>
    <xf numFmtId="0" fontId="39" fillId="0" borderId="13" xfId="62" applyFont="1" applyBorder="1">
      <alignment/>
      <protection/>
    </xf>
    <xf numFmtId="0" fontId="39" fillId="0" borderId="26" xfId="62" applyFont="1" applyBorder="1">
      <alignment/>
      <protection/>
    </xf>
    <xf numFmtId="0" fontId="40" fillId="0" borderId="13" xfId="62" applyFont="1" applyBorder="1">
      <alignment/>
      <protection/>
    </xf>
    <xf numFmtId="0" fontId="38" fillId="0" borderId="34" xfId="62" applyFont="1" applyBorder="1">
      <alignment/>
      <protection/>
    </xf>
    <xf numFmtId="0" fontId="39" fillId="0" borderId="34" xfId="62" applyFont="1" applyBorder="1">
      <alignment/>
      <protection/>
    </xf>
    <xf numFmtId="0" fontId="39" fillId="0" borderId="15" xfId="62" applyFont="1" applyBorder="1">
      <alignment/>
      <protection/>
    </xf>
    <xf numFmtId="0" fontId="39" fillId="0" borderId="35" xfId="62" applyFont="1" applyBorder="1">
      <alignment/>
      <protection/>
    </xf>
    <xf numFmtId="0" fontId="39" fillId="0" borderId="31" xfId="62" applyFont="1" applyBorder="1">
      <alignment/>
      <protection/>
    </xf>
    <xf numFmtId="0" fontId="39" fillId="0" borderId="36" xfId="62" applyFont="1" applyBorder="1">
      <alignment/>
      <protection/>
    </xf>
    <xf numFmtId="0" fontId="38" fillId="0" borderId="37" xfId="62" applyFont="1" applyBorder="1">
      <alignment/>
      <protection/>
    </xf>
    <xf numFmtId="0" fontId="39" fillId="0" borderId="38" xfId="62" applyFont="1" applyBorder="1">
      <alignment/>
      <protection/>
    </xf>
    <xf numFmtId="0" fontId="38" fillId="0" borderId="39" xfId="62" applyFont="1" applyBorder="1">
      <alignment/>
      <protection/>
    </xf>
    <xf numFmtId="0" fontId="39" fillId="0" borderId="37" xfId="62" applyFont="1" applyBorder="1">
      <alignment/>
      <protection/>
    </xf>
    <xf numFmtId="0" fontId="38" fillId="0" borderId="20" xfId="62" applyFont="1" applyBorder="1">
      <alignment/>
      <protection/>
    </xf>
    <xf numFmtId="0" fontId="38" fillId="0" borderId="26" xfId="62" applyFont="1" applyBorder="1">
      <alignment/>
      <protection/>
    </xf>
    <xf numFmtId="0" fontId="39" fillId="0" borderId="11" xfId="62" applyFont="1" applyBorder="1">
      <alignment/>
      <protection/>
    </xf>
    <xf numFmtId="3" fontId="3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3" fontId="39" fillId="0" borderId="34" xfId="62" applyNumberFormat="1" applyFont="1" applyBorder="1">
      <alignment/>
      <protection/>
    </xf>
    <xf numFmtId="3" fontId="39" fillId="0" borderId="37" xfId="62" applyNumberFormat="1" applyFont="1" applyBorder="1">
      <alignment/>
      <protection/>
    </xf>
    <xf numFmtId="0" fontId="38" fillId="0" borderId="15" xfId="62" applyFont="1" applyBorder="1">
      <alignment/>
      <protection/>
    </xf>
    <xf numFmtId="3" fontId="39" fillId="0" borderId="35" xfId="62" applyNumberFormat="1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9" fillId="0" borderId="39" xfId="62" applyNumberFormat="1" applyFont="1" applyBorder="1">
      <alignment/>
      <protection/>
    </xf>
    <xf numFmtId="3" fontId="39" fillId="0" borderId="36" xfId="62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62" applyFont="1" applyBorder="1">
      <alignment/>
      <protection/>
    </xf>
    <xf numFmtId="3" fontId="39" fillId="0" borderId="12" xfId="62" applyNumberFormat="1" applyFont="1" applyBorder="1">
      <alignment/>
      <protection/>
    </xf>
    <xf numFmtId="3" fontId="1" fillId="0" borderId="41" xfId="0" applyNumberFormat="1" applyFont="1" applyBorder="1" applyAlignment="1">
      <alignment/>
    </xf>
    <xf numFmtId="0" fontId="12" fillId="0" borderId="14" xfId="63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63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0" fontId="38" fillId="0" borderId="23" xfId="62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9" applyFont="1">
      <alignment/>
      <protection/>
    </xf>
    <xf numFmtId="0" fontId="11" fillId="0" borderId="0" xfId="68">
      <alignment/>
      <protection/>
    </xf>
    <xf numFmtId="0" fontId="42" fillId="0" borderId="0" xfId="68" applyFont="1" applyAlignment="1">
      <alignment horizontal="center" vertical="center"/>
      <protection/>
    </xf>
    <xf numFmtId="0" fontId="11" fillId="0" borderId="35" xfId="68" applyBorder="1">
      <alignment/>
      <protection/>
    </xf>
    <xf numFmtId="0" fontId="43" fillId="0" borderId="26" xfId="68" applyFont="1" applyBorder="1" applyAlignment="1">
      <alignment horizontal="center" vertical="center" wrapText="1"/>
      <protection/>
    </xf>
    <xf numFmtId="0" fontId="11" fillId="0" borderId="30" xfId="68" applyBorder="1">
      <alignment/>
      <protection/>
    </xf>
    <xf numFmtId="0" fontId="43" fillId="0" borderId="13" xfId="68" applyFont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1" fontId="14" fillId="0" borderId="13" xfId="68" applyNumberFormat="1" applyFont="1" applyBorder="1" applyAlignment="1">
      <alignment horizontal="center" vertical="center"/>
      <protection/>
    </xf>
    <xf numFmtId="0" fontId="43" fillId="0" borderId="12" xfId="68" applyFont="1" applyBorder="1" applyAlignment="1">
      <alignment vertical="center"/>
      <protection/>
    </xf>
    <xf numFmtId="3" fontId="35" fillId="16" borderId="12" xfId="68" applyNumberFormat="1" applyFont="1" applyFill="1" applyBorder="1" applyAlignment="1">
      <alignment vertical="center"/>
      <protection/>
    </xf>
    <xf numFmtId="3" fontId="44" fillId="0" borderId="12" xfId="68" applyNumberFormat="1" applyFont="1" applyBorder="1" applyAlignment="1">
      <alignment vertical="center"/>
      <protection/>
    </xf>
    <xf numFmtId="3" fontId="44" fillId="0" borderId="12" xfId="68" applyNumberFormat="1" applyFont="1" applyFill="1" applyBorder="1" applyAlignment="1">
      <alignment vertical="center"/>
      <protection/>
    </xf>
    <xf numFmtId="0" fontId="45" fillId="0" borderId="12" xfId="68" applyFont="1" applyBorder="1" applyAlignment="1">
      <alignment vertical="center"/>
      <protection/>
    </xf>
    <xf numFmtId="3" fontId="37" fillId="16" borderId="12" xfId="68" applyNumberFormat="1" applyFont="1" applyFill="1" applyBorder="1" applyAlignment="1">
      <alignment vertical="center"/>
      <protection/>
    </xf>
    <xf numFmtId="0" fontId="44" fillId="0" borderId="12" xfId="68" applyFont="1" applyBorder="1" applyAlignment="1">
      <alignment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43" fillId="0" borderId="13" xfId="68" applyFont="1" applyBorder="1" applyAlignment="1">
      <alignment vertical="center"/>
      <protection/>
    </xf>
    <xf numFmtId="3" fontId="35" fillId="16" borderId="13" xfId="68" applyNumberFormat="1" applyFont="1" applyFill="1" applyBorder="1" applyAlignment="1">
      <alignment vertical="center"/>
      <protection/>
    </xf>
    <xf numFmtId="0" fontId="44" fillId="0" borderId="13" xfId="68" applyFont="1" applyBorder="1" applyAlignment="1">
      <alignment vertical="center"/>
      <protection/>
    </xf>
    <xf numFmtId="3" fontId="43" fillId="0" borderId="13" xfId="68" applyNumberFormat="1" applyFont="1" applyBorder="1" applyAlignment="1">
      <alignment vertical="center"/>
      <protection/>
    </xf>
    <xf numFmtId="3" fontId="37" fillId="16" borderId="13" xfId="68" applyNumberFormat="1" applyFont="1" applyFill="1" applyBorder="1" applyAlignment="1">
      <alignment vertical="center"/>
      <protection/>
    </xf>
    <xf numFmtId="3" fontId="43" fillId="0" borderId="13" xfId="68" applyNumberFormat="1" applyFont="1" applyFill="1" applyBorder="1" applyAlignment="1">
      <alignment vertical="center"/>
      <protection/>
    </xf>
    <xf numFmtId="0" fontId="11" fillId="0" borderId="13" xfId="68" applyBorder="1">
      <alignment/>
      <protection/>
    </xf>
    <xf numFmtId="0" fontId="11" fillId="0" borderId="0" xfId="68">
      <alignment/>
      <protection/>
    </xf>
    <xf numFmtId="0" fontId="46" fillId="0" borderId="0" xfId="68" applyFont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1" fontId="11" fillId="0" borderId="13" xfId="68" applyNumberFormat="1" applyFont="1" applyBorder="1" applyAlignment="1">
      <alignment horizontal="center" vertical="center"/>
      <protection/>
    </xf>
    <xf numFmtId="2" fontId="11" fillId="0" borderId="13" xfId="68" applyNumberFormat="1" applyFont="1" applyFill="1" applyBorder="1" applyAlignment="1">
      <alignment vertical="center"/>
      <protection/>
    </xf>
    <xf numFmtId="0" fontId="11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Alignment="1">
      <alignment horizontal="center"/>
      <protection/>
    </xf>
    <xf numFmtId="0" fontId="47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1" fillId="0" borderId="27" xfId="64" applyBorder="1">
      <alignment/>
      <protection/>
    </xf>
    <xf numFmtId="0" fontId="14" fillId="0" borderId="0" xfId="64" applyFont="1" applyAlignment="1">
      <alignment horizontal="right"/>
      <protection/>
    </xf>
    <xf numFmtId="0" fontId="48" fillId="0" borderId="13" xfId="64" applyFont="1" applyBorder="1" applyAlignment="1">
      <alignment vertical="center"/>
      <protection/>
    </xf>
    <xf numFmtId="3" fontId="48" fillId="0" borderId="12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48" fillId="0" borderId="13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0" fontId="49" fillId="0" borderId="0" xfId="64" applyFont="1">
      <alignment/>
      <protection/>
    </xf>
    <xf numFmtId="3" fontId="49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11" fillId="0" borderId="0" xfId="64" applyAlignment="1">
      <alignment/>
      <protection/>
    </xf>
    <xf numFmtId="0" fontId="34" fillId="0" borderId="10" xfId="64" applyFont="1" applyBorder="1" applyAlignment="1">
      <alignment horizontal="center"/>
      <protection/>
    </xf>
    <xf numFmtId="0" fontId="34" fillId="0" borderId="0" xfId="64" applyFont="1" applyAlignment="1">
      <alignment horizontal="center"/>
      <protection/>
    </xf>
    <xf numFmtId="0" fontId="48" fillId="0" borderId="26" xfId="64" applyFont="1" applyBorder="1" applyAlignment="1">
      <alignment/>
      <protection/>
    </xf>
    <xf numFmtId="3" fontId="48" fillId="0" borderId="42" xfId="64" applyNumberFormat="1" applyFont="1" applyBorder="1">
      <alignment/>
      <protection/>
    </xf>
    <xf numFmtId="0" fontId="48" fillId="0" borderId="29" xfId="64" applyFont="1" applyBorder="1" applyAlignment="1">
      <alignment/>
      <protection/>
    </xf>
    <xf numFmtId="3" fontId="48" fillId="0" borderId="26" xfId="64" applyNumberFormat="1" applyFont="1" applyBorder="1">
      <alignment/>
      <protection/>
    </xf>
    <xf numFmtId="3" fontId="48" fillId="0" borderId="29" xfId="64" applyNumberFormat="1" applyFont="1" applyBorder="1">
      <alignment/>
      <protection/>
    </xf>
    <xf numFmtId="0" fontId="34" fillId="0" borderId="11" xfId="64" applyFont="1" applyBorder="1" applyAlignment="1">
      <alignment horizontal="center"/>
      <protection/>
    </xf>
    <xf numFmtId="0" fontId="48" fillId="0" borderId="0" xfId="64" applyFont="1" applyBorder="1">
      <alignment/>
      <protection/>
    </xf>
    <xf numFmtId="0" fontId="11" fillId="0" borderId="0" xfId="64" applyBorder="1">
      <alignment/>
      <protection/>
    </xf>
    <xf numFmtId="0" fontId="34" fillId="0" borderId="0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50" fillId="0" borderId="13" xfId="6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8" applyFont="1" applyBorder="1" applyAlignment="1">
      <alignment horizontal="right" vertical="center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44" fillId="0" borderId="13" xfId="68" applyNumberFormat="1" applyFont="1" applyFill="1" applyBorder="1" applyAlignment="1">
      <alignment vertical="center"/>
      <protection/>
    </xf>
    <xf numFmtId="3" fontId="44" fillId="0" borderId="13" xfId="68" applyNumberFormat="1" applyFont="1" applyBorder="1" applyAlignment="1">
      <alignment vertical="center"/>
      <protection/>
    </xf>
    <xf numFmtId="0" fontId="14" fillId="0" borderId="13" xfId="68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38" fillId="0" borderId="11" xfId="62" applyNumberFormat="1" applyFont="1" applyBorder="1">
      <alignment/>
      <protection/>
    </xf>
    <xf numFmtId="3" fontId="1" fillId="0" borderId="24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3" fontId="2" fillId="0" borderId="43" xfId="63" applyNumberFormat="1" applyFont="1" applyBorder="1" applyAlignment="1">
      <alignment/>
      <protection/>
    </xf>
    <xf numFmtId="0" fontId="2" fillId="0" borderId="19" xfId="63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62" applyFont="1" applyBorder="1">
      <alignment/>
      <protection/>
    </xf>
    <xf numFmtId="0" fontId="35" fillId="0" borderId="32" xfId="62" applyFont="1" applyBorder="1" applyAlignment="1">
      <alignment vertical="center"/>
      <protection/>
    </xf>
    <xf numFmtId="3" fontId="35" fillId="0" borderId="32" xfId="62" applyNumberFormat="1" applyFont="1" applyBorder="1" applyAlignment="1">
      <alignment vertical="center"/>
      <protection/>
    </xf>
    <xf numFmtId="0" fontId="35" fillId="0" borderId="33" xfId="62" applyFont="1" applyBorder="1" applyAlignment="1">
      <alignment vertical="center"/>
      <protection/>
    </xf>
    <xf numFmtId="3" fontId="35" fillId="0" borderId="37" xfId="62" applyNumberFormat="1" applyFont="1" applyBorder="1" applyAlignment="1">
      <alignment vertical="center"/>
      <protection/>
    </xf>
    <xf numFmtId="0" fontId="35" fillId="0" borderId="44" xfId="62" applyFont="1" applyBorder="1" applyAlignment="1">
      <alignment vertical="center"/>
      <protection/>
    </xf>
    <xf numFmtId="0" fontId="35" fillId="0" borderId="39" xfId="62" applyFont="1" applyBorder="1" applyAlignment="1">
      <alignment vertical="center"/>
      <protection/>
    </xf>
    <xf numFmtId="3" fontId="35" fillId="0" borderId="39" xfId="62" applyNumberFormat="1" applyFont="1" applyBorder="1" applyAlignment="1">
      <alignment vertical="center"/>
      <protection/>
    </xf>
    <xf numFmtId="3" fontId="35" fillId="0" borderId="13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vertical="center"/>
      <protection/>
    </xf>
    <xf numFmtId="3" fontId="35" fillId="0" borderId="34" xfId="62" applyNumberFormat="1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3" fontId="39" fillId="0" borderId="13" xfId="62" applyNumberFormat="1" applyFont="1" applyBorder="1" applyAlignment="1">
      <alignment vertical="center"/>
      <protection/>
    </xf>
    <xf numFmtId="0" fontId="39" fillId="0" borderId="32" xfId="62" applyFont="1" applyBorder="1" applyAlignment="1">
      <alignment vertical="center"/>
      <protection/>
    </xf>
    <xf numFmtId="3" fontId="35" fillId="0" borderId="10" xfId="62" applyNumberFormat="1" applyFont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3" fontId="3" fillId="0" borderId="16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6" xfId="63" applyFont="1" applyBorder="1" applyAlignment="1">
      <alignment/>
      <protection/>
    </xf>
    <xf numFmtId="0" fontId="3" fillId="0" borderId="18" xfId="63" applyFont="1" applyBorder="1" applyAlignment="1">
      <alignment/>
      <protection/>
    </xf>
    <xf numFmtId="3" fontId="36" fillId="0" borderId="14" xfId="63" applyNumberFormat="1" applyFont="1" applyBorder="1" applyAlignment="1">
      <alignment/>
      <protection/>
    </xf>
    <xf numFmtId="3" fontId="12" fillId="0" borderId="14" xfId="63" applyNumberFormat="1" applyFont="1" applyBorder="1" applyAlignment="1">
      <alignment/>
      <protection/>
    </xf>
    <xf numFmtId="0" fontId="3" fillId="0" borderId="14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3" fontId="12" fillId="0" borderId="14" xfId="63" applyNumberFormat="1" applyFont="1" applyBorder="1" applyAlignment="1">
      <alignment vertical="center"/>
      <protection/>
    </xf>
    <xf numFmtId="0" fontId="12" fillId="0" borderId="16" xfId="63" applyFont="1" applyBorder="1" applyAlignment="1">
      <alignment vertical="center"/>
      <protection/>
    </xf>
    <xf numFmtId="3" fontId="12" fillId="0" borderId="16" xfId="63" applyNumberFormat="1" applyFont="1" applyBorder="1" applyAlignment="1">
      <alignment vertical="center"/>
      <protection/>
    </xf>
    <xf numFmtId="3" fontId="2" fillId="0" borderId="20" xfId="63" applyNumberFormat="1" applyFont="1" applyBorder="1" applyAlignment="1">
      <alignment/>
      <protection/>
    </xf>
    <xf numFmtId="0" fontId="12" fillId="0" borderId="19" xfId="63" applyFont="1" applyBorder="1" applyAlignment="1">
      <alignment/>
      <protection/>
    </xf>
    <xf numFmtId="3" fontId="12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3" fontId="2" fillId="0" borderId="24" xfId="63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1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62" applyNumberFormat="1" applyFont="1" applyBorder="1" applyAlignment="1">
      <alignment vertical="center"/>
      <protection/>
    </xf>
    <xf numFmtId="3" fontId="39" fillId="0" borderId="32" xfId="62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0" fontId="1" fillId="0" borderId="23" xfId="63" applyFont="1" applyBorder="1" applyAlignment="1">
      <alignment horizontal="center"/>
      <protection/>
    </xf>
    <xf numFmtId="0" fontId="3" fillId="0" borderId="26" xfId="63" applyFont="1" applyBorder="1" applyAlignment="1">
      <alignment/>
      <protection/>
    </xf>
    <xf numFmtId="0" fontId="2" fillId="0" borderId="26" xfId="63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 vertical="center"/>
      <protection/>
    </xf>
    <xf numFmtId="3" fontId="2" fillId="0" borderId="22" xfId="63" applyNumberFormat="1" applyFont="1" applyBorder="1" applyAlignment="1">
      <alignment/>
      <protection/>
    </xf>
    <xf numFmtId="3" fontId="1" fillId="0" borderId="4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/>
      <protection/>
    </xf>
    <xf numFmtId="3" fontId="3" fillId="0" borderId="22" xfId="63" applyNumberFormat="1" applyFont="1" applyBorder="1" applyAlignment="1">
      <alignment vertical="center"/>
      <protection/>
    </xf>
    <xf numFmtId="3" fontId="1" fillId="0" borderId="25" xfId="63" applyNumberFormat="1" applyFont="1" applyBorder="1" applyAlignment="1">
      <alignment/>
      <protection/>
    </xf>
    <xf numFmtId="3" fontId="1" fillId="0" borderId="45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 vertical="center"/>
      <protection/>
    </xf>
    <xf numFmtId="3" fontId="2" fillId="0" borderId="45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/>
      <protection/>
    </xf>
    <xf numFmtId="3" fontId="3" fillId="0" borderId="25" xfId="63" applyNumberFormat="1" applyFont="1" applyBorder="1" applyAlignment="1">
      <alignment/>
      <protection/>
    </xf>
    <xf numFmtId="3" fontId="1" fillId="0" borderId="23" xfId="63" applyNumberFormat="1" applyFont="1" applyBorder="1">
      <alignment/>
      <protection/>
    </xf>
    <xf numFmtId="3" fontId="2" fillId="0" borderId="26" xfId="63" applyNumberFormat="1" applyFont="1" applyBorder="1">
      <alignment/>
      <protection/>
    </xf>
    <xf numFmtId="3" fontId="1" fillId="0" borderId="21" xfId="63" applyNumberFormat="1" applyFont="1" applyBorder="1">
      <alignment/>
      <protection/>
    </xf>
    <xf numFmtId="3" fontId="1" fillId="0" borderId="20" xfId="63" applyNumberFormat="1" applyFont="1" applyBorder="1">
      <alignment/>
      <protection/>
    </xf>
    <xf numFmtId="3" fontId="1" fillId="0" borderId="22" xfId="63" applyNumberFormat="1" applyFont="1" applyBorder="1">
      <alignment/>
      <protection/>
    </xf>
    <xf numFmtId="3" fontId="1" fillId="0" borderId="24" xfId="63" applyNumberFormat="1" applyFont="1" applyBorder="1">
      <alignment/>
      <protection/>
    </xf>
    <xf numFmtId="3" fontId="2" fillId="0" borderId="25" xfId="63" applyNumberFormat="1" applyFont="1" applyBorder="1">
      <alignment/>
      <protection/>
    </xf>
    <xf numFmtId="3" fontId="2" fillId="0" borderId="45" xfId="63" applyNumberFormat="1" applyFont="1" applyBorder="1">
      <alignment/>
      <protection/>
    </xf>
    <xf numFmtId="3" fontId="1" fillId="0" borderId="25" xfId="63" applyNumberFormat="1" applyFont="1" applyBorder="1">
      <alignment/>
      <protection/>
    </xf>
    <xf numFmtId="3" fontId="3" fillId="0" borderId="20" xfId="63" applyNumberFormat="1" applyFont="1" applyBorder="1" applyAlignment="1">
      <alignment/>
      <protection/>
    </xf>
    <xf numFmtId="3" fontId="2" fillId="0" borderId="25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 horizontal="right"/>
      <protection/>
    </xf>
    <xf numFmtId="3" fontId="1" fillId="0" borderId="14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52" fillId="0" borderId="12" xfId="63" applyNumberFormat="1" applyFont="1" applyBorder="1" applyAlignment="1">
      <alignment/>
      <protection/>
    </xf>
    <xf numFmtId="3" fontId="52" fillId="0" borderId="11" xfId="63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14" fillId="0" borderId="16" xfId="69" applyFont="1" applyBorder="1" applyAlignment="1">
      <alignment horizontal="center"/>
      <protection/>
    </xf>
    <xf numFmtId="9" fontId="8" fillId="0" borderId="11" xfId="69" applyNumberFormat="1" applyFont="1" applyBorder="1">
      <alignment/>
      <protection/>
    </xf>
    <xf numFmtId="0" fontId="14" fillId="0" borderId="27" xfId="6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2" fillId="0" borderId="46" xfId="0" applyNumberFormat="1" applyFont="1" applyBorder="1" applyAlignment="1">
      <alignment horizontal="center"/>
    </xf>
    <xf numFmtId="3" fontId="52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40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34" fillId="0" borderId="20" xfId="64" applyFont="1" applyBorder="1" applyAlignment="1">
      <alignment horizontal="center"/>
      <protection/>
    </xf>
    <xf numFmtId="0" fontId="48" fillId="0" borderId="20" xfId="64" applyFont="1" applyBorder="1">
      <alignment/>
      <protection/>
    </xf>
    <xf numFmtId="0" fontId="34" fillId="0" borderId="42" xfId="64" applyFont="1" applyBorder="1" applyAlignment="1">
      <alignment horizontal="center"/>
      <protection/>
    </xf>
    <xf numFmtId="0" fontId="34" fillId="0" borderId="29" xfId="64" applyFont="1" applyBorder="1" applyAlignment="1">
      <alignment horizontal="center"/>
      <protection/>
    </xf>
    <xf numFmtId="0" fontId="34" fillId="0" borderId="13" xfId="64" applyFont="1" applyBorder="1" applyAlignment="1">
      <alignment horizontal="center"/>
      <protection/>
    </xf>
    <xf numFmtId="0" fontId="11" fillId="0" borderId="27" xfId="64" applyBorder="1" applyAlignment="1">
      <alignment/>
      <protection/>
    </xf>
    <xf numFmtId="0" fontId="11" fillId="0" borderId="0" xfId="66">
      <alignment/>
      <protection/>
    </xf>
    <xf numFmtId="0" fontId="35" fillId="0" borderId="0" xfId="66" applyFont="1" applyAlignment="1">
      <alignment horizontal="center"/>
      <protection/>
    </xf>
    <xf numFmtId="0" fontId="11" fillId="0" borderId="27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5" xfId="66" applyFont="1" applyBorder="1">
      <alignment/>
      <protection/>
    </xf>
    <xf numFmtId="0" fontId="49" fillId="0" borderId="41" xfId="66" applyFont="1" applyBorder="1">
      <alignment/>
      <protection/>
    </xf>
    <xf numFmtId="0" fontId="49" fillId="0" borderId="35" xfId="66" applyFont="1" applyBorder="1">
      <alignment/>
      <protection/>
    </xf>
    <xf numFmtId="3" fontId="49" fillId="0" borderId="10" xfId="66" applyNumberFormat="1" applyFont="1" applyBorder="1">
      <alignment/>
      <protection/>
    </xf>
    <xf numFmtId="0" fontId="49" fillId="0" borderId="27" xfId="66" applyFont="1" applyBorder="1">
      <alignment/>
      <protection/>
    </xf>
    <xf numFmtId="0" fontId="49" fillId="0" borderId="30" xfId="66" applyFont="1" applyBorder="1">
      <alignment/>
      <protection/>
    </xf>
    <xf numFmtId="3" fontId="49" fillId="0" borderId="12" xfId="66" applyNumberFormat="1" applyFont="1" applyBorder="1">
      <alignment/>
      <protection/>
    </xf>
    <xf numFmtId="0" fontId="49" fillId="0" borderId="20" xfId="66" applyFont="1" applyBorder="1">
      <alignment/>
      <protection/>
    </xf>
    <xf numFmtId="0" fontId="49" fillId="0" borderId="0" xfId="66" applyFont="1" applyBorder="1">
      <alignment/>
      <protection/>
    </xf>
    <xf numFmtId="0" fontId="49" fillId="0" borderId="31" xfId="66" applyFont="1" applyBorder="1">
      <alignment/>
      <protection/>
    </xf>
    <xf numFmtId="3" fontId="49" fillId="0" borderId="11" xfId="66" applyNumberFormat="1" applyFont="1" applyBorder="1">
      <alignment/>
      <protection/>
    </xf>
    <xf numFmtId="0" fontId="49" fillId="0" borderId="22" xfId="66" applyFont="1" applyBorder="1">
      <alignment/>
      <protection/>
    </xf>
    <xf numFmtId="0" fontId="49" fillId="0" borderId="47" xfId="66" applyFont="1" applyBorder="1">
      <alignment/>
      <protection/>
    </xf>
    <xf numFmtId="0" fontId="49" fillId="0" borderId="40" xfId="66" applyFont="1" applyBorder="1">
      <alignment/>
      <protection/>
    </xf>
    <xf numFmtId="3" fontId="49" fillId="0" borderId="16" xfId="66" applyNumberFormat="1" applyFont="1" applyBorder="1">
      <alignment/>
      <protection/>
    </xf>
    <xf numFmtId="3" fontId="49" fillId="0" borderId="19" xfId="66" applyNumberFormat="1" applyFont="1" applyBorder="1">
      <alignment/>
      <protection/>
    </xf>
    <xf numFmtId="3" fontId="53" fillId="0" borderId="19" xfId="66" applyNumberFormat="1" applyFont="1" applyBorder="1" applyAlignment="1">
      <alignment vertical="center"/>
      <protection/>
    </xf>
    <xf numFmtId="3" fontId="53" fillId="0" borderId="10" xfId="66" applyNumberFormat="1" applyFont="1" applyBorder="1" applyAlignment="1">
      <alignment vertical="center"/>
      <protection/>
    </xf>
    <xf numFmtId="3" fontId="53" fillId="0" borderId="11" xfId="66" applyNumberFormat="1" applyFont="1" applyBorder="1" applyAlignment="1">
      <alignment vertical="center"/>
      <protection/>
    </xf>
    <xf numFmtId="3" fontId="53" fillId="0" borderId="16" xfId="66" applyNumberFormat="1" applyFont="1" applyBorder="1">
      <alignment/>
      <protection/>
    </xf>
    <xf numFmtId="3" fontId="53" fillId="0" borderId="11" xfId="66" applyNumberFormat="1" applyFont="1" applyBorder="1">
      <alignment/>
      <protection/>
    </xf>
    <xf numFmtId="3" fontId="35" fillId="0" borderId="13" xfId="68" applyNumberFormat="1" applyFont="1" applyBorder="1" applyAlignment="1">
      <alignment vertical="center"/>
      <protection/>
    </xf>
    <xf numFmtId="3" fontId="34" fillId="0" borderId="13" xfId="68" applyNumberFormat="1" applyFont="1" applyBorder="1" applyAlignment="1">
      <alignment vertical="center"/>
      <protection/>
    </xf>
    <xf numFmtId="0" fontId="56" fillId="0" borderId="13" xfId="68" applyFont="1" applyFill="1" applyBorder="1" applyAlignment="1">
      <alignment horizontal="left" vertical="center" wrapText="1"/>
      <protection/>
    </xf>
    <xf numFmtId="3" fontId="56" fillId="0" borderId="13" xfId="68" applyNumberFormat="1" applyFont="1" applyFill="1" applyBorder="1" applyAlignment="1">
      <alignment horizontal="right" vertical="center" wrapText="1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0" fontId="57" fillId="0" borderId="13" xfId="68" applyFont="1" applyFill="1" applyBorder="1" applyAlignment="1">
      <alignment horizontal="center" vertical="center" wrapText="1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0" fontId="43" fillId="0" borderId="29" xfId="68" applyFont="1" applyFill="1" applyBorder="1" applyAlignment="1">
      <alignment horizontal="center" vertical="center" wrapText="1"/>
      <protection/>
    </xf>
    <xf numFmtId="0" fontId="11" fillId="0" borderId="29" xfId="68" applyFont="1" applyBorder="1">
      <alignment/>
      <protection/>
    </xf>
    <xf numFmtId="0" fontId="11" fillId="0" borderId="13" xfId="68" applyFont="1" applyBorder="1">
      <alignment/>
      <protection/>
    </xf>
    <xf numFmtId="0" fontId="14" fillId="0" borderId="13" xfId="68" applyFont="1" applyBorder="1" applyAlignment="1">
      <alignment vertical="center"/>
      <protection/>
    </xf>
    <xf numFmtId="3" fontId="14" fillId="0" borderId="13" xfId="68" applyNumberFormat="1" applyFont="1" applyBorder="1" applyAlignment="1">
      <alignment vertical="center"/>
      <protection/>
    </xf>
    <xf numFmtId="3" fontId="11" fillId="0" borderId="29" xfId="68" applyNumberFormat="1" applyFont="1" applyBorder="1">
      <alignment/>
      <protection/>
    </xf>
    <xf numFmtId="0" fontId="41" fillId="0" borderId="0" xfId="6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1" fontId="11" fillId="0" borderId="13" xfId="68" applyNumberFormat="1" applyBorder="1" applyAlignment="1">
      <alignment vertical="center"/>
      <protection/>
    </xf>
    <xf numFmtId="0" fontId="11" fillId="0" borderId="10" xfId="68" applyBorder="1">
      <alignment/>
      <protection/>
    </xf>
    <xf numFmtId="0" fontId="11" fillId="0" borderId="12" xfId="68" applyBorder="1">
      <alignment/>
      <protection/>
    </xf>
    <xf numFmtId="0" fontId="34" fillId="0" borderId="37" xfId="62" applyFont="1" applyBorder="1" applyAlignment="1">
      <alignment vertical="center"/>
      <protection/>
    </xf>
    <xf numFmtId="3" fontId="8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0" fontId="39" fillId="0" borderId="12" xfId="63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3" fontId="12" fillId="0" borderId="21" xfId="63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60" fillId="0" borderId="22" xfId="66" applyFont="1" applyBorder="1">
      <alignment/>
      <protection/>
    </xf>
    <xf numFmtId="0" fontId="60" fillId="0" borderId="47" xfId="66" applyFont="1" applyBorder="1">
      <alignment/>
      <protection/>
    </xf>
    <xf numFmtId="0" fontId="60" fillId="0" borderId="40" xfId="66" applyFont="1" applyBorder="1">
      <alignment/>
      <protection/>
    </xf>
    <xf numFmtId="3" fontId="60" fillId="0" borderId="16" xfId="66" applyNumberFormat="1" applyFont="1" applyBorder="1">
      <alignment/>
      <protection/>
    </xf>
    <xf numFmtId="0" fontId="60" fillId="0" borderId="20" xfId="66" applyFont="1" applyBorder="1">
      <alignment/>
      <protection/>
    </xf>
    <xf numFmtId="0" fontId="60" fillId="0" borderId="0" xfId="66" applyFont="1" applyBorder="1">
      <alignment/>
      <protection/>
    </xf>
    <xf numFmtId="0" fontId="60" fillId="0" borderId="31" xfId="66" applyFont="1" applyBorder="1">
      <alignment/>
      <protection/>
    </xf>
    <xf numFmtId="3" fontId="60" fillId="0" borderId="11" xfId="66" applyNumberFormat="1" applyFont="1" applyBorder="1">
      <alignment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1" fillId="0" borderId="45" xfId="63" applyNumberFormat="1" applyFont="1" applyBorder="1">
      <alignment/>
      <protection/>
    </xf>
    <xf numFmtId="0" fontId="11" fillId="0" borderId="0" xfId="68" applyFont="1">
      <alignment/>
      <protection/>
    </xf>
    <xf numFmtId="0" fontId="2" fillId="0" borderId="11" xfId="63" applyFont="1" applyBorder="1" applyAlignment="1">
      <alignment/>
      <protection/>
    </xf>
    <xf numFmtId="3" fontId="12" fillId="0" borderId="13" xfId="63" applyNumberFormat="1" applyFont="1" applyBorder="1" applyAlignment="1">
      <alignment/>
      <protection/>
    </xf>
    <xf numFmtId="0" fontId="12" fillId="0" borderId="13" xfId="63" applyFont="1" applyBorder="1" applyAlignment="1">
      <alignment/>
      <protection/>
    </xf>
    <xf numFmtId="3" fontId="1" fillId="0" borderId="26" xfId="63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62" applyNumberFormat="1" applyFont="1" applyBorder="1">
      <alignment/>
      <protection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59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1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59" fillId="0" borderId="13" xfId="0" applyNumberFormat="1" applyFont="1" applyBorder="1" applyAlignment="1">
      <alignment horizontal="center"/>
    </xf>
    <xf numFmtId="3" fontId="61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1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1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1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1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3" xfId="64" applyBorder="1">
      <alignment/>
      <protection/>
    </xf>
    <xf numFmtId="0" fontId="48" fillId="0" borderId="29" xfId="64" applyFont="1" applyBorder="1">
      <alignment/>
      <protection/>
    </xf>
    <xf numFmtId="0" fontId="48" fillId="0" borderId="26" xfId="64" applyFont="1" applyBorder="1">
      <alignment/>
      <protection/>
    </xf>
    <xf numFmtId="0" fontId="4" fillId="0" borderId="11" xfId="0" applyFont="1" applyBorder="1" applyAlignment="1">
      <alignment horizontal="left"/>
    </xf>
    <xf numFmtId="3" fontId="4" fillId="0" borderId="11" xfId="78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69" applyFont="1" applyBorder="1" applyAlignment="1">
      <alignment horizontal="center"/>
      <protection/>
    </xf>
    <xf numFmtId="0" fontId="11" fillId="0" borderId="16" xfId="69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38" fillId="0" borderId="12" xfId="63" applyFont="1" applyBorder="1" applyAlignment="1">
      <alignment/>
      <protection/>
    </xf>
    <xf numFmtId="0" fontId="38" fillId="0" borderId="11" xfId="63" applyFont="1" applyBorder="1" applyAlignment="1">
      <alignment/>
      <protection/>
    </xf>
    <xf numFmtId="3" fontId="38" fillId="0" borderId="26" xfId="63" applyNumberFormat="1" applyFont="1" applyBorder="1" applyAlignment="1">
      <alignment/>
      <protection/>
    </xf>
    <xf numFmtId="3" fontId="38" fillId="0" borderId="20" xfId="63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0" fillId="0" borderId="42" xfId="0" applyBorder="1" applyAlignment="1">
      <alignment/>
    </xf>
    <xf numFmtId="0" fontId="8" fillId="0" borderId="12" xfId="63" applyFont="1" applyBorder="1" applyAlignment="1">
      <alignment/>
      <protection/>
    </xf>
    <xf numFmtId="3" fontId="39" fillId="0" borderId="31" xfId="62" applyNumberFormat="1" applyFont="1" applyBorder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1" fillId="0" borderId="0" xfId="65">
      <alignment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0" xfId="60" applyAlignment="1">
      <alignment/>
      <protection/>
    </xf>
    <xf numFmtId="0" fontId="11" fillId="0" borderId="27" xfId="65" applyBorder="1">
      <alignment/>
      <protection/>
    </xf>
    <xf numFmtId="0" fontId="14" fillId="0" borderId="42" xfId="65" applyFont="1" applyBorder="1" applyAlignment="1">
      <alignment horizontal="center"/>
      <protection/>
    </xf>
    <xf numFmtId="0" fontId="11" fillId="0" borderId="42" xfId="65" applyBorder="1" applyAlignment="1">
      <alignment horizontal="center"/>
      <protection/>
    </xf>
    <xf numFmtId="0" fontId="11" fillId="0" borderId="13" xfId="65" applyBorder="1">
      <alignment/>
      <protection/>
    </xf>
    <xf numFmtId="0" fontId="14" fillId="0" borderId="31" xfId="65" applyFont="1" applyBorder="1" applyAlignment="1">
      <alignment horizontal="center"/>
      <protection/>
    </xf>
    <xf numFmtId="0" fontId="14" fillId="0" borderId="41" xfId="65" applyFont="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1" fillId="0" borderId="41" xfId="65" applyBorder="1" applyAlignment="1">
      <alignment/>
      <protection/>
    </xf>
    <xf numFmtId="0" fontId="11" fillId="0" borderId="41" xfId="65" applyBorder="1" applyAlignment="1">
      <alignment horizontal="right" vertical="center"/>
      <protection/>
    </xf>
    <xf numFmtId="0" fontId="11" fillId="0" borderId="0" xfId="65" applyBorder="1" applyAlignment="1">
      <alignment/>
      <protection/>
    </xf>
    <xf numFmtId="0" fontId="14" fillId="0" borderId="0" xfId="65" applyFont="1" applyBorder="1" applyAlignment="1">
      <alignment/>
      <protection/>
    </xf>
    <xf numFmtId="0" fontId="11" fillId="0" borderId="0" xfId="65" applyBorder="1" applyAlignment="1">
      <alignment horizontal="right" vertical="center"/>
      <protection/>
    </xf>
    <xf numFmtId="0" fontId="11" fillId="0" borderId="0" xfId="70">
      <alignment/>
      <protection/>
    </xf>
    <xf numFmtId="0" fontId="11" fillId="0" borderId="27" xfId="70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5" fillId="0" borderId="13" xfId="70" applyFont="1" applyBorder="1">
      <alignment/>
      <protection/>
    </xf>
    <xf numFmtId="0" fontId="14" fillId="0" borderId="11" xfId="70" applyFont="1" applyBorder="1" applyAlignment="1">
      <alignment horizontal="center"/>
      <protection/>
    </xf>
    <xf numFmtId="0" fontId="41" fillId="0" borderId="11" xfId="70" applyFont="1" applyBorder="1" applyAlignment="1">
      <alignment/>
      <protection/>
    </xf>
    <xf numFmtId="0" fontId="41" fillId="0" borderId="0" xfId="70" applyFont="1">
      <alignment/>
      <protection/>
    </xf>
    <xf numFmtId="0" fontId="41" fillId="0" borderId="11" xfId="70" applyFont="1" applyBorder="1">
      <alignment/>
      <protection/>
    </xf>
    <xf numFmtId="3" fontId="41" fillId="0" borderId="11" xfId="70" applyNumberFormat="1" applyFont="1" applyBorder="1">
      <alignment/>
      <protection/>
    </xf>
    <xf numFmtId="0" fontId="63" fillId="0" borderId="11" xfId="70" applyFont="1" applyBorder="1">
      <alignment/>
      <protection/>
    </xf>
    <xf numFmtId="0" fontId="14" fillId="0" borderId="12" xfId="70" applyFont="1" applyBorder="1" applyAlignment="1">
      <alignment horizontal="center"/>
      <protection/>
    </xf>
    <xf numFmtId="0" fontId="41" fillId="0" borderId="27" xfId="70" applyFont="1" applyBorder="1">
      <alignment/>
      <protection/>
    </xf>
    <xf numFmtId="0" fontId="41" fillId="0" borderId="12" xfId="70" applyFont="1" applyBorder="1">
      <alignment/>
      <protection/>
    </xf>
    <xf numFmtId="3" fontId="41" fillId="0" borderId="12" xfId="70" applyNumberFormat="1" applyFont="1" applyBorder="1">
      <alignment/>
      <protection/>
    </xf>
    <xf numFmtId="0" fontId="63" fillId="0" borderId="12" xfId="70" applyFont="1" applyBorder="1">
      <alignment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44" fillId="0" borderId="13" xfId="68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4" fillId="0" borderId="23" xfId="63" applyNumberFormat="1" applyFont="1" applyBorder="1" applyAlignment="1">
      <alignment/>
      <protection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3" fontId="10" fillId="0" borderId="16" xfId="69" applyNumberFormat="1" applyFont="1" applyBorder="1" applyAlignment="1">
      <alignment horizontal="right"/>
      <protection/>
    </xf>
    <xf numFmtId="0" fontId="11" fillId="0" borderId="19" xfId="69" applyBorder="1">
      <alignment/>
      <protection/>
    </xf>
    <xf numFmtId="9" fontId="8" fillId="0" borderId="12" xfId="69" applyNumberFormat="1" applyFont="1" applyBorder="1">
      <alignment/>
      <protection/>
    </xf>
    <xf numFmtId="0" fontId="2" fillId="0" borderId="16" xfId="0" applyFont="1" applyBorder="1" applyAlignment="1" applyProtection="1">
      <alignment/>
      <protection locked="0"/>
    </xf>
    <xf numFmtId="9" fontId="8" fillId="0" borderId="10" xfId="69" applyNumberFormat="1" applyFont="1" applyBorder="1">
      <alignment/>
      <protection/>
    </xf>
    <xf numFmtId="9" fontId="10" fillId="0" borderId="13" xfId="69" applyNumberFormat="1" applyFont="1" applyBorder="1">
      <alignment/>
      <protection/>
    </xf>
    <xf numFmtId="9" fontId="10" fillId="0" borderId="14" xfId="69" applyNumberFormat="1" applyFont="1" applyBorder="1">
      <alignment/>
      <protection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2" fillId="0" borderId="11" xfId="63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" fillId="0" borderId="0" xfId="63" applyFont="1" applyAlignment="1">
      <alignment/>
      <protection/>
    </xf>
    <xf numFmtId="0" fontId="2" fillId="0" borderId="0" xfId="63" applyFont="1" applyAlignment="1">
      <alignment/>
      <protection/>
    </xf>
    <xf numFmtId="0" fontId="2" fillId="0" borderId="22" xfId="0" applyFont="1" applyBorder="1" applyAlignment="1">
      <alignment vertical="center"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0" fontId="3" fillId="0" borderId="23" xfId="63" applyFont="1" applyBorder="1" applyAlignment="1">
      <alignment/>
      <protection/>
    </xf>
    <xf numFmtId="0" fontId="3" fillId="0" borderId="12" xfId="0" applyFont="1" applyBorder="1" applyAlignment="1">
      <alignment horizontal="center"/>
    </xf>
    <xf numFmtId="9" fontId="2" fillId="0" borderId="13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4" fillId="0" borderId="12" xfId="0" applyFont="1" applyBorder="1" applyAlignment="1">
      <alignment/>
    </xf>
    <xf numFmtId="9" fontId="2" fillId="0" borderId="12" xfId="0" applyNumberFormat="1" applyFont="1" applyBorder="1" applyAlignment="1">
      <alignment/>
    </xf>
    <xf numFmtId="49" fontId="64" fillId="0" borderId="13" xfId="63" applyNumberFormat="1" applyFont="1" applyBorder="1" applyAlignment="1">
      <alignment vertical="center"/>
      <protection/>
    </xf>
    <xf numFmtId="49" fontId="64" fillId="0" borderId="18" xfId="63" applyNumberFormat="1" applyFont="1" applyBorder="1" applyAlignment="1">
      <alignment vertical="center"/>
      <protection/>
    </xf>
    <xf numFmtId="49" fontId="64" fillId="0" borderId="12" xfId="63" applyNumberFormat="1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3" fontId="2" fillId="0" borderId="10" xfId="63" applyNumberFormat="1" applyFont="1" applyBorder="1" applyAlignment="1">
      <alignment/>
      <protection/>
    </xf>
    <xf numFmtId="49" fontId="64" fillId="0" borderId="10" xfId="63" applyNumberFormat="1" applyFont="1" applyBorder="1" applyAlignment="1">
      <alignment vertical="center"/>
      <protection/>
    </xf>
    <xf numFmtId="3" fontId="1" fillId="0" borderId="15" xfId="63" applyNumberFormat="1" applyFont="1" applyBorder="1" applyAlignment="1">
      <alignment/>
      <protection/>
    </xf>
    <xf numFmtId="3" fontId="4" fillId="0" borderId="15" xfId="63" applyNumberFormat="1" applyFont="1" applyBorder="1" applyAlignment="1">
      <alignment/>
      <protection/>
    </xf>
    <xf numFmtId="3" fontId="2" fillId="0" borderId="21" xfId="63" applyNumberFormat="1" applyFont="1" applyBorder="1">
      <alignment/>
      <protection/>
    </xf>
    <xf numFmtId="3" fontId="0" fillId="0" borderId="16" xfId="0" applyNumberFormat="1" applyFont="1" applyBorder="1" applyAlignment="1">
      <alignment vertical="center"/>
    </xf>
    <xf numFmtId="0" fontId="11" fillId="0" borderId="27" xfId="68" applyBorder="1">
      <alignment/>
      <protection/>
    </xf>
    <xf numFmtId="3" fontId="1" fillId="0" borderId="11" xfId="63" applyNumberFormat="1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3" fontId="3" fillId="0" borderId="20" xfId="63" applyNumberFormat="1" applyFont="1" applyBorder="1" applyAlignment="1">
      <alignment vertical="center"/>
      <protection/>
    </xf>
    <xf numFmtId="3" fontId="3" fillId="0" borderId="25" xfId="63" applyNumberFormat="1" applyFont="1" applyBorder="1" applyAlignment="1">
      <alignment vertical="center"/>
      <protection/>
    </xf>
    <xf numFmtId="0" fontId="35" fillId="0" borderId="20" xfId="62" applyFont="1" applyBorder="1" applyAlignment="1">
      <alignment vertical="center"/>
      <protection/>
    </xf>
    <xf numFmtId="3" fontId="35" fillId="0" borderId="11" xfId="62" applyNumberFormat="1" applyFont="1" applyBorder="1" applyAlignment="1">
      <alignment vertical="center"/>
      <protection/>
    </xf>
    <xf numFmtId="0" fontId="35" fillId="0" borderId="37" xfId="62" applyFont="1" applyBorder="1" applyAlignment="1">
      <alignment vertical="center"/>
      <protection/>
    </xf>
    <xf numFmtId="3" fontId="38" fillId="0" borderId="37" xfId="62" applyNumberFormat="1" applyFont="1" applyBorder="1">
      <alignment/>
      <protection/>
    </xf>
    <xf numFmtId="0" fontId="65" fillId="0" borderId="13" xfId="63" applyFont="1" applyBorder="1" applyAlignment="1">
      <alignment/>
      <protection/>
    </xf>
    <xf numFmtId="3" fontId="39" fillId="0" borderId="10" xfId="62" applyNumberFormat="1" applyFont="1" applyBorder="1">
      <alignment/>
      <protection/>
    </xf>
    <xf numFmtId="3" fontId="3" fillId="0" borderId="12" xfId="63" applyNumberFormat="1" applyFont="1" applyBorder="1" applyAlignment="1">
      <alignment horizontal="right"/>
      <protection/>
    </xf>
    <xf numFmtId="0" fontId="12" fillId="0" borderId="12" xfId="63" applyFont="1" applyBorder="1" applyAlignment="1">
      <alignment/>
      <protection/>
    </xf>
    <xf numFmtId="0" fontId="58" fillId="0" borderId="13" xfId="63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3" fontId="4" fillId="0" borderId="11" xfId="0" applyNumberFormat="1" applyFont="1" applyBorder="1" applyAlignment="1">
      <alignment horizontal="right"/>
    </xf>
    <xf numFmtId="3" fontId="59" fillId="0" borderId="11" xfId="78" applyNumberFormat="1" applyFont="1" applyBorder="1" applyAlignment="1">
      <alignment horizontal="right"/>
    </xf>
    <xf numFmtId="0" fontId="59" fillId="0" borderId="11" xfId="0" applyFont="1" applyBorder="1" applyAlignment="1">
      <alignment horizontal="left"/>
    </xf>
    <xf numFmtId="3" fontId="14" fillId="0" borderId="13" xfId="68" applyNumberFormat="1" applyFont="1" applyBorder="1">
      <alignment/>
      <protection/>
    </xf>
    <xf numFmtId="3" fontId="0" fillId="0" borderId="13" xfId="0" applyNumberFormat="1" applyBorder="1" applyAlignment="1">
      <alignment vertical="center"/>
    </xf>
    <xf numFmtId="0" fontId="35" fillId="0" borderId="12" xfId="62" applyFont="1" applyBorder="1" applyAlignment="1">
      <alignment vertical="center"/>
      <protection/>
    </xf>
    <xf numFmtId="3" fontId="35" fillId="0" borderId="12" xfId="62" applyNumberFormat="1" applyFont="1" applyBorder="1" applyAlignment="1">
      <alignment vertical="center"/>
      <protection/>
    </xf>
    <xf numFmtId="0" fontId="0" fillId="0" borderId="11" xfId="63" applyFont="1" applyBorder="1" applyAlignment="1">
      <alignment/>
      <protection/>
    </xf>
    <xf numFmtId="0" fontId="40" fillId="0" borderId="32" xfId="62" applyFont="1" applyBorder="1">
      <alignment/>
      <protection/>
    </xf>
    <xf numFmtId="3" fontId="39" fillId="0" borderId="32" xfId="62" applyNumberFormat="1" applyFont="1" applyBorder="1">
      <alignment/>
      <protection/>
    </xf>
    <xf numFmtId="3" fontId="12" fillId="0" borderId="12" xfId="0" applyNumberFormat="1" applyFont="1" applyBorder="1" applyAlignment="1">
      <alignment horizontal="center"/>
    </xf>
    <xf numFmtId="0" fontId="0" fillId="0" borderId="0" xfId="58">
      <alignment/>
      <protection/>
    </xf>
    <xf numFmtId="0" fontId="0" fillId="0" borderId="47" xfId="58" applyBorder="1">
      <alignment/>
      <protection/>
    </xf>
    <xf numFmtId="0" fontId="1" fillId="0" borderId="47" xfId="61" applyFont="1" applyBorder="1" applyAlignment="1">
      <alignment horizontal="right"/>
      <protection/>
    </xf>
    <xf numFmtId="0" fontId="35" fillId="0" borderId="16" xfId="58" applyFont="1" applyBorder="1" applyAlignment="1">
      <alignment horizontal="center"/>
      <protection/>
    </xf>
    <xf numFmtId="0" fontId="66" fillId="0" borderId="21" xfId="58" applyFont="1" applyBorder="1" applyAlignment="1">
      <alignment/>
      <protection/>
    </xf>
    <xf numFmtId="0" fontId="67" fillId="0" borderId="49" xfId="58" applyFont="1" applyBorder="1" applyAlignment="1">
      <alignment/>
      <protection/>
    </xf>
    <xf numFmtId="0" fontId="67" fillId="0" borderId="49" xfId="58" applyFont="1" applyBorder="1" applyAlignment="1">
      <alignment horizontal="center"/>
      <protection/>
    </xf>
    <xf numFmtId="0" fontId="67" fillId="0" borderId="49" xfId="58" applyFont="1" applyBorder="1">
      <alignment/>
      <protection/>
    </xf>
    <xf numFmtId="0" fontId="67" fillId="0" borderId="46" xfId="58" applyFont="1" applyBorder="1">
      <alignment/>
      <protection/>
    </xf>
    <xf numFmtId="0" fontId="66" fillId="0" borderId="22" xfId="58" applyFont="1" applyBorder="1" applyAlignment="1">
      <alignment vertical="center"/>
      <protection/>
    </xf>
    <xf numFmtId="0" fontId="66" fillId="0" borderId="40" xfId="58" applyFont="1" applyBorder="1">
      <alignment/>
      <protection/>
    </xf>
    <xf numFmtId="3" fontId="34" fillId="0" borderId="16" xfId="58" applyNumberFormat="1" applyFont="1" applyBorder="1">
      <alignment/>
      <protection/>
    </xf>
    <xf numFmtId="3" fontId="34" fillId="0" borderId="40" xfId="58" applyNumberFormat="1" applyFont="1" applyBorder="1">
      <alignment/>
      <protection/>
    </xf>
    <xf numFmtId="0" fontId="66" fillId="0" borderId="21" xfId="58" applyFont="1" applyBorder="1" applyAlignment="1">
      <alignment horizontal="left"/>
      <protection/>
    </xf>
    <xf numFmtId="0" fontId="48" fillId="0" borderId="49" xfId="58" applyFont="1" applyBorder="1">
      <alignment/>
      <protection/>
    </xf>
    <xf numFmtId="0" fontId="48" fillId="0" borderId="46" xfId="58" applyFont="1" applyBorder="1">
      <alignment/>
      <protection/>
    </xf>
    <xf numFmtId="0" fontId="66" fillId="0" borderId="22" xfId="58" applyFont="1" applyBorder="1">
      <alignment/>
      <protection/>
    </xf>
    <xf numFmtId="0" fontId="67" fillId="0" borderId="40" xfId="58" applyFont="1" applyBorder="1">
      <alignment/>
      <protection/>
    </xf>
    <xf numFmtId="0" fontId="0" fillId="0" borderId="0" xfId="58" applyBorder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11" xfId="78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9" fontId="2" fillId="0" borderId="13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9" fontId="8" fillId="0" borderId="13" xfId="78" applyNumberFormat="1" applyFont="1" applyBorder="1" applyAlignment="1">
      <alignment horizontal="right"/>
    </xf>
    <xf numFmtId="9" fontId="10" fillId="0" borderId="13" xfId="78" applyNumberFormat="1" applyFont="1" applyBorder="1" applyAlignment="1">
      <alignment horizontal="right"/>
    </xf>
    <xf numFmtId="9" fontId="10" fillId="0" borderId="11" xfId="78" applyNumberFormat="1" applyFont="1" applyBorder="1" applyAlignment="1">
      <alignment horizontal="right"/>
    </xf>
    <xf numFmtId="9" fontId="0" fillId="0" borderId="11" xfId="0" applyNumberForma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14" fillId="0" borderId="12" xfId="69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69" applyNumberFormat="1" applyFont="1" applyBorder="1" applyAlignment="1">
      <alignment horizontal="right"/>
      <protection/>
    </xf>
    <xf numFmtId="0" fontId="0" fillId="0" borderId="13" xfId="63" applyFont="1" applyBorder="1" applyAlignment="1">
      <alignment/>
      <protection/>
    </xf>
    <xf numFmtId="3" fontId="0" fillId="0" borderId="0" xfId="0" applyNumberFormat="1" applyFill="1" applyAlignment="1">
      <alignment/>
    </xf>
    <xf numFmtId="0" fontId="12" fillId="0" borderId="19" xfId="0" applyFont="1" applyFill="1" applyBorder="1" applyAlignment="1" applyProtection="1">
      <alignment/>
      <protection locked="0"/>
    </xf>
    <xf numFmtId="9" fontId="1" fillId="0" borderId="12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9" fontId="2" fillId="0" borderId="12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9" fontId="1" fillId="0" borderId="16" xfId="63" applyNumberFormat="1" applyFont="1" applyBorder="1" applyAlignment="1">
      <alignment/>
      <protection/>
    </xf>
    <xf numFmtId="9" fontId="2" fillId="0" borderId="17" xfId="63" applyNumberFormat="1" applyFont="1" applyBorder="1" applyAlignment="1">
      <alignment/>
      <protection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2" fillId="0" borderId="22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horizontal="right" vertical="center"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1" fillId="0" borderId="14" xfId="63" applyNumberFormat="1" applyFont="1" applyBorder="1" applyAlignment="1">
      <alignment vertical="center"/>
      <protection/>
    </xf>
    <xf numFmtId="9" fontId="4" fillId="0" borderId="18" xfId="63" applyNumberFormat="1" applyFont="1" applyBorder="1" applyAlignment="1">
      <alignment/>
      <protection/>
    </xf>
    <xf numFmtId="3" fontId="3" fillId="0" borderId="40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59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right" vertical="center" wrapText="1"/>
    </xf>
    <xf numFmtId="3" fontId="59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69" applyFont="1" applyAlignment="1">
      <alignment horizontal="center" vertical="center"/>
      <protection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2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5" xfId="63" applyNumberFormat="1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48" fillId="0" borderId="26" xfId="64" applyFont="1" applyBorder="1" applyAlignment="1">
      <alignment/>
      <protection/>
    </xf>
    <xf numFmtId="0" fontId="48" fillId="0" borderId="29" xfId="64" applyFont="1" applyBorder="1" applyAlignment="1">
      <alignment/>
      <protection/>
    </xf>
    <xf numFmtId="0" fontId="34" fillId="0" borderId="26" xfId="64" applyFont="1" applyBorder="1" applyAlignment="1">
      <alignment/>
      <protection/>
    </xf>
    <xf numFmtId="0" fontId="0" fillId="0" borderId="29" xfId="0" applyBorder="1" applyAlignment="1">
      <alignment/>
    </xf>
    <xf numFmtId="0" fontId="48" fillId="0" borderId="10" xfId="64" applyFont="1" applyBorder="1" applyAlignment="1">
      <alignment vertical="center"/>
      <protection/>
    </xf>
    <xf numFmtId="0" fontId="48" fillId="0" borderId="12" xfId="64" applyFont="1" applyBorder="1" applyAlignment="1">
      <alignment vertical="center"/>
      <protection/>
    </xf>
    <xf numFmtId="0" fontId="34" fillId="0" borderId="11" xfId="64" applyFont="1" applyBorder="1" applyAlignment="1">
      <alignment vertical="center" wrapText="1"/>
      <protection/>
    </xf>
    <xf numFmtId="0" fontId="48" fillId="0" borderId="32" xfId="64" applyFont="1" applyBorder="1" applyAlignment="1">
      <alignment vertical="center" wrapText="1"/>
      <protection/>
    </xf>
    <xf numFmtId="0" fontId="0" fillId="0" borderId="42" xfId="0" applyBorder="1" applyAlignment="1">
      <alignment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/>
      <protection/>
    </xf>
    <xf numFmtId="0" fontId="3" fillId="0" borderId="0" xfId="0" applyFont="1" applyAlignment="1">
      <alignment/>
    </xf>
    <xf numFmtId="0" fontId="34" fillId="0" borderId="10" xfId="64" applyFont="1" applyBorder="1" applyAlignment="1">
      <alignment vertical="center" wrapText="1"/>
      <protection/>
    </xf>
    <xf numFmtId="0" fontId="48" fillId="0" borderId="50" xfId="64" applyFont="1" applyBorder="1" applyAlignment="1">
      <alignment vertical="center"/>
      <protection/>
    </xf>
    <xf numFmtId="0" fontId="48" fillId="0" borderId="11" xfId="64" applyFont="1" applyBorder="1" applyAlignment="1">
      <alignment vertical="center"/>
      <protection/>
    </xf>
    <xf numFmtId="0" fontId="49" fillId="0" borderId="19" xfId="66" applyFont="1" applyBorder="1" applyAlignment="1">
      <alignment horizontal="center" vertical="center"/>
      <protection/>
    </xf>
    <xf numFmtId="0" fontId="11" fillId="0" borderId="11" xfId="66" applyBorder="1" applyAlignment="1">
      <alignment horizontal="center" vertical="center"/>
      <protection/>
    </xf>
    <xf numFmtId="0" fontId="11" fillId="0" borderId="16" xfId="66" applyBorder="1" applyAlignment="1">
      <alignment horizontal="center" vertical="center"/>
      <protection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51" xfId="66" applyFont="1" applyBorder="1" applyAlignment="1">
      <alignment horizontal="center" vertical="center" wrapText="1"/>
      <protection/>
    </xf>
    <xf numFmtId="0" fontId="49" fillId="0" borderId="20" xfId="66" applyFont="1" applyBorder="1" applyAlignment="1">
      <alignment horizontal="center" vertical="center" wrapText="1"/>
      <protection/>
    </xf>
    <xf numFmtId="0" fontId="49" fillId="0" borderId="31" xfId="66" applyFont="1" applyBorder="1" applyAlignment="1">
      <alignment horizontal="center" vertical="center" wrapText="1"/>
      <protection/>
    </xf>
    <xf numFmtId="0" fontId="11" fillId="0" borderId="20" xfId="66" applyBorder="1" applyAlignment="1">
      <alignment horizontal="center" vertical="center" wrapText="1"/>
      <protection/>
    </xf>
    <xf numFmtId="0" fontId="11" fillId="0" borderId="31" xfId="66" applyBorder="1" applyAlignment="1">
      <alignment horizontal="center" vertical="center" wrapText="1"/>
      <protection/>
    </xf>
    <xf numFmtId="0" fontId="11" fillId="0" borderId="22" xfId="66" applyBorder="1" applyAlignment="1">
      <alignment horizontal="center" vertical="center" wrapText="1"/>
      <protection/>
    </xf>
    <xf numFmtId="0" fontId="11" fillId="0" borderId="40" xfId="66" applyBorder="1" applyAlignment="1">
      <alignment horizontal="center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0" fontId="49" fillId="0" borderId="11" xfId="66" applyFont="1" applyBorder="1" applyAlignment="1">
      <alignment horizontal="center" vertical="center"/>
      <protection/>
    </xf>
    <xf numFmtId="0" fontId="49" fillId="0" borderId="16" xfId="66" applyFont="1" applyBorder="1" applyAlignment="1">
      <alignment horizontal="center" vertical="center"/>
      <protection/>
    </xf>
    <xf numFmtId="0" fontId="49" fillId="0" borderId="12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51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1" xfId="61" applyBorder="1" applyAlignment="1">
      <alignment/>
      <protection/>
    </xf>
    <xf numFmtId="0" fontId="14" fillId="0" borderId="0" xfId="66" applyFont="1" applyAlignment="1">
      <alignment horizontal="center"/>
      <protection/>
    </xf>
    <xf numFmtId="0" fontId="35" fillId="0" borderId="0" xfId="66" applyFont="1" applyAlignment="1">
      <alignment horizontal="center"/>
      <protection/>
    </xf>
    <xf numFmtId="0" fontId="53" fillId="0" borderId="10" xfId="66" applyFont="1" applyBorder="1" applyAlignment="1">
      <alignment horizontal="center" vertical="center" wrapText="1"/>
      <protection/>
    </xf>
    <xf numFmtId="0" fontId="53" fillId="0" borderId="12" xfId="66" applyFont="1" applyBorder="1" applyAlignment="1">
      <alignment horizontal="center" vertical="center" wrapText="1"/>
      <protection/>
    </xf>
    <xf numFmtId="0" fontId="53" fillId="0" borderId="10" xfId="66" applyFont="1" applyBorder="1" applyAlignment="1">
      <alignment horizontal="center" vertical="center"/>
      <protection/>
    </xf>
    <xf numFmtId="0" fontId="53" fillId="0" borderId="12" xfId="66" applyFont="1" applyBorder="1" applyAlignment="1">
      <alignment horizontal="center" vertical="center"/>
      <protection/>
    </xf>
    <xf numFmtId="0" fontId="53" fillId="0" borderId="15" xfId="66" applyFont="1" applyBorder="1" applyAlignment="1">
      <alignment horizontal="center" vertical="center"/>
      <protection/>
    </xf>
    <xf numFmtId="0" fontId="53" fillId="0" borderId="35" xfId="66" applyFont="1" applyBorder="1" applyAlignment="1">
      <alignment horizontal="center" vertical="center"/>
      <protection/>
    </xf>
    <xf numFmtId="0" fontId="53" fillId="0" borderId="23" xfId="66" applyFont="1" applyBorder="1" applyAlignment="1">
      <alignment horizontal="center" vertical="center"/>
      <protection/>
    </xf>
    <xf numFmtId="0" fontId="53" fillId="0" borderId="30" xfId="66" applyFont="1" applyBorder="1" applyAlignment="1">
      <alignment horizontal="center" vertical="center"/>
      <protection/>
    </xf>
    <xf numFmtId="0" fontId="53" fillId="0" borderId="41" xfId="66" applyFont="1" applyBorder="1" applyAlignment="1">
      <alignment horizontal="center" vertical="center"/>
      <protection/>
    </xf>
    <xf numFmtId="0" fontId="53" fillId="0" borderId="27" xfId="66" applyFont="1" applyBorder="1" applyAlignment="1">
      <alignment horizontal="center" vertical="center"/>
      <protection/>
    </xf>
    <xf numFmtId="0" fontId="49" fillId="0" borderId="23" xfId="6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 vertical="center"/>
    </xf>
    <xf numFmtId="0" fontId="49" fillId="0" borderId="24" xfId="66" applyFont="1" applyBorder="1" applyAlignment="1">
      <alignment horizontal="center" vertical="center"/>
      <protection/>
    </xf>
    <xf numFmtId="0" fontId="11" fillId="0" borderId="20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/>
      <protection/>
    </xf>
    <xf numFmtId="0" fontId="54" fillId="0" borderId="52" xfId="66" applyFont="1" applyBorder="1" applyAlignment="1">
      <alignment horizontal="center" vertical="center" wrapText="1"/>
      <protection/>
    </xf>
    <xf numFmtId="0" fontId="54" fillId="0" borderId="51" xfId="66" applyFont="1" applyBorder="1" applyAlignment="1">
      <alignment horizontal="center" vertical="center" wrapText="1"/>
      <protection/>
    </xf>
    <xf numFmtId="0" fontId="54" fillId="0" borderId="0" xfId="66" applyFont="1" applyBorder="1" applyAlignment="1">
      <alignment horizontal="center" vertical="center" wrapText="1"/>
      <protection/>
    </xf>
    <xf numFmtId="0" fontId="54" fillId="0" borderId="31" xfId="66" applyFont="1" applyBorder="1" applyAlignment="1">
      <alignment horizontal="center" vertical="center" wrapText="1"/>
      <protection/>
    </xf>
    <xf numFmtId="0" fontId="55" fillId="0" borderId="0" xfId="66" applyFont="1" applyBorder="1" applyAlignment="1">
      <alignment horizontal="center" vertical="center" wrapText="1"/>
      <protection/>
    </xf>
    <xf numFmtId="0" fontId="55" fillId="0" borderId="31" xfId="66" applyFont="1" applyBorder="1" applyAlignment="1">
      <alignment horizontal="center" vertical="center" wrapText="1"/>
      <protection/>
    </xf>
    <xf numFmtId="0" fontId="55" fillId="0" borderId="47" xfId="66" applyFont="1" applyBorder="1" applyAlignment="1">
      <alignment horizontal="center" vertical="center" wrapText="1"/>
      <protection/>
    </xf>
    <xf numFmtId="0" fontId="55" fillId="0" borderId="40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1" fillId="0" borderId="11" xfId="65" applyFont="1" applyBorder="1" applyAlignment="1">
      <alignment/>
      <protection/>
    </xf>
    <xf numFmtId="0" fontId="11" fillId="0" borderId="12" xfId="65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41" xfId="65" applyBorder="1" applyAlignment="1">
      <alignment/>
      <protection/>
    </xf>
    <xf numFmtId="0" fontId="11" fillId="0" borderId="35" xfId="65" applyBorder="1" applyAlignment="1">
      <alignment/>
      <protection/>
    </xf>
    <xf numFmtId="0" fontId="11" fillId="0" borderId="23" xfId="65" applyBorder="1" applyAlignment="1">
      <alignment/>
      <protection/>
    </xf>
    <xf numFmtId="0" fontId="11" fillId="0" borderId="27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4" fillId="0" borderId="10" xfId="65" applyFont="1" applyBorder="1" applyAlignment="1">
      <alignment horizontal="right" vertical="center"/>
      <protection/>
    </xf>
    <xf numFmtId="0" fontId="14" fillId="0" borderId="12" xfId="65" applyFont="1" applyBorder="1" applyAlignment="1">
      <alignment horizontal="right" vertical="center"/>
      <protection/>
    </xf>
    <xf numFmtId="0" fontId="11" fillId="0" borderId="10" xfId="65" applyFont="1" applyBorder="1" applyAlignment="1">
      <alignment/>
      <protection/>
    </xf>
    <xf numFmtId="0" fontId="14" fillId="0" borderId="15" xfId="65" applyFont="1" applyBorder="1" applyAlignment="1">
      <alignment/>
      <protection/>
    </xf>
    <xf numFmtId="0" fontId="14" fillId="0" borderId="41" xfId="65" applyFont="1" applyBorder="1" applyAlignment="1">
      <alignment/>
      <protection/>
    </xf>
    <xf numFmtId="0" fontId="14" fillId="0" borderId="35" xfId="65" applyFont="1" applyBorder="1" applyAlignment="1">
      <alignment/>
      <protection/>
    </xf>
    <xf numFmtId="0" fontId="14" fillId="0" borderId="23" xfId="65" applyFont="1" applyBorder="1" applyAlignment="1">
      <alignment/>
      <protection/>
    </xf>
    <xf numFmtId="0" fontId="14" fillId="0" borderId="27" xfId="65" applyFont="1" applyBorder="1" applyAlignment="1">
      <alignment/>
      <protection/>
    </xf>
    <xf numFmtId="0" fontId="14" fillId="0" borderId="30" xfId="65" applyFont="1" applyBorder="1" applyAlignment="1">
      <alignment/>
      <protection/>
    </xf>
    <xf numFmtId="0" fontId="14" fillId="0" borderId="26" xfId="65" applyFont="1" applyBorder="1" applyAlignment="1">
      <alignment horizontal="center"/>
      <protection/>
    </xf>
    <xf numFmtId="0" fontId="14" fillId="0" borderId="42" xfId="65" applyFont="1" applyBorder="1" applyAlignment="1">
      <alignment horizontal="center"/>
      <protection/>
    </xf>
    <xf numFmtId="0" fontId="11" fillId="0" borderId="42" xfId="65" applyBorder="1" applyAlignment="1">
      <alignment horizontal="center"/>
      <protection/>
    </xf>
    <xf numFmtId="0" fontId="14" fillId="0" borderId="15" xfId="65" applyFont="1" applyBorder="1" applyAlignment="1">
      <alignment vertical="center" wrapText="1"/>
      <protection/>
    </xf>
    <xf numFmtId="0" fontId="14" fillId="0" borderId="41" xfId="65" applyFont="1" applyBorder="1" applyAlignment="1">
      <alignment vertical="center" wrapText="1"/>
      <protection/>
    </xf>
    <xf numFmtId="0" fontId="14" fillId="0" borderId="35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 wrapText="1"/>
      <protection/>
    </xf>
    <xf numFmtId="0" fontId="14" fillId="0" borderId="0" xfId="65" applyFont="1" applyBorder="1" applyAlignment="1">
      <alignment vertical="center" wrapText="1"/>
      <protection/>
    </xf>
    <xf numFmtId="0" fontId="14" fillId="0" borderId="31" xfId="65" applyFont="1" applyBorder="1" applyAlignment="1">
      <alignment vertical="center" wrapText="1"/>
      <protection/>
    </xf>
    <xf numFmtId="0" fontId="11" fillId="0" borderId="23" xfId="65" applyBorder="1" applyAlignment="1">
      <alignment wrapText="1"/>
      <protection/>
    </xf>
    <xf numFmtId="0" fontId="11" fillId="0" borderId="27" xfId="65" applyBorder="1" applyAlignment="1">
      <alignment wrapText="1"/>
      <protection/>
    </xf>
    <xf numFmtId="0" fontId="11" fillId="0" borderId="30" xfId="65" applyBorder="1" applyAlignment="1">
      <alignment wrapText="1"/>
      <protection/>
    </xf>
    <xf numFmtId="0" fontId="14" fillId="0" borderId="10" xfId="65" applyFont="1" applyBorder="1" applyAlignment="1">
      <alignment vertical="center" wrapText="1"/>
      <protection/>
    </xf>
    <xf numFmtId="0" fontId="11" fillId="0" borderId="11" xfId="65" applyBorder="1" applyAlignment="1">
      <alignment wrapText="1"/>
      <protection/>
    </xf>
    <xf numFmtId="0" fontId="11" fillId="0" borderId="12" xfId="65" applyBorder="1" applyAlignment="1">
      <alignment wrapText="1"/>
      <protection/>
    </xf>
    <xf numFmtId="0" fontId="14" fillId="0" borderId="10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4" fillId="0" borderId="0" xfId="65" applyFont="1" applyAlignment="1">
      <alignment horizontal="center"/>
      <protection/>
    </xf>
    <xf numFmtId="0" fontId="11" fillId="0" borderId="10" xfId="65" applyFont="1" applyBorder="1" applyAlignment="1">
      <alignment wrapText="1"/>
      <protection/>
    </xf>
    <xf numFmtId="0" fontId="11" fillId="0" borderId="0" xfId="65" applyFont="1" applyBorder="1" applyAlignment="1">
      <alignment wrapText="1"/>
      <protection/>
    </xf>
    <xf numFmtId="0" fontId="14" fillId="0" borderId="29" xfId="65" applyFont="1" applyBorder="1" applyAlignment="1">
      <alignment horizontal="center"/>
      <protection/>
    </xf>
    <xf numFmtId="0" fontId="11" fillId="0" borderId="11" xfId="65" applyFont="1" applyBorder="1" applyAlignment="1">
      <alignment wrapText="1"/>
      <protection/>
    </xf>
    <xf numFmtId="0" fontId="62" fillId="0" borderId="0" xfId="58" applyFont="1" applyAlignment="1">
      <alignment horizontal="center" vertical="center"/>
      <protection/>
    </xf>
    <xf numFmtId="0" fontId="14" fillId="0" borderId="0" xfId="70" applyFont="1" applyAlignment="1">
      <alignment horizontal="center" vertical="center"/>
      <protection/>
    </xf>
    <xf numFmtId="0" fontId="15" fillId="0" borderId="26" xfId="70" applyFont="1" applyBorder="1" applyAlignment="1">
      <alignment horizontal="center" vertical="center"/>
      <protection/>
    </xf>
    <xf numFmtId="0" fontId="15" fillId="0" borderId="29" xfId="70" applyFont="1" applyBorder="1" applyAlignment="1">
      <alignment horizontal="center" vertical="center"/>
      <protection/>
    </xf>
    <xf numFmtId="0" fontId="15" fillId="0" borderId="41" xfId="70" applyFont="1" applyBorder="1" applyAlignment="1">
      <alignment horizontal="center" vertical="center"/>
      <protection/>
    </xf>
    <xf numFmtId="0" fontId="15" fillId="0" borderId="27" xfId="70" applyFont="1" applyBorder="1" applyAlignment="1">
      <alignment horizontal="center" vertical="center"/>
      <protection/>
    </xf>
    <xf numFmtId="0" fontId="14" fillId="0" borderId="10" xfId="70" applyFont="1" applyBorder="1" applyAlignment="1">
      <alignment horizontal="center" vertical="center"/>
      <protection/>
    </xf>
    <xf numFmtId="0" fontId="14" fillId="0" borderId="12" xfId="70" applyFont="1" applyBorder="1" applyAlignment="1">
      <alignment horizontal="center" vertical="center"/>
      <protection/>
    </xf>
    <xf numFmtId="0" fontId="14" fillId="0" borderId="10" xfId="6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53" xfId="68" applyFont="1" applyBorder="1" applyAlignment="1">
      <alignment horizontal="center" vertical="center" wrapText="1"/>
      <protection/>
    </xf>
    <xf numFmtId="0" fontId="43" fillId="0" borderId="54" xfId="68" applyFont="1" applyBorder="1" applyAlignment="1">
      <alignment horizontal="center" vertical="center" wrapText="1"/>
      <protection/>
    </xf>
    <xf numFmtId="0" fontId="43" fillId="0" borderId="55" xfId="68" applyFont="1" applyFill="1" applyBorder="1" applyAlignment="1">
      <alignment horizontal="center" vertical="center" wrapText="1"/>
      <protection/>
    </xf>
    <xf numFmtId="0" fontId="43" fillId="0" borderId="56" xfId="68" applyFont="1" applyFill="1" applyBorder="1" applyAlignment="1">
      <alignment horizontal="center" vertical="center" wrapText="1"/>
      <protection/>
    </xf>
    <xf numFmtId="0" fontId="47" fillId="0" borderId="0" xfId="68" applyFont="1" applyAlignment="1">
      <alignment horizontal="center" vertical="center"/>
      <protection/>
    </xf>
    <xf numFmtId="0" fontId="50" fillId="0" borderId="0" xfId="68" applyFont="1" applyAlignment="1">
      <alignment horizontal="center" vertical="center"/>
      <protection/>
    </xf>
    <xf numFmtId="0" fontId="43" fillId="0" borderId="57" xfId="68" applyFont="1" applyBorder="1" applyAlignment="1">
      <alignment horizontal="center" vertical="center" wrapText="1"/>
      <protection/>
    </xf>
    <xf numFmtId="0" fontId="43" fillId="0" borderId="58" xfId="68" applyFont="1" applyBorder="1" applyAlignment="1">
      <alignment horizontal="center" vertical="center" wrapText="1"/>
      <protection/>
    </xf>
    <xf numFmtId="0" fontId="43" fillId="0" borderId="59" xfId="68" applyFont="1" applyBorder="1" applyAlignment="1">
      <alignment horizontal="center" vertical="center" wrapText="1"/>
      <protection/>
    </xf>
    <xf numFmtId="0" fontId="43" fillId="0" borderId="60" xfId="68" applyFont="1" applyBorder="1" applyAlignment="1">
      <alignment horizontal="center" vertical="center" wrapText="1"/>
      <protection/>
    </xf>
    <xf numFmtId="0" fontId="43" fillId="0" borderId="55" xfId="68" applyFont="1" applyBorder="1" applyAlignment="1">
      <alignment horizontal="center" vertical="center" wrapText="1"/>
      <protection/>
    </xf>
    <xf numFmtId="0" fontId="43" fillId="0" borderId="56" xfId="68" applyFont="1" applyBorder="1" applyAlignment="1">
      <alignment horizontal="center" vertical="center" wrapText="1"/>
      <protection/>
    </xf>
    <xf numFmtId="0" fontId="43" fillId="0" borderId="61" xfId="68" applyFont="1" applyBorder="1" applyAlignment="1">
      <alignment horizontal="center" vertical="center" wrapText="1"/>
      <protection/>
    </xf>
    <xf numFmtId="0" fontId="43" fillId="0" borderId="62" xfId="68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3" fillId="0" borderId="13" xfId="68" applyFont="1" applyFill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42" fillId="0" borderId="0" xfId="68" applyFont="1" applyAlignment="1">
      <alignment horizontal="center"/>
      <protection/>
    </xf>
    <xf numFmtId="0" fontId="43" fillId="0" borderId="10" xfId="68" applyFont="1" applyFill="1" applyBorder="1" applyAlignment="1">
      <alignment horizontal="center" vertical="center" wrapText="1"/>
      <protection/>
    </xf>
    <xf numFmtId="0" fontId="43" fillId="0" borderId="12" xfId="6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8" fillId="0" borderId="10" xfId="58" applyNumberFormat="1" applyFont="1" applyBorder="1" applyAlignment="1">
      <alignment vertical="center"/>
      <protection/>
    </xf>
    <xf numFmtId="3" fontId="48" fillId="0" borderId="16" xfId="57" applyNumberFormat="1" applyFont="1" applyBorder="1" applyAlignment="1">
      <alignment vertical="center"/>
      <protection/>
    </xf>
    <xf numFmtId="3" fontId="34" fillId="0" borderId="10" xfId="58" applyNumberFormat="1" applyFont="1" applyBorder="1" applyAlignment="1">
      <alignment vertical="center"/>
      <protection/>
    </xf>
    <xf numFmtId="3" fontId="34" fillId="0" borderId="16" xfId="58" applyNumberFormat="1" applyFont="1" applyBorder="1" applyAlignment="1">
      <alignment vertical="center"/>
      <protection/>
    </xf>
    <xf numFmtId="0" fontId="37" fillId="0" borderId="15" xfId="58" applyFont="1" applyBorder="1" applyAlignment="1">
      <alignment vertical="center" wrapText="1"/>
      <protection/>
    </xf>
    <xf numFmtId="0" fontId="37" fillId="0" borderId="35" xfId="57" applyFont="1" applyBorder="1" applyAlignment="1">
      <alignment vertical="center" wrapText="1"/>
      <protection/>
    </xf>
    <xf numFmtId="0" fontId="37" fillId="0" borderId="23" xfId="57" applyFont="1" applyBorder="1" applyAlignment="1">
      <alignment vertical="center" wrapText="1"/>
      <protection/>
    </xf>
    <xf numFmtId="0" fontId="37" fillId="0" borderId="30" xfId="57" applyFont="1" applyBorder="1" applyAlignment="1">
      <alignment vertical="center" wrapText="1"/>
      <protection/>
    </xf>
    <xf numFmtId="3" fontId="48" fillId="0" borderId="12" xfId="57" applyNumberFormat="1" applyFont="1" applyBorder="1" applyAlignment="1">
      <alignment vertical="center"/>
      <protection/>
    </xf>
    <xf numFmtId="0" fontId="37" fillId="0" borderId="22" xfId="57" applyFont="1" applyBorder="1" applyAlignment="1">
      <alignment vertical="center" wrapText="1"/>
      <protection/>
    </xf>
    <xf numFmtId="0" fontId="37" fillId="0" borderId="40" xfId="57" applyFont="1" applyBorder="1" applyAlignment="1">
      <alignment vertical="center" wrapText="1"/>
      <protection/>
    </xf>
    <xf numFmtId="3" fontId="11" fillId="0" borderId="12" xfId="57" applyNumberFormat="1" applyFont="1" applyBorder="1" applyAlignment="1">
      <alignment vertical="center"/>
      <protection/>
    </xf>
    <xf numFmtId="3" fontId="34" fillId="0" borderId="12" xfId="58" applyNumberFormat="1" applyFont="1" applyBorder="1" applyAlignment="1">
      <alignment vertical="center"/>
      <protection/>
    </xf>
    <xf numFmtId="3" fontId="34" fillId="0" borderId="11" xfId="58" applyNumberFormat="1" applyFont="1" applyBorder="1" applyAlignment="1">
      <alignment vertical="center"/>
      <protection/>
    </xf>
    <xf numFmtId="3" fontId="48" fillId="0" borderId="11" xfId="58" applyNumberFormat="1" applyFont="1" applyBorder="1" applyAlignment="1">
      <alignment vertical="center"/>
      <protection/>
    </xf>
    <xf numFmtId="3" fontId="48" fillId="0" borderId="12" xfId="58" applyNumberFormat="1" applyFont="1" applyBorder="1" applyAlignment="1">
      <alignment vertical="center"/>
      <protection/>
    </xf>
    <xf numFmtId="0" fontId="37" fillId="0" borderId="20" xfId="58" applyFont="1" applyBorder="1" applyAlignment="1">
      <alignment vertical="center" wrapText="1"/>
      <protection/>
    </xf>
    <xf numFmtId="0" fontId="37" fillId="0" borderId="31" xfId="57" applyFont="1" applyBorder="1" applyAlignment="1">
      <alignment vertical="center" wrapText="1"/>
      <protection/>
    </xf>
    <xf numFmtId="0" fontId="37" fillId="0" borderId="15" xfId="58" applyFont="1" applyBorder="1" applyAlignment="1">
      <alignment horizontal="left" vertical="center" wrapText="1"/>
      <protection/>
    </xf>
    <xf numFmtId="0" fontId="37" fillId="0" borderId="35" xfId="57" applyFont="1" applyBorder="1" applyAlignment="1">
      <alignment horizontal="left" vertical="center" wrapText="1"/>
      <protection/>
    </xf>
    <xf numFmtId="0" fontId="37" fillId="0" borderId="23" xfId="57" applyFont="1" applyBorder="1" applyAlignment="1">
      <alignment horizontal="left" vertical="center" wrapText="1"/>
      <protection/>
    </xf>
    <xf numFmtId="0" fontId="37" fillId="0" borderId="30" xfId="57" applyFont="1" applyBorder="1" applyAlignment="1">
      <alignment horizontal="left" vertic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5" fillId="0" borderId="22" xfId="58" applyFont="1" applyBorder="1" applyAlignment="1">
      <alignment horizontal="center"/>
      <protection/>
    </xf>
    <xf numFmtId="0" fontId="35" fillId="0" borderId="40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vertical="center" wrapText="1"/>
      <protection/>
    </xf>
    <xf numFmtId="0" fontId="37" fillId="0" borderId="31" xfId="57" applyFont="1" applyBorder="1" applyAlignment="1">
      <alignment horizontal="left" vertic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telző feladatok" xfId="68"/>
    <cellStyle name="Normál_közterület" xfId="69"/>
    <cellStyle name="Normál_közvetett támogatás" xfId="70"/>
    <cellStyle name="Normal_KTRSZJ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B43">
      <selection activeCell="D35" sqref="D35"/>
    </sheetView>
  </sheetViews>
  <sheetFormatPr defaultColWidth="9.00390625" defaultRowHeight="12.75"/>
  <cols>
    <col min="1" max="1" width="52.75390625" style="275" customWidth="1"/>
    <col min="2" max="4" width="11.375" style="275" customWidth="1"/>
    <col min="5" max="5" width="51.875" style="275" customWidth="1"/>
    <col min="6" max="6" width="11.125" style="275" customWidth="1"/>
    <col min="7" max="7" width="12.625" style="275" customWidth="1"/>
    <col min="8" max="8" width="12.25390625" style="275" customWidth="1"/>
    <col min="9" max="16384" width="9.125" style="275" customWidth="1"/>
  </cols>
  <sheetData>
    <row r="1" spans="1:6" ht="12.75">
      <c r="A1" s="1098" t="s">
        <v>843</v>
      </c>
      <c r="B1" s="1099"/>
      <c r="C1" s="1099"/>
      <c r="D1" s="1099"/>
      <c r="E1" s="1099"/>
      <c r="F1" s="1099"/>
    </row>
    <row r="2" spans="1:6" ht="12.75">
      <c r="A2" s="1098" t="s">
        <v>844</v>
      </c>
      <c r="B2" s="1099"/>
      <c r="C2" s="1099"/>
      <c r="D2" s="1099"/>
      <c r="E2" s="1099"/>
      <c r="F2" s="1099"/>
    </row>
    <row r="3" spans="1:7" ht="9" customHeight="1">
      <c r="A3" s="650"/>
      <c r="B3" s="650"/>
      <c r="C3" s="650"/>
      <c r="D3" s="650"/>
      <c r="E3" s="650"/>
      <c r="F3" s="651"/>
      <c r="G3" s="651"/>
    </row>
    <row r="4" spans="1:8" ht="12.75" customHeight="1">
      <c r="A4" s="1100" t="s">
        <v>96</v>
      </c>
      <c r="B4" s="1100" t="s">
        <v>861</v>
      </c>
      <c r="C4" s="1096" t="s">
        <v>295</v>
      </c>
      <c r="D4" s="1096" t="s">
        <v>60</v>
      </c>
      <c r="E4" s="1100" t="s">
        <v>97</v>
      </c>
      <c r="F4" s="1100" t="s">
        <v>861</v>
      </c>
      <c r="G4" s="1096" t="s">
        <v>295</v>
      </c>
      <c r="H4" s="1096" t="s">
        <v>60</v>
      </c>
    </row>
    <row r="5" spans="1:8" ht="24.75" customHeight="1" thickBot="1">
      <c r="A5" s="1101"/>
      <c r="B5" s="1101"/>
      <c r="C5" s="1097"/>
      <c r="D5" s="1097"/>
      <c r="E5" s="1101"/>
      <c r="F5" s="1101"/>
      <c r="G5" s="1097"/>
      <c r="H5" s="1097"/>
    </row>
    <row r="6" spans="1:10" s="407" customFormat="1" ht="12.75" thickTop="1">
      <c r="A6" s="445"/>
      <c r="B6" s="438"/>
      <c r="C6" s="777"/>
      <c r="D6" s="777"/>
      <c r="E6" s="454" t="s">
        <v>98</v>
      </c>
      <c r="F6" s="446">
        <f>SUM('1c.mell '!C172)</f>
        <v>2603713</v>
      </c>
      <c r="G6" s="446">
        <f>SUM('1c.mell '!D172)</f>
        <v>2754125</v>
      </c>
      <c r="H6" s="446">
        <f>SUM('1c.mell '!E172)</f>
        <v>2847947</v>
      </c>
      <c r="I6" s="406"/>
      <c r="J6" s="406"/>
    </row>
    <row r="7" spans="1:10" s="407" customFormat="1" ht="12">
      <c r="A7" s="750" t="s">
        <v>681</v>
      </c>
      <c r="B7" s="430">
        <f>SUM('1b.mell '!C253)</f>
        <v>1267600</v>
      </c>
      <c r="C7" s="430">
        <f>SUM('1b.mell '!D253)</f>
        <v>1267600</v>
      </c>
      <c r="D7" s="430">
        <f>SUM('1b.mell '!E253)</f>
        <v>1301540</v>
      </c>
      <c r="E7" s="455" t="s">
        <v>241</v>
      </c>
      <c r="F7" s="430">
        <f>SUM('1c.mell '!C173)</f>
        <v>665896</v>
      </c>
      <c r="G7" s="430">
        <f>SUM('1c.mell '!D173)</f>
        <v>713095</v>
      </c>
      <c r="H7" s="430">
        <f>SUM('1c.mell '!E173)</f>
        <v>747410</v>
      </c>
      <c r="I7" s="406"/>
      <c r="J7" s="406"/>
    </row>
    <row r="8" spans="1:10" s="407" customFormat="1" ht="12">
      <c r="A8" s="750" t="s">
        <v>602</v>
      </c>
      <c r="B8" s="430">
        <f>SUM('1b.mell '!C66)</f>
        <v>128469</v>
      </c>
      <c r="C8" s="430">
        <f>SUM('1b.mell '!D66)</f>
        <v>174994</v>
      </c>
      <c r="D8" s="430">
        <f>SUM('1b.mell '!E66)</f>
        <v>222853</v>
      </c>
      <c r="E8" s="428" t="s">
        <v>99</v>
      </c>
      <c r="F8" s="430">
        <f>SUM('1c.mell '!C174)</f>
        <v>5255237</v>
      </c>
      <c r="G8" s="430">
        <f>SUM('1c.mell '!D174)</f>
        <v>5555027</v>
      </c>
      <c r="H8" s="430">
        <f>SUM('1c.mell '!E174)</f>
        <v>5898395</v>
      </c>
      <c r="I8" s="406"/>
      <c r="J8" s="406"/>
    </row>
    <row r="9" spans="1:10" s="407" customFormat="1" ht="12">
      <c r="A9" s="750" t="s">
        <v>254</v>
      </c>
      <c r="B9" s="430"/>
      <c r="C9" s="430">
        <f>SUM('1b.mell '!D254)</f>
        <v>120754</v>
      </c>
      <c r="D9" s="430">
        <f>SUM('1b.mell '!E254)</f>
        <v>220841</v>
      </c>
      <c r="E9" s="428" t="s">
        <v>270</v>
      </c>
      <c r="F9" s="430">
        <f>SUM('1c.mell '!C175)</f>
        <v>1097982</v>
      </c>
      <c r="G9" s="430">
        <f>SUM('1c.mell '!D175)</f>
        <v>1097564</v>
      </c>
      <c r="H9" s="430">
        <f>SUM('1c.mell '!E175)</f>
        <v>776806</v>
      </c>
      <c r="I9" s="406"/>
      <c r="J9" s="406"/>
    </row>
    <row r="10" spans="1:10" s="407" customFormat="1" ht="12">
      <c r="A10" s="413" t="s">
        <v>598</v>
      </c>
      <c r="B10" s="433">
        <f>SUM('1b.mell '!C256)</f>
        <v>0</v>
      </c>
      <c r="C10" s="433">
        <f>SUM('1b.mell '!D256)</f>
        <v>8243</v>
      </c>
      <c r="D10" s="433">
        <f>SUM('1b.mell '!E256)</f>
        <v>29568</v>
      </c>
      <c r="E10" s="428" t="s">
        <v>867</v>
      </c>
      <c r="F10" s="430">
        <f>SUM('1c.mell '!C176)</f>
        <v>3500</v>
      </c>
      <c r="G10" s="430">
        <f>SUM('1c.mell '!D176)</f>
        <v>6750</v>
      </c>
      <c r="H10" s="430">
        <f>SUM('1c.mell '!E176)</f>
        <v>7769</v>
      </c>
      <c r="I10" s="406"/>
      <c r="J10" s="406"/>
    </row>
    <row r="11" spans="1:10" s="407" customFormat="1" ht="12">
      <c r="A11" s="978" t="s">
        <v>181</v>
      </c>
      <c r="B11" s="433"/>
      <c r="C11" s="433"/>
      <c r="D11" s="433">
        <f>SUM('1b.mell '!E257)</f>
        <v>25000</v>
      </c>
      <c r="E11" s="428" t="s">
        <v>240</v>
      </c>
      <c r="F11" s="430">
        <f>SUM('1c.mell '!C177)</f>
        <v>101664</v>
      </c>
      <c r="G11" s="430">
        <f>SUM('1c.mell '!D177)</f>
        <v>217899</v>
      </c>
      <c r="H11" s="430">
        <f>SUM('1c.mell '!E177)</f>
        <v>403715</v>
      </c>
      <c r="I11" s="406"/>
      <c r="J11" s="406"/>
    </row>
    <row r="12" spans="1:10" s="407" customFormat="1" ht="12">
      <c r="A12" s="445" t="s">
        <v>510</v>
      </c>
      <c r="B12" s="433"/>
      <c r="C12" s="433"/>
      <c r="D12" s="433">
        <f>SUM('1b.mell '!E258)</f>
        <v>0</v>
      </c>
      <c r="E12" s="428" t="s">
        <v>512</v>
      </c>
      <c r="F12" s="430"/>
      <c r="G12" s="430"/>
      <c r="H12" s="430">
        <f>SUM('1c.mell '!E180)</f>
        <v>1300</v>
      </c>
      <c r="I12" s="406"/>
      <c r="J12" s="406"/>
    </row>
    <row r="13" spans="1:10" s="407" customFormat="1" ht="12">
      <c r="A13" s="413" t="s">
        <v>232</v>
      </c>
      <c r="B13" s="433"/>
      <c r="C13" s="433"/>
      <c r="D13" s="433">
        <f>SUM('1b.mell '!E259)</f>
        <v>5130</v>
      </c>
      <c r="E13" s="428"/>
      <c r="F13" s="430"/>
      <c r="G13" s="430"/>
      <c r="H13" s="430"/>
      <c r="I13" s="406"/>
      <c r="J13" s="406"/>
    </row>
    <row r="14" spans="1:10" s="407" customFormat="1" ht="12">
      <c r="A14" s="413" t="s">
        <v>799</v>
      </c>
      <c r="B14" s="433">
        <f>SUM(B15:B21)</f>
        <v>7895654</v>
      </c>
      <c r="C14" s="433">
        <f>SUM(C15:C21)</f>
        <v>7130654</v>
      </c>
      <c r="D14" s="433">
        <f>SUM(D15:D22)</f>
        <v>7186094</v>
      </c>
      <c r="E14" s="428"/>
      <c r="F14" s="430"/>
      <c r="G14" s="430"/>
      <c r="H14" s="430"/>
      <c r="I14" s="406"/>
      <c r="J14" s="406"/>
    </row>
    <row r="15" spans="1:10" s="407" customFormat="1" ht="12">
      <c r="A15" s="416" t="s">
        <v>111</v>
      </c>
      <c r="B15" s="430">
        <f>SUM('1b.mell '!C244)</f>
        <v>6557164</v>
      </c>
      <c r="C15" s="430">
        <f>SUM('1b.mell '!D244)</f>
        <v>6537164</v>
      </c>
      <c r="D15" s="430">
        <f>SUM('1b.mell '!E244)</f>
        <v>6577164</v>
      </c>
      <c r="E15" s="428"/>
      <c r="F15" s="430"/>
      <c r="G15" s="430"/>
      <c r="H15" s="430"/>
      <c r="I15" s="406"/>
      <c r="J15" s="406"/>
    </row>
    <row r="16" spans="1:10" s="407" customFormat="1" ht="12">
      <c r="A16" s="416" t="s">
        <v>113</v>
      </c>
      <c r="B16" s="430"/>
      <c r="C16" s="430">
        <f>SUM('1b.mell '!D245)</f>
        <v>20000</v>
      </c>
      <c r="D16" s="430">
        <f>SUM('1b.mell '!E245)</f>
        <v>30095</v>
      </c>
      <c r="E16" s="436"/>
      <c r="F16" s="979"/>
      <c r="G16" s="437"/>
      <c r="H16" s="437"/>
      <c r="I16" s="406"/>
      <c r="J16" s="406"/>
    </row>
    <row r="17" spans="1:10" s="407" customFormat="1" ht="12">
      <c r="A17" s="416" t="s">
        <v>121</v>
      </c>
      <c r="B17" s="430">
        <f>SUM('1b.mell '!C246)</f>
        <v>170000</v>
      </c>
      <c r="C17" s="430">
        <f>SUM('1b.mell '!D246)</f>
        <v>170000</v>
      </c>
      <c r="D17" s="430">
        <f>SUM('1b.mell '!E246)</f>
        <v>170000</v>
      </c>
      <c r="E17" s="436"/>
      <c r="F17" s="979"/>
      <c r="G17" s="437"/>
      <c r="H17" s="437"/>
      <c r="I17" s="406"/>
      <c r="J17" s="406"/>
    </row>
    <row r="18" spans="1:10" s="407" customFormat="1" ht="12">
      <c r="A18" s="416" t="s">
        <v>250</v>
      </c>
      <c r="B18" s="430">
        <f>SUM('1b.mell '!C248)</f>
        <v>765000</v>
      </c>
      <c r="C18" s="430">
        <f>SUM('1b.mell '!D248)</f>
        <v>0</v>
      </c>
      <c r="D18" s="430">
        <f>SUM('1b.mell '!E248)</f>
        <v>0</v>
      </c>
      <c r="E18" s="436"/>
      <c r="F18" s="979"/>
      <c r="G18" s="437"/>
      <c r="H18" s="437"/>
      <c r="I18" s="406"/>
      <c r="J18" s="406"/>
    </row>
    <row r="19" spans="1:10" s="407" customFormat="1" ht="12">
      <c r="A19" s="416" t="s">
        <v>211</v>
      </c>
      <c r="B19" s="430">
        <f>SUM('1b.mell '!C247)</f>
        <v>403490</v>
      </c>
      <c r="C19" s="430">
        <f>SUM('1b.mell '!D247)</f>
        <v>399290</v>
      </c>
      <c r="D19" s="430">
        <f>SUM('1b.mell '!E247)</f>
        <v>382135</v>
      </c>
      <c r="E19" s="436"/>
      <c r="F19" s="430"/>
      <c r="G19" s="437"/>
      <c r="H19" s="437"/>
      <c r="I19" s="406"/>
      <c r="J19" s="406"/>
    </row>
    <row r="20" spans="1:10" s="407" customFormat="1" ht="12">
      <c r="A20" s="416" t="s">
        <v>119</v>
      </c>
      <c r="B20" s="430">
        <f>SUM('1b.mell '!C249)</f>
        <v>0</v>
      </c>
      <c r="C20" s="430">
        <f>SUM('1b.mell '!D249)</f>
        <v>4000</v>
      </c>
      <c r="D20" s="430">
        <f>SUM('1b.mell '!E249)</f>
        <v>22500</v>
      </c>
      <c r="E20" s="419"/>
      <c r="F20" s="420"/>
      <c r="G20" s="420"/>
      <c r="H20" s="420"/>
      <c r="I20" s="406"/>
      <c r="J20" s="406"/>
    </row>
    <row r="21" spans="1:10" s="407" customFormat="1" ht="12">
      <c r="A21" s="416" t="s">
        <v>120</v>
      </c>
      <c r="B21" s="430">
        <f>SUM('1b.mell '!C250)</f>
        <v>0</v>
      </c>
      <c r="C21" s="430">
        <f>SUM('1b.mell '!D250)</f>
        <v>200</v>
      </c>
      <c r="D21" s="430">
        <f>SUM('1b.mell '!E250)</f>
        <v>200</v>
      </c>
      <c r="E21" s="408"/>
      <c r="F21" s="421"/>
      <c r="G21" s="421"/>
      <c r="H21" s="421"/>
      <c r="I21" s="406"/>
      <c r="J21" s="406"/>
    </row>
    <row r="22" spans="1:10" s="407" customFormat="1" ht="12">
      <c r="A22" s="416" t="s">
        <v>16</v>
      </c>
      <c r="B22" s="430"/>
      <c r="C22" s="430"/>
      <c r="D22" s="430">
        <f>SUM('1b.mell '!E251)</f>
        <v>4000</v>
      </c>
      <c r="E22" s="408"/>
      <c r="F22" s="421"/>
      <c r="G22" s="421"/>
      <c r="H22" s="421"/>
      <c r="I22" s="406"/>
      <c r="J22" s="406"/>
    </row>
    <row r="23" spans="1:10" s="407" customFormat="1" ht="12">
      <c r="A23" s="413" t="s">
        <v>1094</v>
      </c>
      <c r="B23" s="433">
        <f>SUM(B24:B31)</f>
        <v>1755265</v>
      </c>
      <c r="C23" s="433">
        <f>SUM(C24:C31)</f>
        <v>2959316</v>
      </c>
      <c r="D23" s="433">
        <f>SUM(D24:D32)</f>
        <v>3101733</v>
      </c>
      <c r="E23" s="408"/>
      <c r="F23" s="421"/>
      <c r="G23" s="421"/>
      <c r="H23" s="421"/>
      <c r="I23" s="406"/>
      <c r="J23" s="406"/>
    </row>
    <row r="24" spans="1:10" s="407" customFormat="1" ht="12">
      <c r="A24" s="416" t="s">
        <v>165</v>
      </c>
      <c r="B24" s="430">
        <f>SUM('1b.mell '!C234)</f>
        <v>723560</v>
      </c>
      <c r="C24" s="430">
        <f>SUM('1b.mell '!D234)</f>
        <v>723560</v>
      </c>
      <c r="D24" s="430">
        <f>SUM('1b.mell '!E234)</f>
        <v>720363</v>
      </c>
      <c r="E24" s="408"/>
      <c r="F24" s="421"/>
      <c r="G24" s="421"/>
      <c r="H24" s="421"/>
      <c r="I24" s="406"/>
      <c r="J24" s="406"/>
    </row>
    <row r="25" spans="1:10" s="407" customFormat="1" ht="12">
      <c r="A25" s="416" t="s">
        <v>236</v>
      </c>
      <c r="B25" s="430">
        <f>SUM('1b.mell '!C236)</f>
        <v>223272</v>
      </c>
      <c r="C25" s="430">
        <f>SUM('1b.mell '!D236)</f>
        <v>223272</v>
      </c>
      <c r="D25" s="430">
        <f>SUM('1b.mell '!E236)</f>
        <v>257901</v>
      </c>
      <c r="E25" s="408"/>
      <c r="F25" s="421"/>
      <c r="G25" s="421"/>
      <c r="H25" s="421"/>
      <c r="I25" s="406"/>
      <c r="J25" s="406"/>
    </row>
    <row r="26" spans="1:10" s="407" customFormat="1" ht="12">
      <c r="A26" s="416" t="s">
        <v>166</v>
      </c>
      <c r="B26" s="430">
        <f>SUM('1b.mell '!C237)</f>
        <v>56406</v>
      </c>
      <c r="C26" s="430">
        <f>SUM('1b.mell '!D237)</f>
        <v>821406</v>
      </c>
      <c r="D26" s="430">
        <f>SUM('1b.mell '!E237)</f>
        <v>834240</v>
      </c>
      <c r="E26" s="408"/>
      <c r="F26" s="421"/>
      <c r="G26" s="421"/>
      <c r="H26" s="421"/>
      <c r="I26" s="406"/>
      <c r="J26" s="406"/>
    </row>
    <row r="27" spans="1:10" s="407" customFormat="1" ht="12">
      <c r="A27" s="413" t="s">
        <v>509</v>
      </c>
      <c r="B27" s="430"/>
      <c r="C27" s="430"/>
      <c r="D27" s="433">
        <f>SUM('1b.mell '!E239)</f>
        <v>27376</v>
      </c>
      <c r="E27" s="408"/>
      <c r="F27" s="421"/>
      <c r="G27" s="421"/>
      <c r="H27" s="421"/>
      <c r="I27" s="406"/>
      <c r="J27" s="406"/>
    </row>
    <row r="28" spans="1:10" s="407" customFormat="1" ht="12">
      <c r="A28" s="413" t="s">
        <v>250</v>
      </c>
      <c r="B28" s="430"/>
      <c r="C28" s="430"/>
      <c r="D28" s="433">
        <f>SUM('1b.mell '!E235)</f>
        <v>33130</v>
      </c>
      <c r="E28" s="408"/>
      <c r="F28" s="421"/>
      <c r="G28" s="421"/>
      <c r="H28" s="421"/>
      <c r="I28" s="406"/>
      <c r="J28" s="406"/>
    </row>
    <row r="29" spans="1:10" s="407" customFormat="1" ht="12">
      <c r="A29" s="416" t="s">
        <v>227</v>
      </c>
      <c r="B29" s="430">
        <f>SUM('1b.mell '!C238)</f>
        <v>207659</v>
      </c>
      <c r="C29" s="430">
        <f>SUM('1b.mell '!D238)</f>
        <v>209238</v>
      </c>
      <c r="D29" s="430">
        <f>SUM('1b.mell '!E238)</f>
        <v>210043</v>
      </c>
      <c r="E29" s="408"/>
      <c r="F29" s="421"/>
      <c r="G29" s="421"/>
      <c r="H29" s="421"/>
      <c r="I29" s="406"/>
      <c r="J29" s="406"/>
    </row>
    <row r="30" spans="1:10" s="407" customFormat="1" ht="12">
      <c r="A30" s="416" t="s">
        <v>167</v>
      </c>
      <c r="B30" s="430">
        <f>SUM('1b.mell '!C240)</f>
        <v>514368</v>
      </c>
      <c r="C30" s="430">
        <f>SUM('1b.mell '!D240)</f>
        <v>951840</v>
      </c>
      <c r="D30" s="430">
        <f>SUM('1b.mell '!E240)</f>
        <v>963720</v>
      </c>
      <c r="E30" s="408"/>
      <c r="F30" s="421"/>
      <c r="G30" s="421"/>
      <c r="H30" s="421"/>
      <c r="I30" s="406"/>
      <c r="J30" s="406"/>
    </row>
    <row r="31" spans="1:10" s="407" customFormat="1" ht="12">
      <c r="A31" s="416" t="s">
        <v>237</v>
      </c>
      <c r="B31" s="430">
        <f>SUM('1b.mell '!C241)</f>
        <v>30000</v>
      </c>
      <c r="C31" s="430">
        <f>SUM('1b.mell '!D241)</f>
        <v>30000</v>
      </c>
      <c r="D31" s="430">
        <f>SUM('1b.mell '!E241)</f>
        <v>50960</v>
      </c>
      <c r="E31" s="408"/>
      <c r="F31" s="421"/>
      <c r="G31" s="421"/>
      <c r="H31" s="421"/>
      <c r="I31" s="406"/>
      <c r="J31" s="406"/>
    </row>
    <row r="32" spans="1:10" s="407" customFormat="1" ht="12.75" thickBot="1">
      <c r="A32" s="992" t="s">
        <v>54</v>
      </c>
      <c r="B32" s="993"/>
      <c r="C32" s="993"/>
      <c r="D32" s="993">
        <f>SUM('1b.mell '!E242)</f>
        <v>4000</v>
      </c>
      <c r="E32" s="408"/>
      <c r="F32" s="421"/>
      <c r="G32" s="421"/>
      <c r="H32" s="421"/>
      <c r="I32" s="406"/>
      <c r="J32" s="406"/>
    </row>
    <row r="33" spans="1:10" s="407" customFormat="1" ht="13.5" thickBot="1" thickTop="1">
      <c r="A33" s="409" t="s">
        <v>232</v>
      </c>
      <c r="B33" s="435"/>
      <c r="C33" s="435"/>
      <c r="D33" s="435"/>
      <c r="E33" s="411"/>
      <c r="F33" s="422"/>
      <c r="G33" s="422"/>
      <c r="H33" s="422"/>
      <c r="I33" s="406"/>
      <c r="J33" s="406"/>
    </row>
    <row r="34" spans="1:10" s="407" customFormat="1" ht="13.5" thickBot="1" thickTop="1">
      <c r="A34" s="409" t="s">
        <v>238</v>
      </c>
      <c r="B34" s="432">
        <f>SUM(B6+B14+B23+B10+B33+B7+B8)</f>
        <v>11046988</v>
      </c>
      <c r="C34" s="432">
        <f>SUM(C14+C23+C10+C33+C7+C8+C9)</f>
        <v>11661561</v>
      </c>
      <c r="D34" s="432">
        <f>SUM(D14+D23+D10+D33+D7+D8+D9+D12+D13+D11)</f>
        <v>12092759</v>
      </c>
      <c r="E34" s="412" t="s">
        <v>242</v>
      </c>
      <c r="F34" s="432">
        <f>SUM(F6:F33)</f>
        <v>9727992</v>
      </c>
      <c r="G34" s="432">
        <f>SUM(G6:G33)</f>
        <v>10344460</v>
      </c>
      <c r="H34" s="432">
        <f>SUM(H6:H33)</f>
        <v>10683342</v>
      </c>
      <c r="I34" s="406"/>
      <c r="J34" s="406"/>
    </row>
    <row r="35" spans="1:10" s="407" customFormat="1" ht="13.5" thickBot="1" thickTop="1">
      <c r="A35" s="423"/>
      <c r="B35" s="410"/>
      <c r="C35" s="410"/>
      <c r="D35" s="410"/>
      <c r="E35" s="412"/>
      <c r="F35" s="422"/>
      <c r="G35" s="422"/>
      <c r="H35" s="422"/>
      <c r="I35" s="406"/>
      <c r="J35" s="406"/>
    </row>
    <row r="36" spans="1:10" s="407" customFormat="1" ht="13.5" thickBot="1" thickTop="1">
      <c r="A36" s="417" t="s">
        <v>609</v>
      </c>
      <c r="B36" s="418"/>
      <c r="C36" s="434">
        <f>SUM('1b.mell '!D260)</f>
        <v>506602</v>
      </c>
      <c r="D36" s="434">
        <f>SUM('1b.mell '!E260)</f>
        <v>506602</v>
      </c>
      <c r="E36" s="424" t="s">
        <v>251</v>
      </c>
      <c r="F36" s="439">
        <f>SUM('6.mell. '!C12)</f>
        <v>59685</v>
      </c>
      <c r="G36" s="439">
        <f>SUM('6.mell. '!D12)</f>
        <v>97080</v>
      </c>
      <c r="H36" s="439">
        <f>SUM('6.mell. '!E12)</f>
        <v>65081</v>
      </c>
      <c r="I36" s="406"/>
      <c r="J36" s="406"/>
    </row>
    <row r="37" spans="1:10" s="407" customFormat="1" ht="13.5" thickBot="1" thickTop="1">
      <c r="A37" s="409"/>
      <c r="B37" s="410"/>
      <c r="C37" s="410"/>
      <c r="D37" s="410"/>
      <c r="E37" s="411" t="s">
        <v>252</v>
      </c>
      <c r="F37" s="440">
        <f>SUM('6.mell. '!C30)-'6.mell. '!C12</f>
        <v>27016</v>
      </c>
      <c r="G37" s="440">
        <f>SUM('1c.mell '!D112)</f>
        <v>0</v>
      </c>
      <c r="H37" s="440">
        <f>SUM('1c.mell '!E112)</f>
        <v>0</v>
      </c>
      <c r="I37" s="406"/>
      <c r="J37" s="406"/>
    </row>
    <row r="38" spans="1:10" s="407" customFormat="1" ht="20.25" customHeight="1" thickBot="1" thickTop="1">
      <c r="A38" s="543" t="s">
        <v>611</v>
      </c>
      <c r="B38" s="544">
        <f>SUM(B34)</f>
        <v>11046988</v>
      </c>
      <c r="C38" s="544">
        <f>SUM(C34+C36)</f>
        <v>12168163</v>
      </c>
      <c r="D38" s="544">
        <f>SUM(D34+D36)</f>
        <v>12599361</v>
      </c>
      <c r="E38" s="545" t="s">
        <v>584</v>
      </c>
      <c r="F38" s="544">
        <f>SUM(F34+F36+F37)</f>
        <v>9814693</v>
      </c>
      <c r="G38" s="544">
        <f>SUM(G34+G36+G37)</f>
        <v>10441540</v>
      </c>
      <c r="H38" s="544">
        <f>SUM(H34+H36+H37)</f>
        <v>10748423</v>
      </c>
      <c r="I38" s="406"/>
      <c r="J38" s="406"/>
    </row>
    <row r="39" spans="1:10" s="407" customFormat="1" ht="15" customHeight="1" thickBot="1" thickTop="1">
      <c r="A39" s="976"/>
      <c r="B39" s="544"/>
      <c r="C39" s="544"/>
      <c r="D39" s="544"/>
      <c r="E39" s="974"/>
      <c r="F39" s="975"/>
      <c r="G39" s="975"/>
      <c r="H39" s="975"/>
      <c r="I39" s="406"/>
      <c r="J39" s="406"/>
    </row>
    <row r="40" spans="1:10" s="407" customFormat="1" ht="13.5" thickBot="1" thickTop="1">
      <c r="A40" s="341" t="s">
        <v>179</v>
      </c>
      <c r="B40" s="426"/>
      <c r="C40" s="426"/>
      <c r="D40" s="977">
        <f>SUM('1b.mell '!E262)</f>
        <v>25283</v>
      </c>
      <c r="E40" s="427"/>
      <c r="F40" s="429"/>
      <c r="G40" s="429"/>
      <c r="H40" s="429"/>
      <c r="I40" s="406"/>
      <c r="J40" s="406"/>
    </row>
    <row r="41" spans="1:10" s="407" customFormat="1" ht="12.75" thickTop="1">
      <c r="A41" s="425" t="s">
        <v>220</v>
      </c>
      <c r="B41" s="438">
        <f>SUM('1b.mell '!C267)</f>
        <v>1273585</v>
      </c>
      <c r="C41" s="438">
        <f>SUM('1b.mell '!D267)</f>
        <v>836113</v>
      </c>
      <c r="D41" s="438">
        <f>SUM('1b.mell '!E267)</f>
        <v>789689</v>
      </c>
      <c r="E41" s="424" t="s">
        <v>243</v>
      </c>
      <c r="F41" s="439">
        <f>SUM('1c.mell '!C183)</f>
        <v>4336274</v>
      </c>
      <c r="G41" s="439">
        <f>SUM('1c.mell '!D183)</f>
        <v>4799997</v>
      </c>
      <c r="H41" s="439">
        <f>SUM('1c.mell '!E183)</f>
        <v>3563646</v>
      </c>
      <c r="I41" s="406"/>
      <c r="J41" s="406"/>
    </row>
    <row r="42" spans="1:10" s="407" customFormat="1" ht="12">
      <c r="A42" s="413" t="s">
        <v>599</v>
      </c>
      <c r="B42" s="438">
        <f>SUM('1b.mell '!C271)</f>
        <v>2974033</v>
      </c>
      <c r="C42" s="438">
        <f>SUM('1b.mell '!D271)</f>
        <v>3309483</v>
      </c>
      <c r="D42" s="438">
        <f>SUM('1b.mell '!E271)</f>
        <v>2805994</v>
      </c>
      <c r="E42" s="415" t="s">
        <v>244</v>
      </c>
      <c r="F42" s="430">
        <f>SUM('1c.mell '!C184)</f>
        <v>309942</v>
      </c>
      <c r="G42" s="430">
        <f>SUM('1c.mell '!D184)</f>
        <v>999493</v>
      </c>
      <c r="H42" s="430">
        <f>SUM('1c.mell '!E184)</f>
        <v>1642525</v>
      </c>
      <c r="I42" s="406"/>
      <c r="J42" s="406"/>
    </row>
    <row r="43" spans="1:10" s="407" customFormat="1" ht="12">
      <c r="A43" s="413" t="s">
        <v>239</v>
      </c>
      <c r="B43" s="414"/>
      <c r="C43" s="414"/>
      <c r="D43" s="433">
        <f>SUM('1b.mell '!E272)</f>
        <v>579</v>
      </c>
      <c r="E43" s="415" t="s">
        <v>100</v>
      </c>
      <c r="F43" s="430">
        <f>SUM('1c.mell '!C185)</f>
        <v>860000</v>
      </c>
      <c r="G43" s="430">
        <f>SUM('1c.mell '!D185)</f>
        <v>1091081</v>
      </c>
      <c r="H43" s="430">
        <f>SUM('1c.mell '!E185)</f>
        <v>1127179</v>
      </c>
      <c r="I43" s="406"/>
      <c r="J43" s="406"/>
    </row>
    <row r="44" spans="1:10" s="407" customFormat="1" ht="12">
      <c r="A44" s="413" t="s">
        <v>603</v>
      </c>
      <c r="B44" s="438">
        <f>SUM('1b.mell '!C113)</f>
        <v>248534</v>
      </c>
      <c r="C44" s="438">
        <f>SUM('1b.mell '!D273)</f>
        <v>1252303</v>
      </c>
      <c r="D44" s="438">
        <f>SUM('1b.mell '!E273)</f>
        <v>1252303</v>
      </c>
      <c r="E44" s="644" t="s">
        <v>842</v>
      </c>
      <c r="F44" s="430">
        <f>SUM('1c.mell '!C186)</f>
        <v>45000</v>
      </c>
      <c r="G44" s="430">
        <f>SUM('1c.mell '!D186)</f>
        <v>50676</v>
      </c>
      <c r="H44" s="430">
        <f>SUM('1c.mell '!E186)</f>
        <v>40676</v>
      </c>
      <c r="I44" s="406"/>
      <c r="J44" s="406"/>
    </row>
    <row r="45" spans="1:10" s="407" customFormat="1" ht="12.75" customHeight="1">
      <c r="A45" s="413" t="s">
        <v>233</v>
      </c>
      <c r="B45" s="433">
        <f>SUM('1b.mell '!C274)</f>
        <v>90000</v>
      </c>
      <c r="C45" s="433">
        <f>SUM('1b.mell '!D274)</f>
        <v>90000</v>
      </c>
      <c r="D45" s="433">
        <f>SUM('1b.mell '!E274)</f>
        <v>65022</v>
      </c>
      <c r="E45" s="644" t="s">
        <v>600</v>
      </c>
      <c r="F45" s="542"/>
      <c r="G45" s="542"/>
      <c r="H45" s="542"/>
      <c r="I45" s="406"/>
      <c r="J45" s="406"/>
    </row>
    <row r="46" spans="1:10" s="407" customFormat="1" ht="12.75" thickBot="1">
      <c r="A46" s="409"/>
      <c r="B46" s="534"/>
      <c r="C46" s="534"/>
      <c r="D46" s="534"/>
      <c r="E46" s="645" t="s">
        <v>607</v>
      </c>
      <c r="F46" s="421"/>
      <c r="G46" s="879">
        <f>SUM('1c.mell '!D122)</f>
        <v>6044</v>
      </c>
      <c r="H46" s="879">
        <f>SUM('1c.mell '!E122)</f>
        <v>6623</v>
      </c>
      <c r="I46" s="406"/>
      <c r="J46" s="406"/>
    </row>
    <row r="47" spans="1:10" s="407" customFormat="1" ht="20.25" customHeight="1" thickBot="1" thickTop="1">
      <c r="A47" s="543" t="s">
        <v>617</v>
      </c>
      <c r="B47" s="546">
        <f>SUM(B41:B45)</f>
        <v>4586152</v>
      </c>
      <c r="C47" s="546">
        <f>SUM(C41:C45)</f>
        <v>5487899</v>
      </c>
      <c r="D47" s="546">
        <f>SUM(D41:D45)+D40</f>
        <v>4938870</v>
      </c>
      <c r="E47" s="547" t="s">
        <v>604</v>
      </c>
      <c r="F47" s="546">
        <f>SUM(F41:F46)</f>
        <v>5551216</v>
      </c>
      <c r="G47" s="546">
        <f>SUM(G41:G46)</f>
        <v>6947291</v>
      </c>
      <c r="H47" s="546">
        <f>SUM(H41:H46)</f>
        <v>6380649</v>
      </c>
      <c r="I47" s="406"/>
      <c r="J47" s="406"/>
    </row>
    <row r="48" spans="1:10" s="407" customFormat="1" ht="12.75" customHeight="1" thickTop="1">
      <c r="A48" s="989"/>
      <c r="B48" s="990"/>
      <c r="C48" s="990"/>
      <c r="D48" s="990"/>
      <c r="E48" s="989"/>
      <c r="F48" s="990"/>
      <c r="G48" s="990"/>
      <c r="H48" s="990"/>
      <c r="I48" s="406"/>
      <c r="J48" s="406"/>
    </row>
    <row r="49" spans="1:10" s="407" customFormat="1" ht="12.75" customHeight="1">
      <c r="A49" s="553" t="s">
        <v>587</v>
      </c>
      <c r="B49" s="550"/>
      <c r="C49" s="550"/>
      <c r="D49" s="550"/>
      <c r="E49" s="553" t="s">
        <v>605</v>
      </c>
      <c r="F49" s="550"/>
      <c r="G49" s="550"/>
      <c r="H49" s="550"/>
      <c r="I49" s="406"/>
      <c r="J49" s="406"/>
    </row>
    <row r="50" spans="1:10" s="407" customFormat="1" ht="12.75" customHeight="1">
      <c r="A50" s="553" t="s">
        <v>588</v>
      </c>
      <c r="B50" s="554"/>
      <c r="C50" s="554"/>
      <c r="D50" s="554"/>
      <c r="E50" s="553" t="s">
        <v>589</v>
      </c>
      <c r="F50" s="550"/>
      <c r="G50" s="550"/>
      <c r="H50" s="550"/>
      <c r="I50" s="406"/>
      <c r="J50" s="406"/>
    </row>
    <row r="51" spans="1:10" s="407" customFormat="1" ht="12.75" customHeight="1">
      <c r="A51" s="553" t="s">
        <v>662</v>
      </c>
      <c r="B51" s="554"/>
      <c r="C51" s="554"/>
      <c r="D51" s="554"/>
      <c r="E51" s="553" t="s">
        <v>590</v>
      </c>
      <c r="F51" s="550"/>
      <c r="G51" s="550"/>
      <c r="H51" s="550"/>
      <c r="I51" s="406"/>
      <c r="J51" s="406"/>
    </row>
    <row r="52" spans="1:10" s="407" customFormat="1" ht="12.75" customHeight="1">
      <c r="A52" s="553" t="s">
        <v>591</v>
      </c>
      <c r="B52" s="550"/>
      <c r="C52" s="550"/>
      <c r="D52" s="550"/>
      <c r="E52" s="553" t="s">
        <v>594</v>
      </c>
      <c r="F52" s="550"/>
      <c r="G52" s="550"/>
      <c r="H52" s="550"/>
      <c r="I52" s="406"/>
      <c r="J52" s="406"/>
    </row>
    <row r="53" spans="1:10" s="407" customFormat="1" ht="12.75" customHeight="1" thickBot="1">
      <c r="A53" s="555" t="s">
        <v>608</v>
      </c>
      <c r="B53" s="589">
        <f>SUM('1b.mell '!C280)</f>
        <v>4931233</v>
      </c>
      <c r="C53" s="589">
        <f>SUM('1b.mell '!D280)</f>
        <v>5027079</v>
      </c>
      <c r="D53" s="589">
        <f>SUM('1b.mell '!E280)</f>
        <v>5073040</v>
      </c>
      <c r="E53" s="555" t="s">
        <v>606</v>
      </c>
      <c r="F53" s="589">
        <f>SUM('1c.mell '!C193)</f>
        <v>4931233</v>
      </c>
      <c r="G53" s="589">
        <f>SUM('1c.mell '!D193)</f>
        <v>5027079</v>
      </c>
      <c r="H53" s="589">
        <f>SUM('1c.mell '!E193)</f>
        <v>5073040</v>
      </c>
      <c r="I53" s="406"/>
      <c r="J53" s="406"/>
    </row>
    <row r="54" spans="1:10" s="407" customFormat="1" ht="20.25" customHeight="1" thickBot="1" thickTop="1">
      <c r="A54" s="543" t="s">
        <v>585</v>
      </c>
      <c r="B54" s="544">
        <f>SUM(B53)</f>
        <v>4931233</v>
      </c>
      <c r="C54" s="544">
        <f>SUM(C53)</f>
        <v>5027079</v>
      </c>
      <c r="D54" s="544">
        <f>SUM(D53)</f>
        <v>5073040</v>
      </c>
      <c r="E54" s="543" t="s">
        <v>586</v>
      </c>
      <c r="F54" s="544">
        <f>SUM(F53)</f>
        <v>4931233</v>
      </c>
      <c r="G54" s="544">
        <f>SUM(G53)</f>
        <v>5027079</v>
      </c>
      <c r="H54" s="544">
        <f>SUM(H53)</f>
        <v>5073040</v>
      </c>
      <c r="I54" s="406"/>
      <c r="J54" s="406"/>
    </row>
    <row r="55" spans="1:10" s="407" customFormat="1" ht="12.75" customHeight="1" thickTop="1">
      <c r="A55" s="548"/>
      <c r="B55" s="549"/>
      <c r="C55" s="549"/>
      <c r="D55" s="549"/>
      <c r="E55" s="548"/>
      <c r="F55" s="549"/>
      <c r="G55" s="549"/>
      <c r="H55" s="549"/>
      <c r="I55" s="406"/>
      <c r="J55" s="406"/>
    </row>
    <row r="56" spans="1:10" s="407" customFormat="1" ht="12.75" customHeight="1">
      <c r="A56" s="553" t="s">
        <v>587</v>
      </c>
      <c r="B56" s="554">
        <f>SUM('1b.mell '!C282)</f>
        <v>420000</v>
      </c>
      <c r="C56" s="554">
        <f>SUM('1b.mell '!D282)</f>
        <v>420000</v>
      </c>
      <c r="D56" s="554">
        <f>SUM('1b.mell '!E282)</f>
        <v>420000</v>
      </c>
      <c r="E56" s="553" t="s">
        <v>605</v>
      </c>
      <c r="F56" s="554">
        <f>SUM('1c.mell '!C195)</f>
        <v>630860</v>
      </c>
      <c r="G56" s="554">
        <f>SUM('1c.mell '!D195)</f>
        <v>630860</v>
      </c>
      <c r="H56" s="554">
        <f>SUM('1c.mell '!E195)</f>
        <v>772788</v>
      </c>
      <c r="I56" s="406"/>
      <c r="J56" s="406"/>
    </row>
    <row r="57" spans="1:10" s="407" customFormat="1" ht="12.75" customHeight="1">
      <c r="A57" s="553" t="s">
        <v>588</v>
      </c>
      <c r="B57" s="554">
        <f>SUM('1b.mell '!C284)</f>
        <v>0</v>
      </c>
      <c r="C57" s="554">
        <f>SUM('1b.mell '!D284)</f>
        <v>0</v>
      </c>
      <c r="D57" s="554">
        <f>SUM('1b.mell '!E284)</f>
        <v>0</v>
      </c>
      <c r="E57" s="553" t="s">
        <v>589</v>
      </c>
      <c r="F57" s="554">
        <f>SUM('1c.mell '!C196)</f>
        <v>56371</v>
      </c>
      <c r="G57" s="554">
        <f>SUM('1c.mell '!D196)</f>
        <v>56371</v>
      </c>
      <c r="H57" s="554">
        <f>SUM('1c.mell '!E196)</f>
        <v>56371</v>
      </c>
      <c r="I57" s="406"/>
      <c r="J57" s="406"/>
    </row>
    <row r="58" spans="1:10" s="407" customFormat="1" ht="12.75" customHeight="1">
      <c r="A58" s="553" t="s">
        <v>662</v>
      </c>
      <c r="B58" s="550"/>
      <c r="C58" s="550"/>
      <c r="D58" s="550"/>
      <c r="E58" s="553" t="s">
        <v>590</v>
      </c>
      <c r="F58" s="550"/>
      <c r="G58" s="550"/>
      <c r="H58" s="550"/>
      <c r="I58" s="406"/>
      <c r="J58" s="406"/>
    </row>
    <row r="59" spans="1:10" s="407" customFormat="1" ht="12.75" customHeight="1">
      <c r="A59" s="553" t="s">
        <v>591</v>
      </c>
      <c r="B59" s="556"/>
      <c r="C59" s="556"/>
      <c r="D59" s="556"/>
      <c r="E59" s="553" t="s">
        <v>594</v>
      </c>
      <c r="F59" s="556"/>
      <c r="G59" s="556"/>
      <c r="H59" s="556"/>
      <c r="I59" s="406"/>
      <c r="J59" s="406"/>
    </row>
    <row r="60" spans="1:10" s="407" customFormat="1" ht="12.75" customHeight="1" thickBot="1">
      <c r="A60" s="555" t="s">
        <v>608</v>
      </c>
      <c r="B60" s="588">
        <f>SUM('1b.mell '!C286)</f>
        <v>132742</v>
      </c>
      <c r="C60" s="588">
        <f>SUM('1b.mell '!D286)</f>
        <v>213311</v>
      </c>
      <c r="D60" s="588">
        <f>SUM('1b.mell '!E286)</f>
        <v>217311</v>
      </c>
      <c r="E60" s="555" t="s">
        <v>606</v>
      </c>
      <c r="F60" s="588">
        <f>SUM('1c.mell '!C198)</f>
        <v>132742</v>
      </c>
      <c r="G60" s="588">
        <f>SUM('1c.mell '!D198)</f>
        <v>213311</v>
      </c>
      <c r="H60" s="588">
        <f>SUM('1c.mell '!E198)</f>
        <v>217311</v>
      </c>
      <c r="I60" s="406"/>
      <c r="J60" s="406"/>
    </row>
    <row r="61" spans="1:10" s="407" customFormat="1" ht="22.5" customHeight="1" thickBot="1" thickTop="1">
      <c r="A61" s="543" t="s">
        <v>592</v>
      </c>
      <c r="B61" s="544">
        <f>SUM(B56:B60)</f>
        <v>552742</v>
      </c>
      <c r="C61" s="544">
        <f>SUM(C56:C60)</f>
        <v>633311</v>
      </c>
      <c r="D61" s="544">
        <f>SUM(D56:D60)</f>
        <v>637311</v>
      </c>
      <c r="E61" s="543" t="s">
        <v>593</v>
      </c>
      <c r="F61" s="544">
        <f>SUM(F56:F60)</f>
        <v>819973</v>
      </c>
      <c r="G61" s="544">
        <f>SUM(G56:G60)</f>
        <v>900542</v>
      </c>
      <c r="H61" s="544">
        <f>SUM(H56:H60)</f>
        <v>1046470</v>
      </c>
      <c r="I61" s="406"/>
      <c r="J61" s="406"/>
    </row>
    <row r="62" spans="1:10" s="407" customFormat="1" ht="22.5" customHeight="1" thickBot="1" thickTop="1">
      <c r="A62" s="543" t="s">
        <v>508</v>
      </c>
      <c r="B62" s="544"/>
      <c r="C62" s="544"/>
      <c r="D62" s="544">
        <f>SUM('1b.mell '!E288)</f>
        <v>0</v>
      </c>
      <c r="E62" s="543" t="s">
        <v>511</v>
      </c>
      <c r="F62" s="544"/>
      <c r="G62" s="544"/>
      <c r="H62" s="544">
        <f>SUM('1c.mell '!E200)</f>
        <v>0</v>
      </c>
      <c r="I62" s="406"/>
      <c r="J62" s="406"/>
    </row>
    <row r="63" spans="1:10" s="407" customFormat="1" ht="12.75" customHeight="1" thickBot="1" thickTop="1">
      <c r="A63" s="551"/>
      <c r="B63" s="552"/>
      <c r="C63" s="552"/>
      <c r="D63" s="552"/>
      <c r="E63" s="551"/>
      <c r="F63" s="552"/>
      <c r="G63" s="552"/>
      <c r="H63" s="552"/>
      <c r="I63" s="406"/>
      <c r="J63" s="406"/>
    </row>
    <row r="64" spans="1:10" s="407" customFormat="1" ht="20.25" customHeight="1" thickBot="1" thickTop="1">
      <c r="A64" s="746" t="s">
        <v>329</v>
      </c>
      <c r="B64" s="544">
        <f>SUM(B61+B54+B47+B38)-B53-B60</f>
        <v>16053140</v>
      </c>
      <c r="C64" s="544">
        <f>SUM(C61+C54+C47+C38)-C53-C60</f>
        <v>18076062</v>
      </c>
      <c r="D64" s="544">
        <f>SUM(D61+D54+D47+D38+D62)-D53-D60</f>
        <v>17958231</v>
      </c>
      <c r="E64" s="746" t="s">
        <v>640</v>
      </c>
      <c r="F64" s="546">
        <f>SUM(F61+F54+F47+F38)-F60-F53</f>
        <v>16053140</v>
      </c>
      <c r="G64" s="546">
        <f>SUM(G61+G54+G47+G38)-G60-G53</f>
        <v>18076062</v>
      </c>
      <c r="H64" s="546">
        <f>SUM(H61+H54+H47+H38+H62-H60-H53)</f>
        <v>17958231</v>
      </c>
      <c r="I64" s="406"/>
      <c r="J64" s="406"/>
    </row>
    <row r="65" ht="15.75" thickTop="1">
      <c r="A65" s="405"/>
    </row>
    <row r="66" ht="15">
      <c r="A66" s="405"/>
    </row>
    <row r="67" ht="15">
      <c r="A67" s="405"/>
    </row>
  </sheetData>
  <mergeCells count="10">
    <mergeCell ref="H4:H5"/>
    <mergeCell ref="G4:G5"/>
    <mergeCell ref="A1:F1"/>
    <mergeCell ref="A2:F2"/>
    <mergeCell ref="F4:F5"/>
    <mergeCell ref="B4:B5"/>
    <mergeCell ref="A4:A5"/>
    <mergeCell ref="E4:E5"/>
    <mergeCell ref="C4:C5"/>
    <mergeCell ref="D4:D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showZeros="0" workbookViewId="0" topLeftCell="A1">
      <selection activeCell="E31" sqref="E31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5" width="13.125" style="29" customWidth="1"/>
    <col min="6" max="6" width="9.75390625" style="1024" customWidth="1"/>
    <col min="7" max="7" width="36.25390625" style="67" customWidth="1"/>
    <col min="8" max="16384" width="9.125" style="67" customWidth="1"/>
  </cols>
  <sheetData>
    <row r="1" spans="1:8" s="65" customFormat="1" ht="12.75">
      <c r="A1" s="1125" t="s">
        <v>1058</v>
      </c>
      <c r="B1" s="1099"/>
      <c r="C1" s="1099"/>
      <c r="D1" s="1099"/>
      <c r="E1" s="1099"/>
      <c r="F1" s="1099"/>
      <c r="G1" s="1099"/>
      <c r="H1" s="202"/>
    </row>
    <row r="2" spans="1:8" s="65" customFormat="1" ht="12.75">
      <c r="A2" s="1076" t="s">
        <v>759</v>
      </c>
      <c r="B2" s="1077"/>
      <c r="C2" s="1077"/>
      <c r="D2" s="1077"/>
      <c r="E2" s="1077"/>
      <c r="F2" s="1077"/>
      <c r="G2" s="1077"/>
      <c r="H2" s="145"/>
    </row>
    <row r="3" spans="1:6" s="65" customFormat="1" ht="9.75" customHeight="1">
      <c r="A3" s="47"/>
      <c r="B3" s="47"/>
      <c r="C3" s="149"/>
      <c r="D3" s="149"/>
      <c r="E3" s="149"/>
      <c r="F3" s="1019"/>
    </row>
    <row r="4" spans="1:7" s="65" customFormat="1" ht="12">
      <c r="A4" s="131"/>
      <c r="B4" s="131"/>
      <c r="C4" s="149"/>
      <c r="D4" s="149"/>
      <c r="E4" s="149"/>
      <c r="F4" s="1019"/>
      <c r="G4" s="199" t="s">
        <v>9</v>
      </c>
    </row>
    <row r="5" spans="1:7" ht="12" customHeight="1">
      <c r="A5" s="50"/>
      <c r="B5" s="123"/>
      <c r="C5" s="1096" t="s">
        <v>861</v>
      </c>
      <c r="D5" s="1111" t="s">
        <v>295</v>
      </c>
      <c r="E5" s="1111" t="s">
        <v>1025</v>
      </c>
      <c r="F5" s="1126" t="s">
        <v>1026</v>
      </c>
      <c r="G5" s="3" t="s">
        <v>1053</v>
      </c>
    </row>
    <row r="6" spans="1:7" ht="12" customHeight="1">
      <c r="A6" s="15" t="s">
        <v>48</v>
      </c>
      <c r="B6" s="124" t="s">
        <v>1051</v>
      </c>
      <c r="C6" s="1113"/>
      <c r="D6" s="1119"/>
      <c r="E6" s="1119"/>
      <c r="F6" s="1127"/>
      <c r="G6" s="15" t="s">
        <v>1054</v>
      </c>
    </row>
    <row r="7" spans="1:7" s="65" customFormat="1" ht="12.75" customHeight="1" thickBot="1">
      <c r="A7" s="15"/>
      <c r="B7" s="51"/>
      <c r="C7" s="1114"/>
      <c r="D7" s="1093"/>
      <c r="E7" s="1093"/>
      <c r="F7" s="1128"/>
      <c r="G7" s="51"/>
    </row>
    <row r="8" spans="1:7" s="65" customFormat="1" ht="12">
      <c r="A8" s="68" t="s">
        <v>1083</v>
      </c>
      <c r="B8" s="68" t="s">
        <v>1084</v>
      </c>
      <c r="C8" s="3" t="s">
        <v>1085</v>
      </c>
      <c r="D8" s="3" t="s">
        <v>1086</v>
      </c>
      <c r="E8" s="3" t="s">
        <v>1087</v>
      </c>
      <c r="F8" s="1020" t="s">
        <v>567</v>
      </c>
      <c r="G8" s="15" t="s">
        <v>568</v>
      </c>
    </row>
    <row r="9" spans="1:7" s="65" customFormat="1" ht="12.75">
      <c r="A9" s="22"/>
      <c r="B9" s="288" t="s">
        <v>151</v>
      </c>
      <c r="C9" s="5"/>
      <c r="D9" s="5"/>
      <c r="E9" s="5"/>
      <c r="F9" s="1021"/>
      <c r="G9" s="105"/>
    </row>
    <row r="10" spans="1:7" ht="12">
      <c r="A10" s="15"/>
      <c r="B10" s="78" t="s">
        <v>1059</v>
      </c>
      <c r="C10" s="148"/>
      <c r="D10" s="148"/>
      <c r="E10" s="148"/>
      <c r="F10" s="1022"/>
      <c r="G10" s="57"/>
    </row>
    <row r="11" spans="1:7" ht="12">
      <c r="A11" s="150">
        <v>5011</v>
      </c>
      <c r="B11" s="151" t="s">
        <v>1105</v>
      </c>
      <c r="C11" s="168"/>
      <c r="D11" s="168">
        <v>25666</v>
      </c>
      <c r="E11" s="168">
        <v>33000</v>
      </c>
      <c r="F11" s="168"/>
      <c r="G11" s="57"/>
    </row>
    <row r="12" spans="1:7" ht="12">
      <c r="A12" s="22">
        <v>5010</v>
      </c>
      <c r="B12" s="143" t="s">
        <v>1106</v>
      </c>
      <c r="C12" s="6">
        <f>SUM(C11:C11)</f>
        <v>0</v>
      </c>
      <c r="D12" s="6">
        <f>SUM(D11:D11)</f>
        <v>25666</v>
      </c>
      <c r="E12" s="6">
        <f>SUM(E11:E11)</f>
        <v>33000</v>
      </c>
      <c r="F12" s="1015"/>
      <c r="G12" s="73"/>
    </row>
    <row r="13" spans="1:7" s="65" customFormat="1" ht="12">
      <c r="A13" s="15"/>
      <c r="B13" s="78" t="s">
        <v>976</v>
      </c>
      <c r="C13" s="142"/>
      <c r="D13" s="142"/>
      <c r="E13" s="142"/>
      <c r="F13" s="152"/>
      <c r="G13" s="64"/>
    </row>
    <row r="14" spans="1:7" ht="12">
      <c r="A14" s="150">
        <v>5021</v>
      </c>
      <c r="B14" s="151" t="s">
        <v>140</v>
      </c>
      <c r="C14" s="152"/>
      <c r="D14" s="152"/>
      <c r="E14" s="152"/>
      <c r="F14" s="152"/>
      <c r="G14" s="57"/>
    </row>
    <row r="15" spans="1:7" ht="12">
      <c r="A15" s="150">
        <v>5022</v>
      </c>
      <c r="B15" s="151" t="s">
        <v>30</v>
      </c>
      <c r="C15" s="152"/>
      <c r="D15" s="152"/>
      <c r="E15" s="152"/>
      <c r="F15" s="152"/>
      <c r="G15" s="57"/>
    </row>
    <row r="16" spans="1:7" s="65" customFormat="1" ht="12">
      <c r="A16" s="22">
        <v>5020</v>
      </c>
      <c r="B16" s="143" t="s">
        <v>1106</v>
      </c>
      <c r="C16" s="6">
        <f>SUM(C14:C15)</f>
        <v>0</v>
      </c>
      <c r="D16" s="6">
        <f>SUM(D14:D15)</f>
        <v>0</v>
      </c>
      <c r="E16" s="6">
        <f>SUM(E14:E15)</f>
        <v>0</v>
      </c>
      <c r="F16" s="1015"/>
      <c r="G16" s="194"/>
    </row>
    <row r="17" spans="1:7" s="65" customFormat="1" ht="12" customHeight="1">
      <c r="A17" s="15"/>
      <c r="B17" s="78" t="s">
        <v>987</v>
      </c>
      <c r="C17" s="142"/>
      <c r="D17" s="142"/>
      <c r="E17" s="142"/>
      <c r="F17" s="152"/>
      <c r="G17" s="64"/>
    </row>
    <row r="18" spans="1:7" ht="12">
      <c r="A18" s="150">
        <v>5033</v>
      </c>
      <c r="B18" s="151" t="s">
        <v>434</v>
      </c>
      <c r="C18" s="152">
        <v>22000</v>
      </c>
      <c r="D18" s="152">
        <v>52062</v>
      </c>
      <c r="E18" s="152">
        <v>52062</v>
      </c>
      <c r="F18" s="1023">
        <f>E18/D18</f>
        <v>1</v>
      </c>
      <c r="G18" s="657"/>
    </row>
    <row r="19" spans="1:7" ht="12">
      <c r="A19" s="150"/>
      <c r="B19" s="986" t="s">
        <v>493</v>
      </c>
      <c r="C19" s="152"/>
      <c r="D19" s="152"/>
      <c r="E19" s="985">
        <v>600</v>
      </c>
      <c r="F19" s="1023"/>
      <c r="G19" s="657"/>
    </row>
    <row r="20" spans="1:7" ht="12">
      <c r="A20" s="150"/>
      <c r="B20" s="986" t="s">
        <v>282</v>
      </c>
      <c r="C20" s="152"/>
      <c r="D20" s="152"/>
      <c r="E20" s="985"/>
      <c r="F20" s="1023"/>
      <c r="G20" s="657"/>
    </row>
    <row r="21" spans="1:7" ht="12">
      <c r="A21" s="150">
        <v>5034</v>
      </c>
      <c r="B21" s="151" t="s">
        <v>730</v>
      </c>
      <c r="C21" s="152">
        <v>25000</v>
      </c>
      <c r="D21" s="152">
        <v>25000</v>
      </c>
      <c r="E21" s="152">
        <v>25000</v>
      </c>
      <c r="F21" s="1023">
        <f>E21/D21</f>
        <v>1</v>
      </c>
      <c r="G21" s="657"/>
    </row>
    <row r="22" spans="1:7" ht="12">
      <c r="A22" s="150">
        <v>5038</v>
      </c>
      <c r="B22" s="151" t="s">
        <v>945</v>
      </c>
      <c r="C22" s="152"/>
      <c r="D22" s="152"/>
      <c r="E22" s="152">
        <v>590535</v>
      </c>
      <c r="F22" s="1023"/>
      <c r="G22" s="657"/>
    </row>
    <row r="23" spans="1:7" ht="12" customHeight="1">
      <c r="A23" s="22">
        <v>5030</v>
      </c>
      <c r="B23" s="143" t="s">
        <v>1106</v>
      </c>
      <c r="C23" s="6">
        <f>SUM(C18:C21)</f>
        <v>47000</v>
      </c>
      <c r="D23" s="6">
        <f>SUM(D18:D21)</f>
        <v>77062</v>
      </c>
      <c r="E23" s="6">
        <f>SUM(E18:E22)-E19</f>
        <v>667597</v>
      </c>
      <c r="F23" s="1035">
        <f>E23/D23</f>
        <v>8.663115413563105</v>
      </c>
      <c r="G23" s="194"/>
    </row>
    <row r="24" spans="1:7" ht="12" customHeight="1">
      <c r="A24" s="50"/>
      <c r="B24" s="141" t="s">
        <v>553</v>
      </c>
      <c r="C24" s="142"/>
      <c r="D24" s="142"/>
      <c r="E24" s="142"/>
      <c r="F24" s="1023"/>
      <c r="G24" s="57"/>
    </row>
    <row r="25" spans="1:7" ht="12" customHeight="1">
      <c r="A25" s="157">
        <v>5041</v>
      </c>
      <c r="B25" s="159" t="s">
        <v>84</v>
      </c>
      <c r="C25" s="142">
        <v>2000</v>
      </c>
      <c r="D25" s="142">
        <v>423362</v>
      </c>
      <c r="E25" s="142">
        <f>SUM(E26:E29)</f>
        <v>379778</v>
      </c>
      <c r="F25" s="1023">
        <f>E25/D25</f>
        <v>0.8970526405298539</v>
      </c>
      <c r="G25" s="57"/>
    </row>
    <row r="26" spans="1:7" ht="12" customHeight="1">
      <c r="A26" s="157"/>
      <c r="B26" s="840" t="s">
        <v>493</v>
      </c>
      <c r="C26" s="841"/>
      <c r="D26" s="841">
        <v>2000</v>
      </c>
      <c r="E26" s="841">
        <v>31271</v>
      </c>
      <c r="F26" s="1023">
        <f>E26/D26</f>
        <v>15.6355</v>
      </c>
      <c r="G26" s="57"/>
    </row>
    <row r="27" spans="1:7" ht="12" customHeight="1">
      <c r="A27" s="157"/>
      <c r="B27" s="840" t="s">
        <v>366</v>
      </c>
      <c r="C27" s="841"/>
      <c r="D27" s="841"/>
      <c r="E27" s="841">
        <v>762</v>
      </c>
      <c r="F27" s="1023"/>
      <c r="G27" s="57"/>
    </row>
    <row r="28" spans="1:7" ht="12" customHeight="1">
      <c r="A28" s="157"/>
      <c r="B28" s="840" t="s">
        <v>367</v>
      </c>
      <c r="C28" s="841"/>
      <c r="D28" s="841"/>
      <c r="E28" s="841">
        <v>185</v>
      </c>
      <c r="F28" s="1023"/>
      <c r="G28" s="57"/>
    </row>
    <row r="29" spans="1:7" ht="12" customHeight="1">
      <c r="A29" s="157"/>
      <c r="B29" s="840" t="s">
        <v>494</v>
      </c>
      <c r="C29" s="841"/>
      <c r="D29" s="841">
        <v>421362</v>
      </c>
      <c r="E29" s="841">
        <v>347560</v>
      </c>
      <c r="F29" s="1023">
        <f>E29/D29</f>
        <v>0.8248489422396894</v>
      </c>
      <c r="G29" s="57"/>
    </row>
    <row r="30" spans="1:7" ht="12">
      <c r="A30" s="150">
        <v>5043</v>
      </c>
      <c r="B30" s="151" t="s">
        <v>559</v>
      </c>
      <c r="C30" s="152">
        <v>15000</v>
      </c>
      <c r="D30" s="152">
        <v>15000</v>
      </c>
      <c r="E30" s="152">
        <v>15000</v>
      </c>
      <c r="F30" s="1023">
        <f>E30/D30</f>
        <v>1</v>
      </c>
      <c r="G30" s="657"/>
    </row>
    <row r="31" spans="1:7" ht="12">
      <c r="A31" s="150">
        <v>5044</v>
      </c>
      <c r="B31" s="151" t="s">
        <v>290</v>
      </c>
      <c r="C31" s="152">
        <v>2000</v>
      </c>
      <c r="D31" s="152">
        <v>2000</v>
      </c>
      <c r="E31" s="152">
        <v>2000</v>
      </c>
      <c r="F31" s="1023">
        <f>E31/D31</f>
        <v>1</v>
      </c>
      <c r="G31" s="57"/>
    </row>
    <row r="32" spans="1:7" ht="12">
      <c r="A32" s="150">
        <v>5045</v>
      </c>
      <c r="B32" s="151" t="s">
        <v>554</v>
      </c>
      <c r="C32" s="152">
        <v>20000</v>
      </c>
      <c r="D32" s="152">
        <v>20000</v>
      </c>
      <c r="E32" s="152">
        <v>20000</v>
      </c>
      <c r="F32" s="1023">
        <f>E32/D32</f>
        <v>1</v>
      </c>
      <c r="G32" s="57"/>
    </row>
    <row r="33" spans="1:7" ht="12">
      <c r="A33" s="22">
        <v>5040</v>
      </c>
      <c r="B33" s="143" t="s">
        <v>1106</v>
      </c>
      <c r="C33" s="6">
        <f>SUM(C25:C32)</f>
        <v>39000</v>
      </c>
      <c r="D33" s="6">
        <f>SUM(D25+D30+D31+D32)</f>
        <v>460362</v>
      </c>
      <c r="E33" s="6">
        <f>SUM(E25+E30+E31+E32)</f>
        <v>416778</v>
      </c>
      <c r="F33" s="1035">
        <f>E33/D33</f>
        <v>0.905326677701461</v>
      </c>
      <c r="G33" s="194"/>
    </row>
    <row r="34" spans="1:7" ht="12.75">
      <c r="A34" s="22"/>
      <c r="B34" s="288" t="s">
        <v>152</v>
      </c>
      <c r="C34" s="5"/>
      <c r="D34" s="5"/>
      <c r="E34" s="5"/>
      <c r="F34" s="1034"/>
      <c r="G34" s="105"/>
    </row>
    <row r="35" spans="1:7" ht="12">
      <c r="A35" s="15"/>
      <c r="B35" s="78" t="s">
        <v>987</v>
      </c>
      <c r="C35" s="35"/>
      <c r="D35" s="35"/>
      <c r="E35" s="35"/>
      <c r="F35" s="1023"/>
      <c r="G35" s="223"/>
    </row>
    <row r="36" spans="1:7" ht="12">
      <c r="A36" s="150">
        <v>5054</v>
      </c>
      <c r="B36" s="151" t="s">
        <v>486</v>
      </c>
      <c r="C36" s="152"/>
      <c r="D36" s="152">
        <v>24130</v>
      </c>
      <c r="E36" s="152">
        <v>24130</v>
      </c>
      <c r="F36" s="1023">
        <f>E36/D36</f>
        <v>1</v>
      </c>
      <c r="G36" s="223"/>
    </row>
    <row r="37" spans="1:7" ht="12">
      <c r="A37" s="150"/>
      <c r="B37" s="151" t="s">
        <v>134</v>
      </c>
      <c r="C37" s="152"/>
      <c r="D37" s="152"/>
      <c r="E37" s="152">
        <v>20630</v>
      </c>
      <c r="F37" s="1023"/>
      <c r="G37" s="223"/>
    </row>
    <row r="38" spans="1:7" s="1018" customFormat="1" ht="12">
      <c r="A38" s="1017"/>
      <c r="B38" s="840" t="s">
        <v>493</v>
      </c>
      <c r="C38" s="985"/>
      <c r="D38" s="985"/>
      <c r="E38" s="985">
        <v>3500</v>
      </c>
      <c r="F38" s="1023"/>
      <c r="G38" s="661"/>
    </row>
    <row r="39" spans="1:7" ht="12">
      <c r="A39" s="22">
        <v>5050</v>
      </c>
      <c r="B39" s="143" t="s">
        <v>1106</v>
      </c>
      <c r="C39" s="6">
        <f>SUM(C36)</f>
        <v>0</v>
      </c>
      <c r="D39" s="6">
        <f>SUM(D36)</f>
        <v>24130</v>
      </c>
      <c r="E39" s="6">
        <f>SUM(E36)</f>
        <v>24130</v>
      </c>
      <c r="F39" s="1035">
        <f>E39/D39</f>
        <v>1</v>
      </c>
      <c r="G39" s="194"/>
    </row>
    <row r="40" spans="1:7" ht="12">
      <c r="A40" s="15"/>
      <c r="B40" s="253" t="s">
        <v>629</v>
      </c>
      <c r="C40" s="35"/>
      <c r="D40" s="35"/>
      <c r="E40" s="35"/>
      <c r="F40" s="1023"/>
      <c r="G40" s="57"/>
    </row>
    <row r="41" spans="1:7" ht="12">
      <c r="A41" s="15"/>
      <c r="B41" s="57" t="s">
        <v>953</v>
      </c>
      <c r="C41" s="35"/>
      <c r="D41" s="35"/>
      <c r="E41" s="154">
        <f>SUM(E27)</f>
        <v>762</v>
      </c>
      <c r="F41" s="1023"/>
      <c r="G41" s="57"/>
    </row>
    <row r="42" spans="1:7" ht="12">
      <c r="A42" s="15"/>
      <c r="B42" s="36" t="s">
        <v>934</v>
      </c>
      <c r="C42" s="35"/>
      <c r="D42" s="35"/>
      <c r="E42" s="154">
        <f>SUM(E28)</f>
        <v>185</v>
      </c>
      <c r="F42" s="1023"/>
      <c r="G42" s="57"/>
    </row>
    <row r="43" spans="1:7" ht="12" customHeight="1">
      <c r="A43" s="69"/>
      <c r="B43" s="36" t="s">
        <v>935</v>
      </c>
      <c r="C43" s="36">
        <f>SUM(C25)</f>
        <v>2000</v>
      </c>
      <c r="D43" s="36">
        <f>SUM(D26)</f>
        <v>2000</v>
      </c>
      <c r="E43" s="36">
        <f>SUM(E26+E19+E38)</f>
        <v>35371</v>
      </c>
      <c r="F43" s="1023">
        <f>E43/D43</f>
        <v>17.6855</v>
      </c>
      <c r="G43" s="57"/>
    </row>
    <row r="44" spans="1:7" ht="12" customHeight="1">
      <c r="A44" s="69"/>
      <c r="B44" s="36" t="s">
        <v>81</v>
      </c>
      <c r="C44" s="77"/>
      <c r="D44" s="77"/>
      <c r="E44" s="77"/>
      <c r="F44" s="1023"/>
      <c r="G44" s="57"/>
    </row>
    <row r="45" spans="1:7" ht="12" customHeight="1">
      <c r="A45" s="69"/>
      <c r="B45" s="232" t="s">
        <v>584</v>
      </c>
      <c r="C45" s="759">
        <f>SUM(C41:C44)</f>
        <v>2000</v>
      </c>
      <c r="D45" s="759">
        <f>SUM(D41:D44)</f>
        <v>2000</v>
      </c>
      <c r="E45" s="759">
        <f>SUM(E41:E44)</f>
        <v>36318</v>
      </c>
      <c r="F45" s="1036">
        <f>E45/D45</f>
        <v>18.159</v>
      </c>
      <c r="G45" s="57"/>
    </row>
    <row r="46" spans="1:7" ht="12" customHeight="1">
      <c r="A46" s="69"/>
      <c r="B46" s="256" t="s">
        <v>630</v>
      </c>
      <c r="C46" s="77"/>
      <c r="D46" s="77"/>
      <c r="E46" s="77"/>
      <c r="F46" s="1023"/>
      <c r="G46" s="57"/>
    </row>
    <row r="47" spans="1:7" ht="12" customHeight="1">
      <c r="A47" s="69"/>
      <c r="B47" s="36" t="s">
        <v>936</v>
      </c>
      <c r="C47" s="77"/>
      <c r="D47" s="77"/>
      <c r="E47" s="77"/>
      <c r="F47" s="1023"/>
      <c r="G47" s="57"/>
    </row>
    <row r="48" spans="1:7" ht="12" customHeight="1">
      <c r="A48" s="69"/>
      <c r="B48" s="36" t="s">
        <v>850</v>
      </c>
      <c r="C48" s="77">
        <f>SUM(C33+C23+C16+C39)-C25</f>
        <v>84000</v>
      </c>
      <c r="D48" s="77">
        <f>SUM(D33+D23+D16+D39+D12)-D43</f>
        <v>585220</v>
      </c>
      <c r="E48" s="77">
        <f>SUM(E33+E23+E16+E39+E12)-E43-E41-E42</f>
        <v>1105187</v>
      </c>
      <c r="F48" s="1023">
        <f>E48/D48</f>
        <v>1.8884983425036739</v>
      </c>
      <c r="G48" s="57"/>
    </row>
    <row r="49" spans="1:7" ht="12" customHeight="1">
      <c r="A49" s="69"/>
      <c r="B49" s="36" t="s">
        <v>938</v>
      </c>
      <c r="C49" s="77"/>
      <c r="D49" s="77"/>
      <c r="E49" s="77"/>
      <c r="F49" s="1023"/>
      <c r="G49" s="57"/>
    </row>
    <row r="50" spans="1:7" ht="12" customHeight="1">
      <c r="A50" s="74"/>
      <c r="B50" s="166" t="s">
        <v>604</v>
      </c>
      <c r="C50" s="263">
        <f>SUM(C47:C49)</f>
        <v>84000</v>
      </c>
      <c r="D50" s="263">
        <f>SUM(D47:D49)</f>
        <v>585220</v>
      </c>
      <c r="E50" s="263">
        <f>SUM(E47:E49)</f>
        <v>1105187</v>
      </c>
      <c r="F50" s="1036">
        <f>E50/D50</f>
        <v>1.8884983425036739</v>
      </c>
      <c r="G50" s="70"/>
    </row>
    <row r="51" spans="1:7" ht="12" customHeight="1">
      <c r="A51" s="129"/>
      <c r="B51" s="194" t="s">
        <v>949</v>
      </c>
      <c r="C51" s="272">
        <f>SUM(C23+C33+C16+C39)</f>
        <v>86000</v>
      </c>
      <c r="D51" s="272">
        <f>SUM(D23+D33+D16+D39+D12)</f>
        <v>587220</v>
      </c>
      <c r="E51" s="272">
        <f>SUM(E23+E33+E16+E39+E12)</f>
        <v>1141505</v>
      </c>
      <c r="F51" s="1035">
        <f>E51/D51</f>
        <v>1.943913695037635</v>
      </c>
      <c r="G51" s="73"/>
    </row>
  </sheetData>
  <mergeCells count="6">
    <mergeCell ref="C5:C7"/>
    <mergeCell ref="A2:G2"/>
    <mergeCell ref="A1:G1"/>
    <mergeCell ref="F5:F7"/>
    <mergeCell ref="D5:D7"/>
    <mergeCell ref="E5:E7"/>
  </mergeCells>
  <printOptions horizontalCentered="1"/>
  <pageMargins left="0" right="0" top="0.3937007874015748" bottom="0.4724409448818898" header="0.31496062992125984" footer="0.31496062992125984"/>
  <pageSetup firstPageNumber="4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E13" sqref="E13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375" style="135" customWidth="1"/>
    <col min="5" max="5" width="12.875" style="135" customWidth="1"/>
    <col min="6" max="16384" width="9.125" style="135" customWidth="1"/>
  </cols>
  <sheetData>
    <row r="1" spans="1:4" ht="12.75">
      <c r="A1" s="1130" t="s">
        <v>948</v>
      </c>
      <c r="B1" s="1130"/>
      <c r="C1" s="1131"/>
      <c r="D1" s="1132"/>
    </row>
    <row r="2" ht="12.75">
      <c r="B2" s="136"/>
    </row>
    <row r="3" spans="1:4" s="132" customFormat="1" ht="12.75">
      <c r="A3" s="1134" t="s">
        <v>480</v>
      </c>
      <c r="B3" s="1134"/>
      <c r="C3" s="1082"/>
      <c r="D3" s="1082"/>
    </row>
    <row r="4" s="132" customFormat="1" ht="12.75"/>
    <row r="5" s="132" customFormat="1" ht="12.75"/>
    <row r="6" spans="3:4" s="132" customFormat="1" ht="12.75">
      <c r="C6" s="173"/>
      <c r="D6" s="173"/>
    </row>
    <row r="7" spans="1:5" s="132" customFormat="1" ht="12.75" customHeight="1">
      <c r="A7" s="2" t="s">
        <v>48</v>
      </c>
      <c r="B7" s="2" t="s">
        <v>1082</v>
      </c>
      <c r="C7" s="1096" t="s">
        <v>861</v>
      </c>
      <c r="D7" s="1096" t="s">
        <v>295</v>
      </c>
      <c r="E7" s="1096" t="s">
        <v>533</v>
      </c>
    </row>
    <row r="8" spans="1:5" s="132" customFormat="1" ht="12.75">
      <c r="A8" s="3"/>
      <c r="B8" s="3"/>
      <c r="C8" s="1113"/>
      <c r="D8" s="1080"/>
      <c r="E8" s="1124"/>
    </row>
    <row r="9" spans="1:5" s="132" customFormat="1" ht="12.75">
      <c r="A9" s="4"/>
      <c r="B9" s="4"/>
      <c r="C9" s="1133"/>
      <c r="D9" s="1129"/>
      <c r="E9" s="1129"/>
    </row>
    <row r="10" spans="1:5" s="132" customFormat="1" ht="12.75">
      <c r="A10" s="16" t="s">
        <v>1083</v>
      </c>
      <c r="B10" s="16" t="s">
        <v>1084</v>
      </c>
      <c r="C10" s="163" t="s">
        <v>1085</v>
      </c>
      <c r="D10" s="163" t="s">
        <v>1086</v>
      </c>
      <c r="E10" s="163" t="s">
        <v>1087</v>
      </c>
    </row>
    <row r="11" spans="1:5" s="132" customFormat="1" ht="12.75">
      <c r="A11" s="16"/>
      <c r="B11" s="16"/>
      <c r="C11" s="155"/>
      <c r="D11" s="155"/>
      <c r="E11" s="155"/>
    </row>
    <row r="12" spans="1:5" s="41" customFormat="1" ht="12.75">
      <c r="A12" s="25">
        <v>6110</v>
      </c>
      <c r="B12" s="19" t="s">
        <v>0</v>
      </c>
      <c r="C12" s="19">
        <v>59685</v>
      </c>
      <c r="D12" s="19">
        <v>97080</v>
      </c>
      <c r="E12" s="19">
        <v>65081</v>
      </c>
    </row>
    <row r="13" spans="1:5" ht="12.75">
      <c r="A13" s="133"/>
      <c r="B13" s="134"/>
      <c r="C13" s="134"/>
      <c r="D13" s="134"/>
      <c r="E13" s="134"/>
    </row>
    <row r="14" spans="1:5" s="41" customFormat="1" ht="12.75">
      <c r="A14" s="25">
        <v>6120</v>
      </c>
      <c r="B14" s="19" t="s">
        <v>2</v>
      </c>
      <c r="C14" s="19">
        <f>SUM(C15:C22)</f>
        <v>27016</v>
      </c>
      <c r="D14" s="19">
        <f>SUM(D15:D22)</f>
        <v>0</v>
      </c>
      <c r="E14" s="19">
        <f>SUM(E15:E22)</f>
        <v>0</v>
      </c>
    </row>
    <row r="15" spans="1:5" s="41" customFormat="1" ht="12.75">
      <c r="A15" s="133">
        <v>6121</v>
      </c>
      <c r="B15" s="134" t="s">
        <v>955</v>
      </c>
      <c r="C15" s="134"/>
      <c r="D15" s="134"/>
      <c r="E15" s="134"/>
    </row>
    <row r="16" spans="1:5" s="41" customFormat="1" ht="12.75">
      <c r="A16" s="133">
        <v>6122</v>
      </c>
      <c r="B16" s="134" t="s">
        <v>291</v>
      </c>
      <c r="C16" s="134"/>
      <c r="D16" s="134"/>
      <c r="E16" s="134"/>
    </row>
    <row r="17" spans="1:5" s="41" customFormat="1" ht="12.75">
      <c r="A17" s="133">
        <v>6123</v>
      </c>
      <c r="B17" s="134" t="s">
        <v>1007</v>
      </c>
      <c r="C17" s="134"/>
      <c r="D17" s="134"/>
      <c r="E17" s="134"/>
    </row>
    <row r="18" spans="1:5" ht="12.75">
      <c r="A18" s="133">
        <v>6124</v>
      </c>
      <c r="B18" s="134" t="s">
        <v>230</v>
      </c>
      <c r="C18" s="134"/>
      <c r="D18" s="134"/>
      <c r="E18" s="134"/>
    </row>
    <row r="19" spans="1:5" ht="12.75">
      <c r="A19" s="400">
        <v>6125</v>
      </c>
      <c r="B19" s="401" t="s">
        <v>231</v>
      </c>
      <c r="C19" s="401"/>
      <c r="D19" s="401"/>
      <c r="E19" s="401"/>
    </row>
    <row r="20" spans="1:5" ht="12.75">
      <c r="A20" s="400">
        <v>6126</v>
      </c>
      <c r="B20" s="401" t="s">
        <v>269</v>
      </c>
      <c r="C20" s="401"/>
      <c r="D20" s="401"/>
      <c r="E20" s="401"/>
    </row>
    <row r="21" spans="1:5" ht="12.75">
      <c r="A21" s="400">
        <v>6127</v>
      </c>
      <c r="B21" s="401" t="s">
        <v>245</v>
      </c>
      <c r="C21" s="401"/>
      <c r="D21" s="401"/>
      <c r="E21" s="401"/>
    </row>
    <row r="22" spans="1:5" ht="12.75">
      <c r="A22" s="822">
        <v>6129</v>
      </c>
      <c r="B22" s="810" t="s">
        <v>1095</v>
      </c>
      <c r="C22" s="810">
        <v>27016</v>
      </c>
      <c r="D22" s="810"/>
      <c r="E22" s="810"/>
    </row>
    <row r="23" spans="1:5" ht="12.75">
      <c r="A23" s="822"/>
      <c r="B23" s="810" t="s">
        <v>1096</v>
      </c>
      <c r="C23" s="810"/>
      <c r="D23" s="810"/>
      <c r="E23" s="810"/>
    </row>
    <row r="24" spans="1:5" ht="12.75">
      <c r="A24" s="822"/>
      <c r="B24" s="810" t="s">
        <v>1097</v>
      </c>
      <c r="C24" s="810"/>
      <c r="D24" s="810"/>
      <c r="E24" s="810"/>
    </row>
    <row r="25" spans="1:5" ht="12.75">
      <c r="A25" s="822"/>
      <c r="B25" s="810" t="s">
        <v>1098</v>
      </c>
      <c r="C25" s="810"/>
      <c r="D25" s="810"/>
      <c r="E25" s="810"/>
    </row>
    <row r="26" spans="1:5" ht="12.75">
      <c r="A26" s="822"/>
      <c r="B26" s="810" t="s">
        <v>1099</v>
      </c>
      <c r="C26" s="810"/>
      <c r="D26" s="810"/>
      <c r="E26" s="810"/>
    </row>
    <row r="27" spans="1:5" ht="12.75">
      <c r="A27" s="822"/>
      <c r="B27" s="810"/>
      <c r="C27" s="810"/>
      <c r="D27" s="810"/>
      <c r="E27" s="810"/>
    </row>
    <row r="28" spans="1:5" ht="12.75">
      <c r="A28" s="842">
        <v>6130</v>
      </c>
      <c r="B28" s="843" t="s">
        <v>495</v>
      </c>
      <c r="C28" s="810"/>
      <c r="D28" s="843">
        <v>6044</v>
      </c>
      <c r="E28" s="843">
        <v>6623</v>
      </c>
    </row>
    <row r="29" spans="1:5" ht="12.75">
      <c r="A29" s="133"/>
      <c r="B29" s="134"/>
      <c r="C29" s="134"/>
      <c r="D29" s="134"/>
      <c r="E29" s="134"/>
    </row>
    <row r="30" spans="1:5" s="41" customFormat="1" ht="12.75">
      <c r="A30" s="25">
        <v>6100</v>
      </c>
      <c r="B30" s="19" t="s">
        <v>1061</v>
      </c>
      <c r="C30" s="19">
        <f>SUM(C12+C14)</f>
        <v>86701</v>
      </c>
      <c r="D30" s="19">
        <f>SUM(D12+D14+D28)</f>
        <v>103124</v>
      </c>
      <c r="E30" s="19">
        <f>SUM(E12+E14+E28)</f>
        <v>71704</v>
      </c>
    </row>
  </sheetData>
  <mergeCells count="5">
    <mergeCell ref="E7:E9"/>
    <mergeCell ref="A1:D1"/>
    <mergeCell ref="C7:C9"/>
    <mergeCell ref="D7:D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4"/>
  <sheetViews>
    <sheetView workbookViewId="0" topLeftCell="A43">
      <selection activeCell="A59" sqref="A59:B59"/>
    </sheetView>
  </sheetViews>
  <sheetFormatPr defaultColWidth="9.00390625" defaultRowHeight="12.75"/>
  <cols>
    <col min="1" max="1" width="7.00390625" style="493" customWidth="1"/>
    <col min="2" max="2" width="20.375" style="493" customWidth="1"/>
    <col min="3" max="3" width="10.375" style="493" customWidth="1"/>
    <col min="4" max="4" width="10.75390625" style="493" customWidth="1"/>
    <col min="5" max="5" width="10.25390625" style="493" customWidth="1"/>
    <col min="6" max="6" width="10.75390625" style="493" customWidth="1"/>
    <col min="7" max="7" width="11.00390625" style="493" customWidth="1"/>
    <col min="8" max="8" width="11.125" style="493" customWidth="1"/>
    <col min="9" max="9" width="11.00390625" style="493" customWidth="1"/>
    <col min="10" max="12" width="10.625" style="493" customWidth="1"/>
    <col min="13" max="13" width="11.75390625" style="493" customWidth="1"/>
    <col min="14" max="16384" width="9.125" style="493" customWidth="1"/>
  </cols>
  <sheetData>
    <row r="2" spans="1:13" ht="12.75">
      <c r="A2" s="1144" t="s">
        <v>700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3" spans="1:13" ht="12.75">
      <c r="A3" s="494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12.75">
      <c r="A4" s="1145" t="s">
        <v>701</v>
      </c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</row>
    <row r="5" spans="4:10" ht="15.75">
      <c r="D5" s="496"/>
      <c r="E5" s="496"/>
      <c r="F5" s="496"/>
      <c r="G5" s="496"/>
      <c r="H5" s="496"/>
      <c r="I5" s="496"/>
      <c r="J5" s="496"/>
    </row>
    <row r="6" spans="1:10" ht="12.75">
      <c r="A6" s="1146" t="s">
        <v>702</v>
      </c>
      <c r="B6" s="1147"/>
      <c r="C6" s="1147"/>
      <c r="D6" s="1147"/>
      <c r="E6" s="1147"/>
      <c r="F6" s="497"/>
      <c r="G6" s="497"/>
      <c r="H6" s="497"/>
      <c r="I6" s="497"/>
      <c r="J6" s="497"/>
    </row>
    <row r="7" spans="1:13" ht="12.75">
      <c r="A7" s="498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9" t="s">
        <v>703</v>
      </c>
    </row>
    <row r="8" spans="1:13" ht="22.5" customHeight="1">
      <c r="A8" s="1141" t="s">
        <v>704</v>
      </c>
      <c r="B8" s="1141" t="s">
        <v>705</v>
      </c>
      <c r="C8" s="1141" t="s">
        <v>741</v>
      </c>
      <c r="D8" s="1141" t="s">
        <v>742</v>
      </c>
      <c r="E8" s="1141" t="s">
        <v>743</v>
      </c>
      <c r="F8" s="1141" t="s">
        <v>744</v>
      </c>
      <c r="G8" s="1141" t="s">
        <v>745</v>
      </c>
      <c r="H8" s="1141" t="s">
        <v>52</v>
      </c>
      <c r="I8" s="1141" t="s">
        <v>748</v>
      </c>
      <c r="J8" s="1141" t="s">
        <v>749</v>
      </c>
      <c r="K8" s="1141" t="s">
        <v>751</v>
      </c>
      <c r="L8" s="1141" t="s">
        <v>752</v>
      </c>
      <c r="M8" s="1148" t="s">
        <v>1</v>
      </c>
    </row>
    <row r="9" spans="1:13" ht="21.75" customHeight="1">
      <c r="A9" s="1141"/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</row>
    <row r="10" spans="1:13" ht="18" customHeight="1" thickBot="1">
      <c r="A10" s="1142"/>
      <c r="B10" s="1142"/>
      <c r="C10" s="1142"/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</row>
    <row r="11" spans="1:13" ht="13.5" thickTop="1">
      <c r="A11" s="1149" t="s">
        <v>708</v>
      </c>
      <c r="B11" s="500" t="s">
        <v>706</v>
      </c>
      <c r="C11" s="501">
        <v>94595</v>
      </c>
      <c r="D11" s="501">
        <v>125000</v>
      </c>
      <c r="E11" s="501">
        <v>128570</v>
      </c>
      <c r="F11" s="501">
        <v>121445</v>
      </c>
      <c r="G11" s="501">
        <v>83500</v>
      </c>
      <c r="H11" s="501">
        <v>41670</v>
      </c>
      <c r="I11" s="501">
        <v>50000</v>
      </c>
      <c r="J11" s="501">
        <v>103126</v>
      </c>
      <c r="K11" s="501"/>
      <c r="L11" s="501"/>
      <c r="M11" s="502">
        <f aca="true" t="shared" si="0" ref="M11:M32">SUM(C11:L11)</f>
        <v>747906</v>
      </c>
    </row>
    <row r="12" spans="1:13" ht="12.75">
      <c r="A12" s="1140"/>
      <c r="B12" s="500" t="s">
        <v>707</v>
      </c>
      <c r="C12" s="503">
        <v>3903</v>
      </c>
      <c r="D12" s="503">
        <v>6788</v>
      </c>
      <c r="E12" s="503">
        <v>9235</v>
      </c>
      <c r="F12" s="503">
        <v>13786</v>
      </c>
      <c r="G12" s="503">
        <v>9832</v>
      </c>
      <c r="H12" s="503">
        <v>5602</v>
      </c>
      <c r="I12" s="503">
        <v>20948</v>
      </c>
      <c r="J12" s="501">
        <v>18399</v>
      </c>
      <c r="K12" s="503"/>
      <c r="L12" s="503">
        <v>2801</v>
      </c>
      <c r="M12" s="504">
        <f t="shared" si="0"/>
        <v>91294</v>
      </c>
    </row>
    <row r="13" spans="1:13" ht="12.75">
      <c r="A13" s="1150" t="s">
        <v>709</v>
      </c>
      <c r="B13" s="500" t="s">
        <v>706</v>
      </c>
      <c r="C13" s="503">
        <v>75676</v>
      </c>
      <c r="D13" s="503">
        <v>100000</v>
      </c>
      <c r="E13" s="503">
        <v>102856</v>
      </c>
      <c r="F13" s="503">
        <v>95260</v>
      </c>
      <c r="G13" s="503">
        <v>66800</v>
      </c>
      <c r="H13" s="503">
        <v>33336</v>
      </c>
      <c r="I13" s="503"/>
      <c r="J13" s="501">
        <v>56252</v>
      </c>
      <c r="K13" s="503"/>
      <c r="L13" s="503">
        <v>11667</v>
      </c>
      <c r="M13" s="504">
        <f t="shared" si="0"/>
        <v>541847</v>
      </c>
    </row>
    <row r="14" spans="1:13" ht="12.75">
      <c r="A14" s="1150"/>
      <c r="B14" s="500" t="s">
        <v>707</v>
      </c>
      <c r="C14" s="503">
        <v>964</v>
      </c>
      <c r="D14" s="503">
        <v>2187</v>
      </c>
      <c r="E14" s="503">
        <v>3457</v>
      </c>
      <c r="F14" s="503">
        <v>5144</v>
      </c>
      <c r="G14" s="503">
        <v>4271</v>
      </c>
      <c r="H14" s="503">
        <v>2264</v>
      </c>
      <c r="I14" s="503"/>
      <c r="J14" s="501">
        <v>8307</v>
      </c>
      <c r="K14" s="503"/>
      <c r="L14" s="503">
        <v>11753</v>
      </c>
      <c r="M14" s="504">
        <f t="shared" si="0"/>
        <v>38347</v>
      </c>
    </row>
    <row r="15" spans="1:13" ht="12.75">
      <c r="A15" s="1139" t="s">
        <v>710</v>
      </c>
      <c r="B15" s="500" t="s">
        <v>706</v>
      </c>
      <c r="C15" s="503">
        <v>37838</v>
      </c>
      <c r="D15" s="503">
        <v>100000</v>
      </c>
      <c r="E15" s="503">
        <v>102856</v>
      </c>
      <c r="F15" s="503">
        <v>95260</v>
      </c>
      <c r="G15" s="503">
        <v>66800</v>
      </c>
      <c r="H15" s="503">
        <v>33336</v>
      </c>
      <c r="I15" s="503"/>
      <c r="J15" s="501">
        <v>56252</v>
      </c>
      <c r="K15" s="503"/>
      <c r="L15" s="503">
        <v>46667</v>
      </c>
      <c r="M15" s="504">
        <f t="shared" si="0"/>
        <v>539009</v>
      </c>
    </row>
    <row r="16" spans="1:13" ht="12.75">
      <c r="A16" s="1140"/>
      <c r="B16" s="500" t="s">
        <v>707</v>
      </c>
      <c r="C16" s="503">
        <v>159</v>
      </c>
      <c r="D16" s="503">
        <v>1156</v>
      </c>
      <c r="E16" s="503">
        <v>2350</v>
      </c>
      <c r="F16" s="503">
        <v>3896</v>
      </c>
      <c r="G16" s="503">
        <v>3437</v>
      </c>
      <c r="H16" s="503">
        <v>1842</v>
      </c>
      <c r="I16" s="503"/>
      <c r="J16" s="501">
        <v>7141</v>
      </c>
      <c r="K16" s="503"/>
      <c r="L16" s="503">
        <v>10934</v>
      </c>
      <c r="M16" s="504">
        <f t="shared" si="0"/>
        <v>30915</v>
      </c>
    </row>
    <row r="17" spans="1:13" ht="12.75">
      <c r="A17" s="1150" t="s">
        <v>711</v>
      </c>
      <c r="B17" s="500" t="s">
        <v>706</v>
      </c>
      <c r="C17" s="503"/>
      <c r="D17" s="503">
        <v>50000</v>
      </c>
      <c r="E17" s="503">
        <v>102856</v>
      </c>
      <c r="F17" s="503">
        <v>95260</v>
      </c>
      <c r="G17" s="503">
        <v>66800</v>
      </c>
      <c r="H17" s="503">
        <v>33336</v>
      </c>
      <c r="I17" s="503"/>
      <c r="J17" s="501">
        <v>56252</v>
      </c>
      <c r="K17" s="503"/>
      <c r="L17" s="503">
        <v>46667</v>
      </c>
      <c r="M17" s="504">
        <f t="shared" si="0"/>
        <v>451171</v>
      </c>
    </row>
    <row r="18" spans="1:13" ht="12.75">
      <c r="A18" s="1150"/>
      <c r="B18" s="500" t="s">
        <v>707</v>
      </c>
      <c r="C18" s="503"/>
      <c r="D18" s="503">
        <v>143</v>
      </c>
      <c r="E18" s="503">
        <v>1247</v>
      </c>
      <c r="F18" s="503">
        <v>2657</v>
      </c>
      <c r="G18" s="503">
        <v>2612</v>
      </c>
      <c r="H18" s="503">
        <v>1425</v>
      </c>
      <c r="I18" s="503"/>
      <c r="J18" s="501">
        <v>5992</v>
      </c>
      <c r="K18" s="503"/>
      <c r="L18" s="503">
        <v>9656</v>
      </c>
      <c r="M18" s="504">
        <f t="shared" si="0"/>
        <v>23732</v>
      </c>
    </row>
    <row r="19" spans="1:13" ht="12.75">
      <c r="A19" s="1139" t="s">
        <v>712</v>
      </c>
      <c r="B19" s="500" t="s">
        <v>706</v>
      </c>
      <c r="C19" s="503"/>
      <c r="D19" s="503"/>
      <c r="E19" s="503">
        <v>51428</v>
      </c>
      <c r="F19" s="503">
        <v>95260</v>
      </c>
      <c r="G19" s="503">
        <v>66800</v>
      </c>
      <c r="H19" s="503">
        <v>33336</v>
      </c>
      <c r="I19" s="503"/>
      <c r="J19" s="501">
        <v>56252</v>
      </c>
      <c r="K19" s="503"/>
      <c r="L19" s="503">
        <v>46667</v>
      </c>
      <c r="M19" s="504">
        <f t="shared" si="0"/>
        <v>349743</v>
      </c>
    </row>
    <row r="20" spans="1:13" ht="12.75">
      <c r="A20" s="1140"/>
      <c r="B20" s="500" t="s">
        <v>707</v>
      </c>
      <c r="C20" s="503"/>
      <c r="D20" s="503"/>
      <c r="E20" s="503">
        <v>206</v>
      </c>
      <c r="F20" s="503">
        <v>1401</v>
      </c>
      <c r="G20" s="503">
        <v>1770</v>
      </c>
      <c r="H20" s="503">
        <v>1000</v>
      </c>
      <c r="I20" s="503"/>
      <c r="J20" s="501">
        <v>4808</v>
      </c>
      <c r="K20" s="503"/>
      <c r="L20" s="503">
        <v>8322</v>
      </c>
      <c r="M20" s="504">
        <f t="shared" si="0"/>
        <v>17507</v>
      </c>
    </row>
    <row r="21" spans="1:13" ht="12.75">
      <c r="A21" s="1150" t="s">
        <v>713</v>
      </c>
      <c r="B21" s="500" t="s">
        <v>706</v>
      </c>
      <c r="C21" s="503"/>
      <c r="D21" s="503"/>
      <c r="E21" s="503"/>
      <c r="F21" s="503">
        <v>47630</v>
      </c>
      <c r="G21" s="503">
        <v>66800</v>
      </c>
      <c r="H21" s="503">
        <v>33336</v>
      </c>
      <c r="I21" s="503"/>
      <c r="J21" s="501">
        <v>56252</v>
      </c>
      <c r="K21" s="503"/>
      <c r="L21" s="503">
        <v>46667</v>
      </c>
      <c r="M21" s="504">
        <f t="shared" si="0"/>
        <v>250685</v>
      </c>
    </row>
    <row r="22" spans="1:13" ht="12.75">
      <c r="A22" s="1150"/>
      <c r="B22" s="500" t="s">
        <v>707</v>
      </c>
      <c r="C22" s="503"/>
      <c r="D22" s="503"/>
      <c r="E22" s="503"/>
      <c r="F22" s="503">
        <v>232</v>
      </c>
      <c r="G22" s="503">
        <v>936</v>
      </c>
      <c r="H22" s="503">
        <v>578</v>
      </c>
      <c r="I22" s="503"/>
      <c r="J22" s="501">
        <v>3642</v>
      </c>
      <c r="K22" s="503"/>
      <c r="L22" s="503">
        <v>7016</v>
      </c>
      <c r="M22" s="504">
        <f t="shared" si="0"/>
        <v>12404</v>
      </c>
    </row>
    <row r="23" spans="1:13" ht="12.75">
      <c r="A23" s="1139" t="s">
        <v>714</v>
      </c>
      <c r="B23" s="500" t="s">
        <v>706</v>
      </c>
      <c r="C23" s="503"/>
      <c r="D23" s="503"/>
      <c r="E23" s="503"/>
      <c r="F23" s="503"/>
      <c r="G23" s="503">
        <v>33400</v>
      </c>
      <c r="H23" s="503"/>
      <c r="I23" s="503"/>
      <c r="J23" s="501">
        <v>56252</v>
      </c>
      <c r="K23" s="503"/>
      <c r="L23" s="503">
        <v>46667</v>
      </c>
      <c r="M23" s="504">
        <f t="shared" si="0"/>
        <v>136319</v>
      </c>
    </row>
    <row r="24" spans="1:13" ht="12.75">
      <c r="A24" s="1140"/>
      <c r="B24" s="500" t="s">
        <v>707</v>
      </c>
      <c r="C24" s="503"/>
      <c r="D24" s="503"/>
      <c r="E24" s="503"/>
      <c r="F24" s="503"/>
      <c r="G24" s="503">
        <v>117</v>
      </c>
      <c r="H24" s="503"/>
      <c r="I24" s="503"/>
      <c r="J24" s="501">
        <v>2476</v>
      </c>
      <c r="K24" s="503"/>
      <c r="L24" s="503">
        <v>5710</v>
      </c>
      <c r="M24" s="504">
        <f t="shared" si="0"/>
        <v>8303</v>
      </c>
    </row>
    <row r="25" spans="1:13" ht="12.75">
      <c r="A25" s="1150" t="s">
        <v>715</v>
      </c>
      <c r="B25" s="500" t="s">
        <v>706</v>
      </c>
      <c r="C25" s="503"/>
      <c r="D25" s="503"/>
      <c r="E25" s="503"/>
      <c r="F25" s="503"/>
      <c r="G25" s="503"/>
      <c r="H25" s="503"/>
      <c r="I25" s="503"/>
      <c r="J25" s="501">
        <v>56252</v>
      </c>
      <c r="K25" s="503"/>
      <c r="L25" s="503">
        <v>46667</v>
      </c>
      <c r="M25" s="504">
        <f t="shared" si="0"/>
        <v>102919</v>
      </c>
    </row>
    <row r="26" spans="1:13" ht="12.75">
      <c r="A26" s="1150"/>
      <c r="B26" s="500" t="s">
        <v>707</v>
      </c>
      <c r="C26" s="503"/>
      <c r="D26" s="503"/>
      <c r="E26" s="503"/>
      <c r="F26" s="503"/>
      <c r="G26" s="503"/>
      <c r="H26" s="503"/>
      <c r="I26" s="503"/>
      <c r="J26" s="501">
        <v>1314</v>
      </c>
      <c r="K26" s="503"/>
      <c r="L26" s="503">
        <v>4418</v>
      </c>
      <c r="M26" s="504">
        <f t="shared" si="0"/>
        <v>5732</v>
      </c>
    </row>
    <row r="27" spans="1:13" ht="12.75">
      <c r="A27" s="1139" t="s">
        <v>716</v>
      </c>
      <c r="B27" s="500" t="s">
        <v>706</v>
      </c>
      <c r="C27" s="503"/>
      <c r="D27" s="503"/>
      <c r="E27" s="503"/>
      <c r="F27" s="503"/>
      <c r="G27" s="503"/>
      <c r="H27" s="503"/>
      <c r="I27" s="503"/>
      <c r="J27" s="501">
        <v>42189</v>
      </c>
      <c r="K27" s="503"/>
      <c r="L27" s="503">
        <v>46667</v>
      </c>
      <c r="M27" s="504">
        <f t="shared" si="0"/>
        <v>88856</v>
      </c>
    </row>
    <row r="28" spans="1:13" ht="12.75">
      <c r="A28" s="1140"/>
      <c r="B28" s="500" t="s">
        <v>707</v>
      </c>
      <c r="C28" s="503"/>
      <c r="D28" s="503"/>
      <c r="E28" s="503"/>
      <c r="F28" s="503"/>
      <c r="G28" s="503"/>
      <c r="H28" s="503"/>
      <c r="I28" s="503"/>
      <c r="J28" s="501"/>
      <c r="K28" s="503"/>
      <c r="L28" s="503">
        <v>3098</v>
      </c>
      <c r="M28" s="504">
        <f t="shared" si="0"/>
        <v>3098</v>
      </c>
    </row>
    <row r="29" spans="1:13" ht="12.75">
      <c r="A29" s="1139" t="s">
        <v>717</v>
      </c>
      <c r="B29" s="500" t="s">
        <v>706</v>
      </c>
      <c r="C29" s="503"/>
      <c r="D29" s="503"/>
      <c r="E29" s="503"/>
      <c r="F29" s="503"/>
      <c r="G29" s="503"/>
      <c r="H29" s="503"/>
      <c r="I29" s="503"/>
      <c r="J29" s="501"/>
      <c r="K29" s="503"/>
      <c r="L29" s="503">
        <v>46667</v>
      </c>
      <c r="M29" s="504">
        <f t="shared" si="0"/>
        <v>46667</v>
      </c>
    </row>
    <row r="30" spans="1:13" ht="12.75">
      <c r="A30" s="1140"/>
      <c r="B30" s="500" t="s">
        <v>707</v>
      </c>
      <c r="C30" s="503"/>
      <c r="D30" s="503"/>
      <c r="E30" s="503"/>
      <c r="F30" s="503"/>
      <c r="G30" s="503"/>
      <c r="H30" s="503"/>
      <c r="I30" s="503"/>
      <c r="J30" s="501"/>
      <c r="K30" s="503"/>
      <c r="L30" s="503">
        <v>1792</v>
      </c>
      <c r="M30" s="504">
        <f t="shared" si="0"/>
        <v>1792</v>
      </c>
    </row>
    <row r="31" spans="1:13" ht="12.75">
      <c r="A31" s="1150" t="s">
        <v>750</v>
      </c>
      <c r="B31" s="500" t="s">
        <v>706</v>
      </c>
      <c r="C31" s="503"/>
      <c r="D31" s="503"/>
      <c r="E31" s="503"/>
      <c r="F31" s="503"/>
      <c r="G31" s="503"/>
      <c r="H31" s="503"/>
      <c r="I31" s="503"/>
      <c r="J31" s="503"/>
      <c r="K31" s="503"/>
      <c r="L31" s="503">
        <v>35000</v>
      </c>
      <c r="M31" s="504">
        <f t="shared" si="0"/>
        <v>35000</v>
      </c>
    </row>
    <row r="32" spans="1:13" ht="12.75">
      <c r="A32" s="1140"/>
      <c r="B32" s="500" t="s">
        <v>707</v>
      </c>
      <c r="C32" s="503"/>
      <c r="D32" s="503"/>
      <c r="E32" s="503"/>
      <c r="F32" s="503"/>
      <c r="G32" s="503"/>
      <c r="H32" s="503"/>
      <c r="I32" s="503"/>
      <c r="J32" s="503"/>
      <c r="K32" s="503"/>
      <c r="L32" s="503">
        <v>487</v>
      </c>
      <c r="M32" s="504">
        <f t="shared" si="0"/>
        <v>487</v>
      </c>
    </row>
    <row r="33" spans="1:9" ht="15.75">
      <c r="A33" s="505"/>
      <c r="B33" s="505"/>
      <c r="C33" s="505"/>
      <c r="D33" s="505"/>
      <c r="E33" s="505"/>
      <c r="F33" s="505"/>
      <c r="G33" s="505"/>
      <c r="H33" s="506"/>
      <c r="I33" s="505"/>
    </row>
    <row r="34" spans="1:12" ht="12.75">
      <c r="A34" s="507" t="s">
        <v>722</v>
      </c>
      <c r="D34" s="498"/>
      <c r="F34" s="684"/>
      <c r="G34" s="508"/>
      <c r="H34" s="508"/>
      <c r="I34" s="508"/>
      <c r="J34" s="508"/>
      <c r="K34" s="508"/>
      <c r="L34" s="508"/>
    </row>
    <row r="35" spans="1:8" ht="12.75">
      <c r="A35" s="1137" t="s">
        <v>723</v>
      </c>
      <c r="B35" s="1138"/>
      <c r="C35" s="509" t="s">
        <v>708</v>
      </c>
      <c r="D35" s="510" t="s">
        <v>709</v>
      </c>
      <c r="E35" s="509" t="s">
        <v>710</v>
      </c>
      <c r="F35" s="510" t="s">
        <v>711</v>
      </c>
      <c r="G35" s="509" t="s">
        <v>712</v>
      </c>
      <c r="H35" s="509">
        <v>2018</v>
      </c>
    </row>
    <row r="36" spans="1:8" ht="12.75">
      <c r="A36" s="1135" t="s">
        <v>724</v>
      </c>
      <c r="B36" s="1138"/>
      <c r="C36" s="503">
        <v>1479</v>
      </c>
      <c r="D36" s="512">
        <v>1479</v>
      </c>
      <c r="E36" s="503">
        <v>1479</v>
      </c>
      <c r="F36" s="512">
        <v>739</v>
      </c>
      <c r="G36" s="503"/>
      <c r="H36" s="503"/>
    </row>
    <row r="37" spans="1:8" ht="12.75">
      <c r="A37" s="1135" t="s">
        <v>725</v>
      </c>
      <c r="B37" s="1136"/>
      <c r="C37" s="503">
        <v>9931</v>
      </c>
      <c r="D37" s="514">
        <v>9931</v>
      </c>
      <c r="E37" s="503">
        <v>2483</v>
      </c>
      <c r="F37" s="512"/>
      <c r="G37" s="503"/>
      <c r="H37" s="503"/>
    </row>
    <row r="38" spans="1:8" ht="12.75">
      <c r="A38" s="511" t="s">
        <v>726</v>
      </c>
      <c r="B38" s="513"/>
      <c r="C38" s="503">
        <v>12127</v>
      </c>
      <c r="D38" s="514">
        <v>12127</v>
      </c>
      <c r="E38" s="503">
        <v>12127</v>
      </c>
      <c r="F38" s="512">
        <v>12127</v>
      </c>
      <c r="G38" s="503">
        <v>12126</v>
      </c>
      <c r="H38" s="503">
        <v>7404</v>
      </c>
    </row>
    <row r="39" spans="1:8" ht="12.75">
      <c r="A39" s="1135" t="s">
        <v>727</v>
      </c>
      <c r="B39" s="1136"/>
      <c r="C39" s="503">
        <v>3520</v>
      </c>
      <c r="D39" s="514">
        <v>1760</v>
      </c>
      <c r="E39" s="503"/>
      <c r="F39" s="515"/>
      <c r="G39" s="503"/>
      <c r="H39" s="503"/>
    </row>
    <row r="40" spans="1:8" ht="12.75">
      <c r="A40" s="1135" t="s">
        <v>728</v>
      </c>
      <c r="B40" s="1136"/>
      <c r="C40" s="503">
        <v>29314</v>
      </c>
      <c r="D40" s="514">
        <v>29314</v>
      </c>
      <c r="E40" s="503">
        <v>29314</v>
      </c>
      <c r="F40" s="515">
        <v>29314</v>
      </c>
      <c r="G40" s="503">
        <v>29314</v>
      </c>
      <c r="H40" s="503"/>
    </row>
    <row r="41" ht="12.75">
      <c r="H41" s="518"/>
    </row>
    <row r="42" spans="1:4" ht="12.75">
      <c r="A42" s="507" t="s">
        <v>733</v>
      </c>
      <c r="C42" s="498"/>
      <c r="D42" s="498"/>
    </row>
    <row r="43" spans="1:7" ht="12.75">
      <c r="A43" s="1137" t="s">
        <v>723</v>
      </c>
      <c r="B43" s="1138"/>
      <c r="C43" s="516" t="s">
        <v>708</v>
      </c>
      <c r="D43" s="510" t="s">
        <v>709</v>
      </c>
      <c r="E43" s="679"/>
      <c r="F43" s="519"/>
      <c r="G43" s="519"/>
    </row>
    <row r="44" spans="1:7" ht="12.75">
      <c r="A44" s="1135" t="s">
        <v>851</v>
      </c>
      <c r="B44" s="1136"/>
      <c r="C44" s="503">
        <v>70000</v>
      </c>
      <c r="D44" s="514">
        <v>252000</v>
      </c>
      <c r="E44" s="680"/>
      <c r="F44" s="517"/>
      <c r="G44" s="517"/>
    </row>
    <row r="45" spans="1:7" ht="12.75">
      <c r="A45" s="1135" t="s">
        <v>852</v>
      </c>
      <c r="B45" s="1136"/>
      <c r="C45" s="503">
        <v>100000</v>
      </c>
      <c r="D45" s="503">
        <v>464000</v>
      </c>
      <c r="E45" s="517"/>
      <c r="F45" s="517"/>
      <c r="G45" s="517"/>
    </row>
    <row r="46" spans="1:7" ht="12.75">
      <c r="A46" s="1135" t="s">
        <v>853</v>
      </c>
      <c r="B46" s="1136"/>
      <c r="C46" s="503">
        <v>110000</v>
      </c>
      <c r="D46" s="503">
        <v>567000</v>
      </c>
      <c r="E46" s="517"/>
      <c r="F46" s="517"/>
      <c r="G46" s="517"/>
    </row>
    <row r="47" spans="1:7" ht="12.75">
      <c r="A47" s="1135" t="s">
        <v>854</v>
      </c>
      <c r="B47" s="1136"/>
      <c r="C47" s="503">
        <v>140000</v>
      </c>
      <c r="D47" s="503">
        <v>422000</v>
      </c>
      <c r="E47" s="517"/>
      <c r="F47" s="517"/>
      <c r="G47" s="517"/>
    </row>
    <row r="49" ht="12.75">
      <c r="A49" s="507" t="s">
        <v>734</v>
      </c>
    </row>
    <row r="50" spans="1:9" ht="12.75">
      <c r="A50" s="1137" t="s">
        <v>1082</v>
      </c>
      <c r="B50" s="1143"/>
      <c r="C50" s="681"/>
      <c r="D50" s="681"/>
      <c r="E50" s="681"/>
      <c r="F50" s="682"/>
      <c r="G50" s="683" t="s">
        <v>708</v>
      </c>
      <c r="H50" s="683" t="s">
        <v>709</v>
      </c>
      <c r="I50" s="683" t="s">
        <v>710</v>
      </c>
    </row>
    <row r="51" spans="1:9" ht="12.75">
      <c r="A51" s="1135" t="s">
        <v>855</v>
      </c>
      <c r="B51" s="1143"/>
      <c r="C51" s="1143"/>
      <c r="D51" s="1143"/>
      <c r="E51" s="1143"/>
      <c r="F51" s="1138"/>
      <c r="G51" s="503">
        <v>1029589</v>
      </c>
      <c r="H51" s="503">
        <v>1881339</v>
      </c>
      <c r="I51" s="503">
        <v>238066</v>
      </c>
    </row>
    <row r="52" spans="1:9" ht="12.75">
      <c r="A52" s="511" t="s">
        <v>492</v>
      </c>
      <c r="B52" s="877"/>
      <c r="C52" s="877"/>
      <c r="D52" s="877"/>
      <c r="E52" s="877"/>
      <c r="F52" s="877"/>
      <c r="G52" s="514">
        <v>168764</v>
      </c>
      <c r="H52" s="503">
        <v>1452</v>
      </c>
      <c r="I52" s="515"/>
    </row>
    <row r="53" spans="6:7" ht="12.75">
      <c r="F53" s="518"/>
      <c r="G53" s="518"/>
    </row>
    <row r="54" spans="1:7" ht="13.5" customHeight="1">
      <c r="A54" s="507" t="s">
        <v>735</v>
      </c>
      <c r="C54" s="498"/>
      <c r="D54" s="498"/>
      <c r="E54" s="498"/>
      <c r="G54" s="499" t="s">
        <v>703</v>
      </c>
    </row>
    <row r="55" spans="1:7" ht="12.75">
      <c r="A55" s="1137" t="s">
        <v>1082</v>
      </c>
      <c r="B55" s="1138"/>
      <c r="C55" s="516" t="s">
        <v>708</v>
      </c>
      <c r="D55" s="510" t="s">
        <v>709</v>
      </c>
      <c r="E55" s="516" t="s">
        <v>710</v>
      </c>
      <c r="F55" s="509" t="s">
        <v>711</v>
      </c>
      <c r="G55" s="509" t="s">
        <v>712</v>
      </c>
    </row>
    <row r="56" spans="1:8" ht="12.75">
      <c r="A56" s="1135" t="s">
        <v>736</v>
      </c>
      <c r="B56" s="1136"/>
      <c r="C56" s="503">
        <v>2500</v>
      </c>
      <c r="D56" s="514">
        <v>2500</v>
      </c>
      <c r="E56" s="503">
        <v>2500</v>
      </c>
      <c r="F56" s="503"/>
      <c r="G56" s="503"/>
      <c r="H56" s="520"/>
    </row>
    <row r="57" spans="1:7" ht="12.75">
      <c r="A57" s="1135" t="s">
        <v>737</v>
      </c>
      <c r="B57" s="1136"/>
      <c r="C57" s="503">
        <v>500</v>
      </c>
      <c r="D57" s="514">
        <v>500</v>
      </c>
      <c r="E57" s="503">
        <v>500</v>
      </c>
      <c r="F57" s="503"/>
      <c r="G57" s="503"/>
    </row>
    <row r="58" spans="1:7" ht="12.75">
      <c r="A58" s="1135" t="s">
        <v>933</v>
      </c>
      <c r="B58" s="1136"/>
      <c r="C58" s="503">
        <v>5000</v>
      </c>
      <c r="D58" s="514">
        <v>5000</v>
      </c>
      <c r="E58" s="503">
        <v>5000</v>
      </c>
      <c r="F58" s="503"/>
      <c r="G58" s="503"/>
    </row>
    <row r="59" spans="1:7" ht="12.75">
      <c r="A59" s="1135" t="s">
        <v>738</v>
      </c>
      <c r="B59" s="1136"/>
      <c r="C59" s="503">
        <v>3000</v>
      </c>
      <c r="D59" s="514">
        <v>3000</v>
      </c>
      <c r="E59" s="503">
        <v>3000</v>
      </c>
      <c r="F59" s="503"/>
      <c r="G59" s="503"/>
    </row>
    <row r="60" spans="1:7" ht="12.75">
      <c r="A60" s="1135" t="s">
        <v>739</v>
      </c>
      <c r="B60" s="1136"/>
      <c r="C60" s="503">
        <v>3000</v>
      </c>
      <c r="D60" s="514">
        <v>3000</v>
      </c>
      <c r="E60" s="503">
        <v>3000</v>
      </c>
      <c r="F60" s="503"/>
      <c r="G60" s="503"/>
    </row>
    <row r="61" spans="1:7" ht="12.75">
      <c r="A61" s="1135" t="s">
        <v>740</v>
      </c>
      <c r="B61" s="1136"/>
      <c r="C61" s="503">
        <v>1500</v>
      </c>
      <c r="D61" s="514">
        <v>1500</v>
      </c>
      <c r="E61" s="503">
        <v>1500</v>
      </c>
      <c r="F61" s="503"/>
      <c r="G61" s="503"/>
    </row>
    <row r="62" spans="1:7" ht="12.75">
      <c r="A62" s="1135" t="s">
        <v>1065</v>
      </c>
      <c r="B62" s="1136"/>
      <c r="C62" s="503">
        <v>235886</v>
      </c>
      <c r="D62" s="514">
        <v>56565</v>
      </c>
      <c r="E62" s="503"/>
      <c r="F62" s="503"/>
      <c r="G62" s="503"/>
    </row>
    <row r="63" spans="1:7" ht="12.75">
      <c r="A63" s="1135" t="s">
        <v>856</v>
      </c>
      <c r="B63" s="1136"/>
      <c r="C63" s="503">
        <v>340885</v>
      </c>
      <c r="D63" s="514">
        <v>312420</v>
      </c>
      <c r="E63" s="503"/>
      <c r="F63" s="503"/>
      <c r="G63" s="503"/>
    </row>
    <row r="64" spans="1:7" ht="12.75">
      <c r="A64" s="1135" t="s">
        <v>857</v>
      </c>
      <c r="B64" s="1136"/>
      <c r="C64" s="503"/>
      <c r="D64" s="514">
        <v>16329</v>
      </c>
      <c r="E64" s="503">
        <v>2721</v>
      </c>
      <c r="F64" s="503"/>
      <c r="G64" s="503"/>
    </row>
    <row r="65" spans="1:7" ht="12.75">
      <c r="A65" s="511" t="s">
        <v>1033</v>
      </c>
      <c r="B65" s="513"/>
      <c r="C65" s="503">
        <v>20650</v>
      </c>
      <c r="D65" s="514">
        <v>16948</v>
      </c>
      <c r="E65" s="503">
        <v>8871</v>
      </c>
      <c r="F65" s="503">
        <v>5338</v>
      </c>
      <c r="G65" s="503"/>
    </row>
    <row r="66" spans="1:7" ht="12.75">
      <c r="A66" s="1135" t="s">
        <v>858</v>
      </c>
      <c r="B66" s="1136"/>
      <c r="C66" s="503">
        <v>4763</v>
      </c>
      <c r="D66" s="514">
        <v>1588</v>
      </c>
      <c r="E66" s="503"/>
      <c r="F66" s="503"/>
      <c r="G66" s="503"/>
    </row>
    <row r="67" spans="1:7" ht="12.75">
      <c r="A67" s="1135" t="s">
        <v>859</v>
      </c>
      <c r="B67" s="1136"/>
      <c r="C67" s="503">
        <v>1164</v>
      </c>
      <c r="D67" s="514">
        <v>4656</v>
      </c>
      <c r="E67" s="503">
        <v>3492</v>
      </c>
      <c r="F67" s="503"/>
      <c r="G67" s="503"/>
    </row>
    <row r="68" spans="1:7" ht="12.75">
      <c r="A68" s="511" t="s">
        <v>1034</v>
      </c>
      <c r="B68" s="513"/>
      <c r="C68" s="503"/>
      <c r="D68" s="514">
        <v>21771</v>
      </c>
      <c r="E68" s="503">
        <v>3629</v>
      </c>
      <c r="F68" s="503"/>
      <c r="G68" s="503"/>
    </row>
    <row r="69" spans="1:7" ht="12.75">
      <c r="A69" s="511" t="s">
        <v>1035</v>
      </c>
      <c r="B69" s="513"/>
      <c r="C69" s="503">
        <v>6728</v>
      </c>
      <c r="D69" s="514">
        <v>2241</v>
      </c>
      <c r="E69" s="503"/>
      <c r="F69" s="503"/>
      <c r="G69" s="503"/>
    </row>
    <row r="70" spans="1:7" ht="12.75">
      <c r="A70" s="1135" t="s">
        <v>860</v>
      </c>
      <c r="B70" s="1136"/>
      <c r="C70" s="503">
        <v>270896</v>
      </c>
      <c r="D70" s="514">
        <v>110000</v>
      </c>
      <c r="E70" s="503">
        <v>100000</v>
      </c>
      <c r="F70" s="503">
        <v>100000</v>
      </c>
      <c r="G70" s="503">
        <v>100000</v>
      </c>
    </row>
    <row r="71" spans="1:7" ht="12.75">
      <c r="A71" s="1135" t="s">
        <v>908</v>
      </c>
      <c r="B71" s="1136"/>
      <c r="C71" s="503">
        <v>72000</v>
      </c>
      <c r="D71" s="514">
        <v>35000</v>
      </c>
      <c r="E71" s="503">
        <v>35000</v>
      </c>
      <c r="F71" s="503"/>
      <c r="G71" s="503"/>
    </row>
    <row r="72" spans="1:7" ht="12.75">
      <c r="A72" s="839" t="s">
        <v>1049</v>
      </c>
      <c r="B72" s="838"/>
      <c r="C72" s="503">
        <v>18500</v>
      </c>
      <c r="D72" s="503">
        <v>20000</v>
      </c>
      <c r="E72" s="837"/>
      <c r="F72" s="837"/>
      <c r="G72" s="837"/>
    </row>
    <row r="73" spans="1:7" ht="12.75">
      <c r="A73" s="1135" t="s">
        <v>528</v>
      </c>
      <c r="B73" s="1136"/>
      <c r="C73" s="503">
        <v>24500</v>
      </c>
      <c r="D73" s="514">
        <v>30265</v>
      </c>
      <c r="E73" s="503"/>
      <c r="F73" s="503"/>
      <c r="G73" s="503"/>
    </row>
    <row r="74" spans="1:7" ht="12.75">
      <c r="A74" s="839" t="s">
        <v>529</v>
      </c>
      <c r="B74" s="838"/>
      <c r="C74" s="503">
        <v>2700</v>
      </c>
      <c r="D74" s="503">
        <v>3500</v>
      </c>
      <c r="E74" s="837"/>
      <c r="F74" s="837"/>
      <c r="G74" s="837"/>
    </row>
  </sheetData>
  <sheetProtection/>
  <mergeCells count="54">
    <mergeCell ref="A37:B37"/>
    <mergeCell ref="A66:B66"/>
    <mergeCell ref="A63:B63"/>
    <mergeCell ref="A62:B62"/>
    <mergeCell ref="A61:B61"/>
    <mergeCell ref="A64:B64"/>
    <mergeCell ref="A55:B55"/>
    <mergeCell ref="A36:B36"/>
    <mergeCell ref="A35:B35"/>
    <mergeCell ref="A11:A12"/>
    <mergeCell ref="A13:A14"/>
    <mergeCell ref="A17:A18"/>
    <mergeCell ref="A31:A32"/>
    <mergeCell ref="A21:A22"/>
    <mergeCell ref="A23:A24"/>
    <mergeCell ref="A25:A26"/>
    <mergeCell ref="A27:A28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29:A30"/>
    <mergeCell ref="A60:B60"/>
    <mergeCell ref="A56:B56"/>
    <mergeCell ref="A50:B50"/>
    <mergeCell ref="A59:B59"/>
    <mergeCell ref="A51:F51"/>
    <mergeCell ref="A46:B46"/>
    <mergeCell ref="A45:B45"/>
    <mergeCell ref="A57:B57"/>
    <mergeCell ref="A58:B58"/>
    <mergeCell ref="A19:A20"/>
    <mergeCell ref="F8:F10"/>
    <mergeCell ref="I8:I10"/>
    <mergeCell ref="A15:A16"/>
    <mergeCell ref="C8:C10"/>
    <mergeCell ref="D8:D10"/>
    <mergeCell ref="E8:E10"/>
    <mergeCell ref="H8:H10"/>
    <mergeCell ref="A73:B73"/>
    <mergeCell ref="A47:B47"/>
    <mergeCell ref="A39:B39"/>
    <mergeCell ref="A44:B44"/>
    <mergeCell ref="A43:B43"/>
    <mergeCell ref="A40:B40"/>
    <mergeCell ref="A67:B67"/>
    <mergeCell ref="A70:B70"/>
    <mergeCell ref="A71:B71"/>
  </mergeCells>
  <printOptions/>
  <pageMargins left="0.1968503937007874" right="0.1968503937007874" top="0.3937007874015748" bottom="0.3937007874015748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C37">
      <selection activeCell="K65" sqref="K65"/>
    </sheetView>
  </sheetViews>
  <sheetFormatPr defaultColWidth="9.00390625" defaultRowHeight="12.75"/>
  <cols>
    <col min="1" max="1" width="6.75390625" style="685" customWidth="1"/>
    <col min="2" max="2" width="10.125" style="685" customWidth="1"/>
    <col min="3" max="3" width="35.00390625" style="685" customWidth="1"/>
    <col min="4" max="4" width="10.625" style="685" customWidth="1"/>
    <col min="5" max="7" width="9.125" style="685" customWidth="1"/>
    <col min="8" max="8" width="17.375" style="685" customWidth="1"/>
    <col min="9" max="9" width="11.375" style="685" customWidth="1"/>
    <col min="10" max="10" width="12.00390625" style="685" customWidth="1"/>
    <col min="11" max="11" width="11.25390625" style="685" customWidth="1"/>
    <col min="12" max="16384" width="9.125" style="685" customWidth="1"/>
  </cols>
  <sheetData>
    <row r="1" spans="1:9" ht="12.75">
      <c r="A1" s="1170" t="s">
        <v>869</v>
      </c>
      <c r="B1" s="1170"/>
      <c r="C1" s="1170"/>
      <c r="D1" s="1170"/>
      <c r="E1" s="1170"/>
      <c r="F1" s="1170"/>
      <c r="G1" s="1170"/>
      <c r="H1" s="1170"/>
      <c r="I1" s="1170"/>
    </row>
    <row r="2" ht="16.5" customHeight="1"/>
    <row r="3" spans="1:9" ht="14.25">
      <c r="A3" s="1171" t="s">
        <v>911</v>
      </c>
      <c r="B3" s="1171"/>
      <c r="C3" s="1171"/>
      <c r="D3" s="1171"/>
      <c r="E3" s="1171"/>
      <c r="F3" s="1171"/>
      <c r="G3" s="1171"/>
      <c r="H3" s="1171"/>
      <c r="I3" s="1171"/>
    </row>
    <row r="4" spans="1:9" ht="14.25">
      <c r="A4" s="686"/>
      <c r="B4" s="686"/>
      <c r="C4" s="686"/>
      <c r="D4" s="686"/>
      <c r="E4" s="686"/>
      <c r="F4" s="686"/>
      <c r="G4" s="686"/>
      <c r="H4" s="686"/>
      <c r="I4" s="686"/>
    </row>
    <row r="5" spans="1:9" ht="9.75" customHeight="1">
      <c r="A5" s="686"/>
      <c r="B5" s="686"/>
      <c r="C5" s="686"/>
      <c r="D5" s="686"/>
      <c r="E5" s="686"/>
      <c r="F5" s="686"/>
      <c r="G5" s="686"/>
      <c r="H5" s="686"/>
      <c r="I5" s="686"/>
    </row>
    <row r="6" spans="4:11" ht="12.75">
      <c r="D6" s="687"/>
      <c r="E6" s="687"/>
      <c r="F6" s="687"/>
      <c r="G6" s="687"/>
      <c r="H6" s="687"/>
      <c r="I6" s="688"/>
      <c r="J6" s="688"/>
      <c r="K6" s="688" t="s">
        <v>9</v>
      </c>
    </row>
    <row r="7" spans="1:11" ht="24.75" customHeight="1">
      <c r="A7" s="1174" t="s">
        <v>48</v>
      </c>
      <c r="B7" s="1176" t="s">
        <v>1082</v>
      </c>
      <c r="C7" s="1177"/>
      <c r="D7" s="1176" t="s">
        <v>863</v>
      </c>
      <c r="E7" s="1180"/>
      <c r="F7" s="1180"/>
      <c r="G7" s="1180"/>
      <c r="H7" s="1177"/>
      <c r="I7" s="1172" t="s">
        <v>861</v>
      </c>
      <c r="J7" s="1172" t="s">
        <v>295</v>
      </c>
      <c r="K7" s="1172" t="s">
        <v>53</v>
      </c>
    </row>
    <row r="8" spans="1:11" ht="25.5" customHeight="1">
      <c r="A8" s="1175"/>
      <c r="B8" s="1178"/>
      <c r="C8" s="1179"/>
      <c r="D8" s="1178"/>
      <c r="E8" s="1181"/>
      <c r="F8" s="1181"/>
      <c r="G8" s="1181"/>
      <c r="H8" s="1179"/>
      <c r="I8" s="1173"/>
      <c r="J8" s="1173"/>
      <c r="K8" s="1173"/>
    </row>
    <row r="9" spans="1:11" ht="13.5" customHeight="1">
      <c r="A9" s="1162" t="s">
        <v>1083</v>
      </c>
      <c r="B9" s="1156" t="s">
        <v>864</v>
      </c>
      <c r="C9" s="1157"/>
      <c r="D9" s="1162" t="s">
        <v>96</v>
      </c>
      <c r="E9" s="689" t="s">
        <v>638</v>
      </c>
      <c r="F9" s="690"/>
      <c r="G9" s="690"/>
      <c r="H9" s="691"/>
      <c r="I9" s="692"/>
      <c r="J9" s="692"/>
      <c r="K9" s="1074"/>
    </row>
    <row r="10" spans="1:11" ht="13.5" customHeight="1">
      <c r="A10" s="1152"/>
      <c r="B10" s="1156"/>
      <c r="C10" s="1157"/>
      <c r="D10" s="1165"/>
      <c r="E10" s="696" t="s">
        <v>599</v>
      </c>
      <c r="F10" s="693"/>
      <c r="G10" s="693"/>
      <c r="H10" s="694"/>
      <c r="I10" s="695"/>
      <c r="J10" s="695"/>
      <c r="K10" s="695">
        <v>62976</v>
      </c>
    </row>
    <row r="11" spans="1:11" ht="13.5" customHeight="1">
      <c r="A11" s="1152"/>
      <c r="B11" s="1158"/>
      <c r="C11" s="1159"/>
      <c r="D11" s="1162" t="s">
        <v>97</v>
      </c>
      <c r="E11" s="689" t="s">
        <v>98</v>
      </c>
      <c r="F11" s="690"/>
      <c r="G11" s="690"/>
      <c r="H11" s="691"/>
      <c r="I11" s="692"/>
      <c r="J11" s="692">
        <v>25178</v>
      </c>
      <c r="K11" s="692">
        <v>54929</v>
      </c>
    </row>
    <row r="12" spans="1:11" ht="13.5" customHeight="1">
      <c r="A12" s="1152"/>
      <c r="B12" s="1158"/>
      <c r="C12" s="1159"/>
      <c r="D12" s="1163"/>
      <c r="E12" s="696" t="s">
        <v>865</v>
      </c>
      <c r="F12" s="697"/>
      <c r="G12" s="697"/>
      <c r="H12" s="698"/>
      <c r="I12" s="699"/>
      <c r="J12" s="699">
        <v>1874</v>
      </c>
      <c r="K12" s="699">
        <v>13426</v>
      </c>
    </row>
    <row r="13" spans="1:11" ht="13.5" customHeight="1">
      <c r="A13" s="1152"/>
      <c r="B13" s="1158"/>
      <c r="C13" s="1159"/>
      <c r="D13" s="1163"/>
      <c r="E13" s="696" t="s">
        <v>99</v>
      </c>
      <c r="F13" s="697"/>
      <c r="G13" s="697"/>
      <c r="H13" s="698"/>
      <c r="I13" s="699">
        <v>5600</v>
      </c>
      <c r="J13" s="699">
        <v>64754</v>
      </c>
      <c r="K13" s="699">
        <v>43816</v>
      </c>
    </row>
    <row r="14" spans="1:11" ht="13.5" customHeight="1">
      <c r="A14" s="1152"/>
      <c r="B14" s="1158"/>
      <c r="C14" s="1159"/>
      <c r="D14" s="1163"/>
      <c r="E14" s="696" t="s">
        <v>866</v>
      </c>
      <c r="F14" s="697"/>
      <c r="G14" s="697"/>
      <c r="H14" s="698"/>
      <c r="I14" s="699"/>
      <c r="J14" s="699"/>
      <c r="K14" s="699"/>
    </row>
    <row r="15" spans="1:11" ht="13.5" customHeight="1">
      <c r="A15" s="1152"/>
      <c r="B15" s="1158"/>
      <c r="C15" s="1159"/>
      <c r="D15" s="1163"/>
      <c r="E15" s="696" t="s">
        <v>243</v>
      </c>
      <c r="F15" s="697"/>
      <c r="G15" s="697"/>
      <c r="H15" s="698"/>
      <c r="I15" s="699"/>
      <c r="J15" s="699"/>
      <c r="K15" s="699">
        <v>32101</v>
      </c>
    </row>
    <row r="16" spans="1:11" ht="13.5" customHeight="1" thickBot="1">
      <c r="A16" s="1153"/>
      <c r="B16" s="1160"/>
      <c r="C16" s="1161"/>
      <c r="D16" s="1164"/>
      <c r="E16" s="700" t="s">
        <v>244</v>
      </c>
      <c r="F16" s="701"/>
      <c r="G16" s="701"/>
      <c r="H16" s="702"/>
      <c r="I16" s="703"/>
      <c r="J16" s="703"/>
      <c r="K16" s="703">
        <v>10905</v>
      </c>
    </row>
    <row r="17" spans="1:11" ht="13.5" customHeight="1">
      <c r="A17" s="1151" t="s">
        <v>1084</v>
      </c>
      <c r="B17" s="1154" t="s">
        <v>909</v>
      </c>
      <c r="C17" s="1167"/>
      <c r="D17" s="1151" t="s">
        <v>96</v>
      </c>
      <c r="E17" s="689" t="s">
        <v>638</v>
      </c>
      <c r="F17" s="690"/>
      <c r="G17" s="690"/>
      <c r="H17" s="691"/>
      <c r="I17" s="704"/>
      <c r="J17" s="704"/>
      <c r="K17" s="704"/>
    </row>
    <row r="18" spans="1:11" ht="13.5" customHeight="1">
      <c r="A18" s="1166"/>
      <c r="B18" s="1168"/>
      <c r="C18" s="1169"/>
      <c r="D18" s="1165"/>
      <c r="E18" s="696" t="s">
        <v>599</v>
      </c>
      <c r="F18" s="693"/>
      <c r="G18" s="693"/>
      <c r="H18" s="694"/>
      <c r="I18" s="695"/>
      <c r="J18" s="695">
        <v>94118</v>
      </c>
      <c r="K18" s="695">
        <v>94118</v>
      </c>
    </row>
    <row r="19" spans="1:11" ht="13.5" customHeight="1">
      <c r="A19" s="1166"/>
      <c r="B19" s="1168"/>
      <c r="C19" s="1169"/>
      <c r="D19" s="1162" t="s">
        <v>97</v>
      </c>
      <c r="E19" s="689" t="s">
        <v>98</v>
      </c>
      <c r="F19" s="690"/>
      <c r="G19" s="690"/>
      <c r="H19" s="691"/>
      <c r="I19" s="692"/>
      <c r="J19" s="692"/>
      <c r="K19" s="692">
        <v>762</v>
      </c>
    </row>
    <row r="20" spans="1:11" ht="13.5" customHeight="1">
      <c r="A20" s="1166"/>
      <c r="B20" s="1168"/>
      <c r="C20" s="1169"/>
      <c r="D20" s="1163"/>
      <c r="E20" s="696" t="s">
        <v>865</v>
      </c>
      <c r="F20" s="697"/>
      <c r="G20" s="697"/>
      <c r="H20" s="698"/>
      <c r="I20" s="699"/>
      <c r="J20" s="699"/>
      <c r="K20" s="699">
        <v>185</v>
      </c>
    </row>
    <row r="21" spans="1:11" ht="13.5" customHeight="1">
      <c r="A21" s="1166"/>
      <c r="B21" s="1168"/>
      <c r="C21" s="1169"/>
      <c r="D21" s="1163"/>
      <c r="E21" s="696" t="s">
        <v>99</v>
      </c>
      <c r="F21" s="697"/>
      <c r="G21" s="697"/>
      <c r="H21" s="698"/>
      <c r="I21" s="699">
        <v>2000</v>
      </c>
      <c r="J21" s="699">
        <v>2000</v>
      </c>
      <c r="K21" s="699">
        <v>31271</v>
      </c>
    </row>
    <row r="22" spans="1:11" ht="13.5" customHeight="1">
      <c r="A22" s="1166"/>
      <c r="B22" s="1168"/>
      <c r="C22" s="1169"/>
      <c r="D22" s="1163"/>
      <c r="E22" s="764" t="s">
        <v>652</v>
      </c>
      <c r="F22" s="765"/>
      <c r="G22" s="765"/>
      <c r="H22" s="766"/>
      <c r="I22" s="767">
        <v>2000</v>
      </c>
      <c r="J22" s="767">
        <v>2000</v>
      </c>
      <c r="K22" s="767">
        <v>2000</v>
      </c>
    </row>
    <row r="23" spans="1:11" ht="13.5" customHeight="1">
      <c r="A23" s="1166"/>
      <c r="B23" s="1168"/>
      <c r="C23" s="1169"/>
      <c r="D23" s="1163"/>
      <c r="E23" s="696" t="s">
        <v>866</v>
      </c>
      <c r="F23" s="697"/>
      <c r="G23" s="697"/>
      <c r="H23" s="698"/>
      <c r="I23" s="699"/>
      <c r="J23" s="699"/>
      <c r="K23" s="699"/>
    </row>
    <row r="24" spans="1:11" ht="13.5" customHeight="1">
      <c r="A24" s="1166"/>
      <c r="B24" s="1168"/>
      <c r="C24" s="1169"/>
      <c r="D24" s="1163"/>
      <c r="E24" s="696" t="s">
        <v>867</v>
      </c>
      <c r="F24" s="697"/>
      <c r="G24" s="697"/>
      <c r="H24" s="698"/>
      <c r="I24" s="699"/>
      <c r="J24" s="699"/>
      <c r="K24" s="699"/>
    </row>
    <row r="25" spans="1:11" ht="13.5" customHeight="1" thickBot="1">
      <c r="A25" s="1166"/>
      <c r="B25" s="1168"/>
      <c r="C25" s="1169"/>
      <c r="D25" s="1163"/>
      <c r="E25" s="700" t="s">
        <v>244</v>
      </c>
      <c r="F25" s="701"/>
      <c r="G25" s="701"/>
      <c r="H25" s="702"/>
      <c r="I25" s="699"/>
      <c r="J25" s="699">
        <v>421362</v>
      </c>
      <c r="K25" s="699">
        <v>347560</v>
      </c>
    </row>
    <row r="26" spans="1:11" ht="13.5" customHeight="1">
      <c r="A26" s="1151" t="s">
        <v>1085</v>
      </c>
      <c r="B26" s="1154" t="s">
        <v>910</v>
      </c>
      <c r="C26" s="1155"/>
      <c r="D26" s="1151" t="s">
        <v>96</v>
      </c>
      <c r="E26" s="696" t="s">
        <v>638</v>
      </c>
      <c r="F26" s="697"/>
      <c r="G26" s="697"/>
      <c r="H26" s="698"/>
      <c r="I26" s="704"/>
      <c r="J26" s="704"/>
      <c r="K26" s="704"/>
    </row>
    <row r="27" spans="1:11" ht="13.5" customHeight="1">
      <c r="A27" s="1152"/>
      <c r="B27" s="1156"/>
      <c r="C27" s="1157"/>
      <c r="D27" s="1165"/>
      <c r="E27" s="696" t="s">
        <v>599</v>
      </c>
      <c r="F27" s="693"/>
      <c r="G27" s="693"/>
      <c r="H27" s="694"/>
      <c r="I27" s="695">
        <v>96000</v>
      </c>
      <c r="J27" s="695">
        <v>305624</v>
      </c>
      <c r="K27" s="695">
        <v>305624</v>
      </c>
    </row>
    <row r="28" spans="1:11" ht="13.5" customHeight="1">
      <c r="A28" s="1152"/>
      <c r="B28" s="1158"/>
      <c r="C28" s="1159"/>
      <c r="D28" s="1162" t="s">
        <v>97</v>
      </c>
      <c r="E28" s="689" t="s">
        <v>98</v>
      </c>
      <c r="F28" s="690"/>
      <c r="G28" s="690"/>
      <c r="H28" s="691"/>
      <c r="I28" s="692"/>
      <c r="J28" s="692"/>
      <c r="K28" s="692">
        <v>973</v>
      </c>
    </row>
    <row r="29" spans="1:11" ht="13.5" customHeight="1">
      <c r="A29" s="1152"/>
      <c r="B29" s="1158"/>
      <c r="C29" s="1159"/>
      <c r="D29" s="1163"/>
      <c r="E29" s="696" t="s">
        <v>865</v>
      </c>
      <c r="F29" s="697"/>
      <c r="G29" s="697"/>
      <c r="H29" s="698"/>
      <c r="I29" s="699"/>
      <c r="J29" s="699"/>
      <c r="K29" s="699">
        <v>249</v>
      </c>
    </row>
    <row r="30" spans="1:11" ht="13.5" customHeight="1">
      <c r="A30" s="1152"/>
      <c r="B30" s="1158"/>
      <c r="C30" s="1159"/>
      <c r="D30" s="1163"/>
      <c r="E30" s="696" t="s">
        <v>99</v>
      </c>
      <c r="F30" s="697"/>
      <c r="G30" s="697"/>
      <c r="H30" s="698"/>
      <c r="I30" s="699"/>
      <c r="J30" s="699"/>
      <c r="K30" s="699">
        <v>43185</v>
      </c>
    </row>
    <row r="31" spans="1:11" ht="13.5" customHeight="1">
      <c r="A31" s="1152"/>
      <c r="B31" s="1158"/>
      <c r="C31" s="1159"/>
      <c r="D31" s="1163"/>
      <c r="E31" s="696" t="s">
        <v>866</v>
      </c>
      <c r="F31" s="697"/>
      <c r="G31" s="697"/>
      <c r="H31" s="698"/>
      <c r="I31" s="699"/>
      <c r="J31" s="699"/>
      <c r="K31" s="699">
        <v>215</v>
      </c>
    </row>
    <row r="32" spans="1:11" ht="13.5" customHeight="1">
      <c r="A32" s="1152"/>
      <c r="B32" s="1158"/>
      <c r="C32" s="1159"/>
      <c r="D32" s="1163"/>
      <c r="E32" s="696" t="s">
        <v>244</v>
      </c>
      <c r="F32" s="697"/>
      <c r="G32" s="697"/>
      <c r="H32" s="698"/>
      <c r="I32" s="699"/>
      <c r="J32" s="699"/>
      <c r="K32" s="699">
        <v>256667</v>
      </c>
    </row>
    <row r="33" spans="1:11" ht="13.5" customHeight="1">
      <c r="A33" s="1152"/>
      <c r="B33" s="1158"/>
      <c r="C33" s="1159"/>
      <c r="D33" s="1163"/>
      <c r="E33" s="696" t="s">
        <v>243</v>
      </c>
      <c r="F33" s="697"/>
      <c r="G33" s="697"/>
      <c r="H33" s="698"/>
      <c r="I33" s="699">
        <v>176000</v>
      </c>
      <c r="J33" s="699">
        <v>390436</v>
      </c>
      <c r="K33" s="699">
        <v>89117</v>
      </c>
    </row>
    <row r="34" spans="1:11" ht="13.5" customHeight="1" thickBot="1">
      <c r="A34" s="1153"/>
      <c r="B34" s="1160"/>
      <c r="C34" s="1161"/>
      <c r="D34" s="1164"/>
      <c r="E34" s="760" t="s">
        <v>652</v>
      </c>
      <c r="F34" s="701"/>
      <c r="G34" s="701"/>
      <c r="H34" s="702"/>
      <c r="I34" s="763">
        <v>35200</v>
      </c>
      <c r="J34" s="763">
        <v>35200</v>
      </c>
      <c r="K34" s="763">
        <v>35200</v>
      </c>
    </row>
    <row r="35" spans="1:11" ht="13.5" customHeight="1">
      <c r="A35" s="1151" t="s">
        <v>1086</v>
      </c>
      <c r="B35" s="1154" t="s">
        <v>912</v>
      </c>
      <c r="C35" s="1155"/>
      <c r="D35" s="1151" t="s">
        <v>96</v>
      </c>
      <c r="E35" s="689" t="s">
        <v>638</v>
      </c>
      <c r="F35" s="690"/>
      <c r="G35" s="690"/>
      <c r="H35" s="691"/>
      <c r="I35" s="704"/>
      <c r="J35" s="704"/>
      <c r="K35" s="704"/>
    </row>
    <row r="36" spans="1:11" ht="13.5" customHeight="1">
      <c r="A36" s="1152"/>
      <c r="B36" s="1156"/>
      <c r="C36" s="1157"/>
      <c r="D36" s="1165"/>
      <c r="E36" s="696" t="s">
        <v>599</v>
      </c>
      <c r="F36" s="693"/>
      <c r="G36" s="693"/>
      <c r="H36" s="694"/>
      <c r="I36" s="695">
        <v>145479</v>
      </c>
      <c r="J36" s="695">
        <v>145479</v>
      </c>
      <c r="K36" s="695">
        <v>145479</v>
      </c>
    </row>
    <row r="37" spans="1:11" ht="13.5" customHeight="1">
      <c r="A37" s="1152"/>
      <c r="B37" s="1158"/>
      <c r="C37" s="1159"/>
      <c r="D37" s="1162" t="s">
        <v>97</v>
      </c>
      <c r="E37" s="689" t="s">
        <v>98</v>
      </c>
      <c r="F37" s="690"/>
      <c r="G37" s="690"/>
      <c r="H37" s="691"/>
      <c r="I37" s="692"/>
      <c r="J37" s="692"/>
      <c r="K37" s="692"/>
    </row>
    <row r="38" spans="1:11" ht="13.5" customHeight="1">
      <c r="A38" s="1152"/>
      <c r="B38" s="1158"/>
      <c r="C38" s="1159"/>
      <c r="D38" s="1163"/>
      <c r="E38" s="696" t="s">
        <v>865</v>
      </c>
      <c r="F38" s="697"/>
      <c r="G38" s="697"/>
      <c r="H38" s="698"/>
      <c r="I38" s="699"/>
      <c r="J38" s="699"/>
      <c r="K38" s="699"/>
    </row>
    <row r="39" spans="1:11" ht="13.5" customHeight="1">
      <c r="A39" s="1152"/>
      <c r="B39" s="1158"/>
      <c r="C39" s="1159"/>
      <c r="D39" s="1163"/>
      <c r="E39" s="696" t="s">
        <v>99</v>
      </c>
      <c r="F39" s="697"/>
      <c r="G39" s="697"/>
      <c r="H39" s="698"/>
      <c r="I39" s="699"/>
      <c r="J39" s="699"/>
      <c r="K39" s="699"/>
    </row>
    <row r="40" spans="1:11" ht="13.5" customHeight="1">
      <c r="A40" s="1152"/>
      <c r="B40" s="1158"/>
      <c r="C40" s="1159"/>
      <c r="D40" s="1163"/>
      <c r="E40" s="696" t="s">
        <v>866</v>
      </c>
      <c r="F40" s="697"/>
      <c r="G40" s="697"/>
      <c r="H40" s="698"/>
      <c r="I40" s="699"/>
      <c r="J40" s="699"/>
      <c r="K40" s="699"/>
    </row>
    <row r="41" spans="1:11" ht="13.5" customHeight="1">
      <c r="A41" s="1152"/>
      <c r="B41" s="1158"/>
      <c r="C41" s="1159"/>
      <c r="D41" s="1163"/>
      <c r="E41" s="696" t="s">
        <v>867</v>
      </c>
      <c r="F41" s="697"/>
      <c r="G41" s="697"/>
      <c r="H41" s="698"/>
      <c r="I41" s="699"/>
      <c r="J41" s="699"/>
      <c r="K41" s="699"/>
    </row>
    <row r="42" spans="1:11" ht="13.5" customHeight="1">
      <c r="A42" s="1152"/>
      <c r="B42" s="1158"/>
      <c r="C42" s="1159"/>
      <c r="D42" s="1163"/>
      <c r="E42" s="696" t="s">
        <v>243</v>
      </c>
      <c r="F42" s="697"/>
      <c r="G42" s="697"/>
      <c r="H42" s="698"/>
      <c r="I42" s="699">
        <v>148170</v>
      </c>
      <c r="J42" s="699">
        <v>168764</v>
      </c>
      <c r="K42" s="699">
        <v>168764</v>
      </c>
    </row>
    <row r="43" spans="1:11" ht="13.5" customHeight="1" thickBot="1">
      <c r="A43" s="1153"/>
      <c r="B43" s="1160"/>
      <c r="C43" s="1161"/>
      <c r="D43" s="1164"/>
      <c r="E43" s="760" t="s">
        <v>652</v>
      </c>
      <c r="F43" s="761"/>
      <c r="G43" s="761"/>
      <c r="H43" s="762"/>
      <c r="I43" s="763">
        <v>2691</v>
      </c>
      <c r="J43" s="763">
        <v>8572</v>
      </c>
      <c r="K43" s="763">
        <v>8572</v>
      </c>
    </row>
    <row r="44" spans="1:11" ht="13.5" customHeight="1">
      <c r="A44" s="1151" t="s">
        <v>1087</v>
      </c>
      <c r="B44" s="1154" t="s">
        <v>913</v>
      </c>
      <c r="C44" s="1155"/>
      <c r="D44" s="1151" t="s">
        <v>96</v>
      </c>
      <c r="E44" s="689" t="s">
        <v>638</v>
      </c>
      <c r="F44" s="690"/>
      <c r="G44" s="690"/>
      <c r="H44" s="691"/>
      <c r="I44" s="704"/>
      <c r="J44" s="704"/>
      <c r="K44" s="704"/>
    </row>
    <row r="45" spans="1:11" ht="13.5" customHeight="1">
      <c r="A45" s="1152"/>
      <c r="B45" s="1156"/>
      <c r="C45" s="1157"/>
      <c r="D45" s="1165"/>
      <c r="E45" s="696" t="s">
        <v>599</v>
      </c>
      <c r="F45" s="693"/>
      <c r="G45" s="693"/>
      <c r="H45" s="694"/>
      <c r="I45" s="695">
        <v>1000000</v>
      </c>
      <c r="J45" s="695">
        <v>1000000</v>
      </c>
      <c r="K45" s="695"/>
    </row>
    <row r="46" spans="1:11" ht="13.5" customHeight="1">
      <c r="A46" s="1152"/>
      <c r="B46" s="1158"/>
      <c r="C46" s="1159"/>
      <c r="D46" s="1162" t="s">
        <v>97</v>
      </c>
      <c r="E46" s="689" t="s">
        <v>98</v>
      </c>
      <c r="F46" s="690"/>
      <c r="G46" s="690"/>
      <c r="H46" s="691"/>
      <c r="I46" s="692"/>
      <c r="J46" s="692"/>
      <c r="K46" s="692"/>
    </row>
    <row r="47" spans="1:11" ht="13.5" customHeight="1">
      <c r="A47" s="1152"/>
      <c r="B47" s="1158"/>
      <c r="C47" s="1159"/>
      <c r="D47" s="1163"/>
      <c r="E47" s="696" t="s">
        <v>865</v>
      </c>
      <c r="F47" s="697"/>
      <c r="G47" s="697"/>
      <c r="H47" s="698"/>
      <c r="I47" s="699"/>
      <c r="J47" s="699"/>
      <c r="K47" s="699"/>
    </row>
    <row r="48" spans="1:11" ht="13.5" customHeight="1">
      <c r="A48" s="1152"/>
      <c r="B48" s="1158"/>
      <c r="C48" s="1159"/>
      <c r="D48" s="1163"/>
      <c r="E48" s="696" t="s">
        <v>99</v>
      </c>
      <c r="F48" s="697"/>
      <c r="G48" s="697"/>
      <c r="H48" s="698"/>
      <c r="I48" s="699"/>
      <c r="J48" s="699"/>
      <c r="K48" s="699"/>
    </row>
    <row r="49" spans="1:11" ht="13.5" customHeight="1">
      <c r="A49" s="1152"/>
      <c r="B49" s="1158"/>
      <c r="C49" s="1159"/>
      <c r="D49" s="1163"/>
      <c r="E49" s="696" t="s">
        <v>866</v>
      </c>
      <c r="F49" s="697"/>
      <c r="G49" s="697"/>
      <c r="H49" s="698"/>
      <c r="I49" s="699"/>
      <c r="J49" s="699"/>
      <c r="K49" s="699"/>
    </row>
    <row r="50" spans="1:11" ht="13.5" customHeight="1">
      <c r="A50" s="1152"/>
      <c r="B50" s="1158"/>
      <c r="C50" s="1159"/>
      <c r="D50" s="1163"/>
      <c r="E50" s="696" t="s">
        <v>867</v>
      </c>
      <c r="F50" s="697"/>
      <c r="G50" s="697"/>
      <c r="H50" s="698"/>
      <c r="I50" s="699"/>
      <c r="J50" s="699"/>
      <c r="K50" s="699"/>
    </row>
    <row r="51" spans="1:11" ht="13.5" customHeight="1">
      <c r="A51" s="1152"/>
      <c r="B51" s="1158"/>
      <c r="C51" s="1159"/>
      <c r="D51" s="1163"/>
      <c r="E51" s="696" t="s">
        <v>243</v>
      </c>
      <c r="F51" s="697"/>
      <c r="G51" s="697"/>
      <c r="H51" s="698"/>
      <c r="I51" s="699">
        <v>1176000</v>
      </c>
      <c r="J51" s="699">
        <v>1176000</v>
      </c>
      <c r="K51" s="699"/>
    </row>
    <row r="52" spans="1:11" ht="15.75" customHeight="1" thickBot="1">
      <c r="A52" s="1153"/>
      <c r="B52" s="1160"/>
      <c r="C52" s="1161"/>
      <c r="D52" s="1164"/>
      <c r="E52" s="760" t="s">
        <v>653</v>
      </c>
      <c r="F52" s="761"/>
      <c r="G52" s="761"/>
      <c r="H52" s="762"/>
      <c r="I52" s="763">
        <v>176000</v>
      </c>
      <c r="J52" s="763">
        <v>176000</v>
      </c>
      <c r="K52" s="763"/>
    </row>
    <row r="53" spans="1:11" ht="15.75" customHeight="1">
      <c r="A53" s="1186" t="s">
        <v>567</v>
      </c>
      <c r="B53" s="1154" t="s">
        <v>827</v>
      </c>
      <c r="C53" s="1155"/>
      <c r="D53" s="1151" t="s">
        <v>96</v>
      </c>
      <c r="E53" s="689" t="s">
        <v>638</v>
      </c>
      <c r="F53" s="690"/>
      <c r="G53" s="690"/>
      <c r="H53" s="691"/>
      <c r="I53" s="704"/>
      <c r="J53" s="704"/>
      <c r="K53" s="704"/>
    </row>
    <row r="54" spans="1:11" ht="15.75" customHeight="1">
      <c r="A54" s="1187"/>
      <c r="B54" s="1156"/>
      <c r="C54" s="1157"/>
      <c r="D54" s="1163"/>
      <c r="E54" s="696" t="s">
        <v>599</v>
      </c>
      <c r="F54" s="697"/>
      <c r="G54" s="697"/>
      <c r="H54" s="698"/>
      <c r="I54" s="699">
        <v>843654</v>
      </c>
      <c r="J54" s="699">
        <v>843654</v>
      </c>
      <c r="K54" s="699">
        <v>843654</v>
      </c>
    </row>
    <row r="55" spans="1:11" ht="15.75" customHeight="1">
      <c r="A55" s="1187"/>
      <c r="B55" s="1156"/>
      <c r="C55" s="1157"/>
      <c r="D55" s="1185"/>
      <c r="E55" s="1182" t="s">
        <v>914</v>
      </c>
      <c r="F55" s="1183"/>
      <c r="G55" s="1183"/>
      <c r="H55" s="1184"/>
      <c r="I55" s="699">
        <v>184665</v>
      </c>
      <c r="J55" s="699">
        <v>184665</v>
      </c>
      <c r="K55" s="699">
        <v>184665</v>
      </c>
    </row>
    <row r="56" spans="1:11" ht="15.75" customHeight="1">
      <c r="A56" s="1187"/>
      <c r="B56" s="1158"/>
      <c r="C56" s="1159"/>
      <c r="D56" s="1162" t="s">
        <v>97</v>
      </c>
      <c r="E56" s="689" t="s">
        <v>98</v>
      </c>
      <c r="F56" s="690"/>
      <c r="G56" s="690"/>
      <c r="H56" s="691"/>
      <c r="I56" s="692"/>
      <c r="J56" s="692"/>
      <c r="K56" s="692">
        <v>4483</v>
      </c>
    </row>
    <row r="57" spans="1:11" ht="15.75" customHeight="1">
      <c r="A57" s="1187"/>
      <c r="B57" s="1158"/>
      <c r="C57" s="1159"/>
      <c r="D57" s="1163"/>
      <c r="E57" s="696" t="s">
        <v>865</v>
      </c>
      <c r="F57" s="697"/>
      <c r="G57" s="697"/>
      <c r="H57" s="698"/>
      <c r="I57" s="699"/>
      <c r="J57" s="699"/>
      <c r="K57" s="699">
        <v>1159</v>
      </c>
    </row>
    <row r="58" spans="1:11" ht="15.75" customHeight="1">
      <c r="A58" s="1187"/>
      <c r="B58" s="1158"/>
      <c r="C58" s="1159"/>
      <c r="D58" s="1163"/>
      <c r="E58" s="696" t="s">
        <v>99</v>
      </c>
      <c r="F58" s="697"/>
      <c r="G58" s="697"/>
      <c r="H58" s="698"/>
      <c r="I58" s="699"/>
      <c r="J58" s="699"/>
      <c r="K58" s="699">
        <v>997</v>
      </c>
    </row>
    <row r="59" spans="1:11" ht="15.75" customHeight="1">
      <c r="A59" s="1187"/>
      <c r="B59" s="1158"/>
      <c r="C59" s="1159"/>
      <c r="D59" s="1163"/>
      <c r="E59" s="696" t="s">
        <v>866</v>
      </c>
      <c r="F59" s="697"/>
      <c r="G59" s="697"/>
      <c r="H59" s="698"/>
      <c r="I59" s="699"/>
      <c r="J59" s="699"/>
      <c r="K59" s="699"/>
    </row>
    <row r="60" spans="1:11" ht="15.75" customHeight="1">
      <c r="A60" s="1187"/>
      <c r="B60" s="1158"/>
      <c r="C60" s="1159"/>
      <c r="D60" s="1163"/>
      <c r="E60" s="696" t="s">
        <v>244</v>
      </c>
      <c r="F60" s="697"/>
      <c r="G60" s="697"/>
      <c r="H60" s="698"/>
      <c r="I60" s="699"/>
      <c r="J60" s="699"/>
      <c r="K60" s="699">
        <v>997</v>
      </c>
    </row>
    <row r="61" spans="1:11" ht="15.75" customHeight="1">
      <c r="A61" s="1187"/>
      <c r="B61" s="1158"/>
      <c r="C61" s="1159"/>
      <c r="D61" s="1163"/>
      <c r="E61" s="696" t="s">
        <v>243</v>
      </c>
      <c r="F61" s="697"/>
      <c r="G61" s="697"/>
      <c r="H61" s="698"/>
      <c r="I61" s="699">
        <v>1028319</v>
      </c>
      <c r="J61" s="699">
        <v>1029589</v>
      </c>
      <c r="K61" s="699">
        <v>1021953</v>
      </c>
    </row>
    <row r="62" spans="1:11" ht="15.75" customHeight="1" thickBot="1">
      <c r="A62" s="1197"/>
      <c r="B62" s="1198"/>
      <c r="C62" s="1199"/>
      <c r="D62" s="1200"/>
      <c r="E62" s="760" t="s">
        <v>653</v>
      </c>
      <c r="F62" s="697"/>
      <c r="G62" s="697"/>
      <c r="H62" s="698"/>
      <c r="I62" s="699"/>
      <c r="J62" s="767">
        <v>1270</v>
      </c>
      <c r="K62" s="767">
        <v>1270</v>
      </c>
    </row>
    <row r="63" spans="1:11" ht="13.5" customHeight="1">
      <c r="A63" s="1186"/>
      <c r="B63" s="1189" t="s">
        <v>1</v>
      </c>
      <c r="C63" s="1190"/>
      <c r="D63" s="1151" t="s">
        <v>96</v>
      </c>
      <c r="E63" s="689" t="s">
        <v>638</v>
      </c>
      <c r="F63" s="690"/>
      <c r="G63" s="690"/>
      <c r="H63" s="691"/>
      <c r="I63" s="705"/>
      <c r="J63" s="705"/>
      <c r="K63" s="705">
        <f>SUM(K9)</f>
        <v>0</v>
      </c>
    </row>
    <row r="64" spans="1:11" ht="13.5" customHeight="1">
      <c r="A64" s="1187"/>
      <c r="B64" s="1191"/>
      <c r="C64" s="1192"/>
      <c r="D64" s="1163"/>
      <c r="E64" s="696" t="s">
        <v>599</v>
      </c>
      <c r="F64" s="697"/>
      <c r="G64" s="697"/>
      <c r="H64" s="698"/>
      <c r="I64" s="709">
        <f>SUM(I18+I36+I10+I27+I54+I45)</f>
        <v>2085133</v>
      </c>
      <c r="J64" s="709">
        <f>SUM(J18+J36+J10+J27+J54+J45)</f>
        <v>2388875</v>
      </c>
      <c r="K64" s="709">
        <f>SUM(K18+K36+K10+K27+K54+K45)</f>
        <v>1451851</v>
      </c>
    </row>
    <row r="65" spans="1:11" ht="13.5" customHeight="1">
      <c r="A65" s="1187"/>
      <c r="B65" s="1191"/>
      <c r="C65" s="1192"/>
      <c r="D65" s="1185"/>
      <c r="E65" s="1182" t="s">
        <v>914</v>
      </c>
      <c r="F65" s="1183"/>
      <c r="G65" s="1183"/>
      <c r="H65" s="1184"/>
      <c r="I65" s="709">
        <f>SUM(I55)</f>
        <v>184665</v>
      </c>
      <c r="J65" s="709">
        <f>SUM(J55)</f>
        <v>184665</v>
      </c>
      <c r="K65" s="709">
        <f>SUM(K55)</f>
        <v>184665</v>
      </c>
    </row>
    <row r="66" spans="1:11" ht="13.5" customHeight="1">
      <c r="A66" s="1187"/>
      <c r="B66" s="1193"/>
      <c r="C66" s="1194"/>
      <c r="D66" s="1162" t="s">
        <v>97</v>
      </c>
      <c r="E66" s="689" t="s">
        <v>98</v>
      </c>
      <c r="F66" s="690"/>
      <c r="G66" s="690"/>
      <c r="H66" s="691"/>
      <c r="I66" s="706"/>
      <c r="J66" s="706">
        <f>SUM(J11)</f>
        <v>25178</v>
      </c>
      <c r="K66" s="706">
        <f>SUM(K11+K19+K28+K56)</f>
        <v>61147</v>
      </c>
    </row>
    <row r="67" spans="1:11" ht="13.5" customHeight="1">
      <c r="A67" s="1187"/>
      <c r="B67" s="1193"/>
      <c r="C67" s="1194"/>
      <c r="D67" s="1163"/>
      <c r="E67" s="696" t="s">
        <v>865</v>
      </c>
      <c r="F67" s="697"/>
      <c r="G67" s="697"/>
      <c r="H67" s="698"/>
      <c r="I67" s="707"/>
      <c r="J67" s="707">
        <f>SUM(J12)</f>
        <v>1874</v>
      </c>
      <c r="K67" s="707">
        <f>SUM(K12+K20+K29+K57)</f>
        <v>15019</v>
      </c>
    </row>
    <row r="68" spans="1:11" ht="13.5" customHeight="1">
      <c r="A68" s="1187"/>
      <c r="B68" s="1193"/>
      <c r="C68" s="1194"/>
      <c r="D68" s="1163"/>
      <c r="E68" s="696" t="s">
        <v>99</v>
      </c>
      <c r="F68" s="697"/>
      <c r="G68" s="697"/>
      <c r="H68" s="698"/>
      <c r="I68" s="707">
        <f>SUM(I13+I30)</f>
        <v>5600</v>
      </c>
      <c r="J68" s="707">
        <f>SUM(J13+J30)</f>
        <v>64754</v>
      </c>
      <c r="K68" s="707">
        <f>SUM(K13+K30+K21+K30)</f>
        <v>161457</v>
      </c>
    </row>
    <row r="69" spans="1:11" ht="13.5" customHeight="1">
      <c r="A69" s="1187"/>
      <c r="B69" s="1193"/>
      <c r="C69" s="1194"/>
      <c r="D69" s="1163"/>
      <c r="E69" s="696" t="s">
        <v>866</v>
      </c>
      <c r="F69" s="697"/>
      <c r="G69" s="697"/>
      <c r="H69" s="698"/>
      <c r="I69" s="699"/>
      <c r="J69" s="699"/>
      <c r="K69" s="699"/>
    </row>
    <row r="70" spans="1:11" ht="13.5" customHeight="1">
      <c r="A70" s="1187"/>
      <c r="B70" s="1193"/>
      <c r="C70" s="1194"/>
      <c r="D70" s="1163"/>
      <c r="E70" s="696" t="s">
        <v>867</v>
      </c>
      <c r="F70" s="697"/>
      <c r="G70" s="697"/>
      <c r="H70" s="698"/>
      <c r="I70" s="699"/>
      <c r="J70" s="699"/>
      <c r="K70" s="699"/>
    </row>
    <row r="71" spans="1:11" ht="13.5" customHeight="1">
      <c r="A71" s="1187"/>
      <c r="B71" s="1193"/>
      <c r="C71" s="1194"/>
      <c r="D71" s="1163"/>
      <c r="E71" s="696" t="s">
        <v>243</v>
      </c>
      <c r="F71" s="697"/>
      <c r="G71" s="697"/>
      <c r="H71" s="698"/>
      <c r="I71" s="709">
        <f>SUM(I61+I51+I42+I33)</f>
        <v>2528489</v>
      </c>
      <c r="J71" s="709">
        <f>SUM(J61+J51+J42+J33)</f>
        <v>2764789</v>
      </c>
      <c r="K71" s="709">
        <f>SUM(K61+K51+K42+K33+K15)</f>
        <v>1311935</v>
      </c>
    </row>
    <row r="72" spans="1:11" ht="13.5" customHeight="1" thickBot="1">
      <c r="A72" s="1188"/>
      <c r="B72" s="1195"/>
      <c r="C72" s="1196"/>
      <c r="D72" s="1164"/>
      <c r="E72" s="700" t="s">
        <v>244</v>
      </c>
      <c r="F72" s="701"/>
      <c r="G72" s="701"/>
      <c r="H72" s="702"/>
      <c r="I72" s="708">
        <f>SUM(I25)</f>
        <v>0</v>
      </c>
      <c r="J72" s="708">
        <f>SUM(J25)</f>
        <v>421362</v>
      </c>
      <c r="K72" s="708">
        <f>SUM(K25+K32+K60+K16)</f>
        <v>616129</v>
      </c>
    </row>
  </sheetData>
  <mergeCells count="38">
    <mergeCell ref="K7:K8"/>
    <mergeCell ref="A63:A72"/>
    <mergeCell ref="B63:C72"/>
    <mergeCell ref="D66:D72"/>
    <mergeCell ref="D63:D65"/>
    <mergeCell ref="J7:J8"/>
    <mergeCell ref="A53:A62"/>
    <mergeCell ref="B53:C62"/>
    <mergeCell ref="D56:D62"/>
    <mergeCell ref="E55:H55"/>
    <mergeCell ref="A44:A52"/>
    <mergeCell ref="B44:C52"/>
    <mergeCell ref="D19:D25"/>
    <mergeCell ref="A9:A16"/>
    <mergeCell ref="B9:C16"/>
    <mergeCell ref="D9:D10"/>
    <mergeCell ref="D11:D16"/>
    <mergeCell ref="D35:D36"/>
    <mergeCell ref="D37:D43"/>
    <mergeCell ref="D26:D27"/>
    <mergeCell ref="E65:H65"/>
    <mergeCell ref="D53:D55"/>
    <mergeCell ref="D44:D45"/>
    <mergeCell ref="D46:D52"/>
    <mergeCell ref="A1:I1"/>
    <mergeCell ref="A3:I3"/>
    <mergeCell ref="I7:I8"/>
    <mergeCell ref="A7:A8"/>
    <mergeCell ref="B7:C8"/>
    <mergeCell ref="D7:H8"/>
    <mergeCell ref="D28:D34"/>
    <mergeCell ref="D17:D18"/>
    <mergeCell ref="A17:A25"/>
    <mergeCell ref="B17:C25"/>
    <mergeCell ref="A35:A43"/>
    <mergeCell ref="B35:C43"/>
    <mergeCell ref="B26:C34"/>
    <mergeCell ref="A26:A34"/>
  </mergeCells>
  <printOptions/>
  <pageMargins left="1.3779527559055118" right="1.3779527559055118" top="0.7086614173228347" bottom="0" header="0.5118110236220472" footer="0.11811023622047245"/>
  <pageSetup firstPageNumber="51" useFirstPageNumber="1" horizontalDpi="600" verticalDpi="600" orientation="landscape" paperSize="9" scale="81" r:id="rId1"/>
  <headerFooter alignWithMargins="0">
    <oddFooter>&amp;C&amp;P. oldal</oddFooter>
  </headerFooter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A25">
      <selection activeCell="H42" sqref="H42"/>
    </sheetView>
  </sheetViews>
  <sheetFormatPr defaultColWidth="9.00390625" defaultRowHeight="12.75"/>
  <cols>
    <col min="1" max="1" width="4.75390625" style="887" customWidth="1"/>
    <col min="2" max="2" width="14.125" style="887" customWidth="1"/>
    <col min="3" max="3" width="13.875" style="887" customWidth="1"/>
    <col min="4" max="4" width="14.125" style="887" customWidth="1"/>
    <col min="5" max="6" width="13.125" style="887" customWidth="1"/>
    <col min="7" max="15" width="12.25390625" style="887" customWidth="1"/>
    <col min="16" max="16384" width="9.125" style="887" customWidth="1"/>
  </cols>
  <sheetData>
    <row r="2" spans="2:15" ht="12.75">
      <c r="B2" s="1240" t="s">
        <v>436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</row>
    <row r="4" spans="2:19" ht="12.75">
      <c r="B4" s="1238" t="s">
        <v>437</v>
      </c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39"/>
      <c r="N4" s="1239"/>
      <c r="O4" s="1239"/>
      <c r="P4" s="890"/>
      <c r="Q4" s="890"/>
      <c r="R4" s="890"/>
      <c r="S4" s="890"/>
    </row>
    <row r="5" spans="2:19" ht="12.75">
      <c r="B5" s="888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90"/>
      <c r="Q5" s="890"/>
      <c r="R5" s="890"/>
      <c r="S5" s="890"/>
    </row>
    <row r="6" spans="2:19" ht="12.75">
      <c r="B6" s="888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90"/>
      <c r="Q6" s="890"/>
      <c r="R6" s="890"/>
      <c r="S6" s="890"/>
    </row>
    <row r="7" ht="12.75">
      <c r="A7" s="891"/>
    </row>
    <row r="8" spans="1:15" ht="12.75">
      <c r="A8" s="1235" t="s">
        <v>438</v>
      </c>
      <c r="B8" s="1223" t="s">
        <v>439</v>
      </c>
      <c r="C8" s="1224"/>
      <c r="D8" s="1225"/>
      <c r="E8" s="1232" t="s">
        <v>440</v>
      </c>
      <c r="F8" s="1232" t="s">
        <v>61</v>
      </c>
      <c r="G8" s="1220" t="s">
        <v>441</v>
      </c>
      <c r="H8" s="1221"/>
      <c r="I8" s="1221"/>
      <c r="J8" s="1221"/>
      <c r="K8" s="1222"/>
      <c r="L8" s="1222"/>
      <c r="M8" s="1222"/>
      <c r="N8" s="893"/>
      <c r="O8" s="894"/>
    </row>
    <row r="9" spans="1:15" ht="12.75">
      <c r="A9" s="1236"/>
      <c r="B9" s="1226"/>
      <c r="C9" s="1227"/>
      <c r="D9" s="1228"/>
      <c r="E9" s="1233"/>
      <c r="F9" s="1233"/>
      <c r="G9" s="1220" t="s">
        <v>442</v>
      </c>
      <c r="H9" s="1221"/>
      <c r="I9" s="1221"/>
      <c r="J9" s="892"/>
      <c r="K9" s="1220" t="s">
        <v>443</v>
      </c>
      <c r="L9" s="1221"/>
      <c r="M9" s="1243"/>
      <c r="N9" s="895"/>
      <c r="O9" s="1244" t="s">
        <v>444</v>
      </c>
    </row>
    <row r="10" spans="1:15" ht="12.75" customHeight="1">
      <c r="A10" s="1236"/>
      <c r="B10" s="1226"/>
      <c r="C10" s="1227"/>
      <c r="D10" s="1228"/>
      <c r="E10" s="1233"/>
      <c r="F10" s="1233"/>
      <c r="G10" s="1241" t="s">
        <v>445</v>
      </c>
      <c r="H10" s="1241" t="s">
        <v>62</v>
      </c>
      <c r="I10" s="1242" t="s">
        <v>446</v>
      </c>
      <c r="J10" s="1241" t="s">
        <v>63</v>
      </c>
      <c r="K10" s="1241" t="s">
        <v>445</v>
      </c>
      <c r="L10" s="1241" t="s">
        <v>62</v>
      </c>
      <c r="M10" s="1241" t="s">
        <v>446</v>
      </c>
      <c r="N10" s="1241" t="s">
        <v>63</v>
      </c>
      <c r="O10" s="1233"/>
    </row>
    <row r="11" spans="1:15" ht="28.5" customHeight="1">
      <c r="A11" s="1237"/>
      <c r="B11" s="1229"/>
      <c r="C11" s="1230"/>
      <c r="D11" s="1231"/>
      <c r="E11" s="1234"/>
      <c r="F11" s="1234"/>
      <c r="G11" s="1234"/>
      <c r="H11" s="1234"/>
      <c r="I11" s="1230"/>
      <c r="J11" s="1234"/>
      <c r="K11" s="1234"/>
      <c r="L11" s="1234"/>
      <c r="M11" s="1234"/>
      <c r="N11" s="1234"/>
      <c r="O11" s="1234"/>
    </row>
    <row r="12" spans="1:15" ht="12.75">
      <c r="A12" s="1213"/>
      <c r="B12" s="1214" t="s">
        <v>447</v>
      </c>
      <c r="C12" s="1215"/>
      <c r="D12" s="1216"/>
      <c r="E12" s="1201"/>
      <c r="F12" s="897"/>
      <c r="G12" s="1201"/>
      <c r="H12" s="897"/>
      <c r="I12" s="1201"/>
      <c r="J12" s="1201"/>
      <c r="K12" s="1201"/>
      <c r="L12" s="897"/>
      <c r="M12" s="1201"/>
      <c r="N12" s="897"/>
      <c r="O12" s="1201"/>
    </row>
    <row r="13" spans="1:15" ht="12.75">
      <c r="A13" s="1204"/>
      <c r="B13" s="1217"/>
      <c r="C13" s="1218"/>
      <c r="D13" s="1219"/>
      <c r="E13" s="1202"/>
      <c r="F13" s="898"/>
      <c r="G13" s="1202"/>
      <c r="H13" s="898"/>
      <c r="I13" s="1202"/>
      <c r="J13" s="1202"/>
      <c r="K13" s="1202"/>
      <c r="L13" s="898"/>
      <c r="M13" s="1202"/>
      <c r="N13" s="898"/>
      <c r="O13" s="1202"/>
    </row>
    <row r="14" spans="1:15" ht="12.75">
      <c r="A14" s="1203" t="s">
        <v>1083</v>
      </c>
      <c r="B14" s="1205" t="s">
        <v>448</v>
      </c>
      <c r="C14" s="1206"/>
      <c r="D14" s="1207"/>
      <c r="E14" s="1201">
        <f>SUM(G14+I14+K14+M14)</f>
        <v>17</v>
      </c>
      <c r="F14" s="1201">
        <f>SUM(H14+J14+L14+N14)</f>
        <v>17</v>
      </c>
      <c r="G14" s="1201">
        <v>15</v>
      </c>
      <c r="H14" s="1201">
        <v>15</v>
      </c>
      <c r="I14" s="1201"/>
      <c r="J14" s="1201"/>
      <c r="K14" s="1201">
        <v>2</v>
      </c>
      <c r="L14" s="1201">
        <v>2</v>
      </c>
      <c r="M14" s="1201"/>
      <c r="N14" s="1201"/>
      <c r="O14" s="1201"/>
    </row>
    <row r="15" spans="1:15" ht="12.75">
      <c r="A15" s="1204"/>
      <c r="B15" s="1208"/>
      <c r="C15" s="1209"/>
      <c r="D15" s="1210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</row>
    <row r="16" spans="1:15" ht="12.75">
      <c r="A16" s="1213" t="s">
        <v>1084</v>
      </c>
      <c r="B16" s="1205" t="s">
        <v>449</v>
      </c>
      <c r="C16" s="1206"/>
      <c r="D16" s="1207"/>
      <c r="E16" s="1201">
        <f>SUM(G16+I16+K16+M16)</f>
        <v>3</v>
      </c>
      <c r="F16" s="1201">
        <f>SUM(H16+J16+L16+N16)</f>
        <v>3</v>
      </c>
      <c r="G16" s="1201">
        <v>3</v>
      </c>
      <c r="H16" s="1201">
        <v>3</v>
      </c>
      <c r="I16" s="1201"/>
      <c r="J16" s="1201"/>
      <c r="K16" s="1201"/>
      <c r="L16" s="1201"/>
      <c r="M16" s="1201"/>
      <c r="N16" s="1201"/>
      <c r="O16" s="1201"/>
    </row>
    <row r="17" spans="1:15" ht="12.75">
      <c r="A17" s="1204"/>
      <c r="B17" s="1208"/>
      <c r="C17" s="1209"/>
      <c r="D17" s="1210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</row>
    <row r="18" spans="1:15" ht="12.75">
      <c r="A18" s="1213" t="s">
        <v>1085</v>
      </c>
      <c r="B18" s="1205" t="s">
        <v>450</v>
      </c>
      <c r="C18" s="1206"/>
      <c r="D18" s="1207"/>
      <c r="E18" s="1201">
        <f>SUM(G18+I18+K18+M18)</f>
        <v>15</v>
      </c>
      <c r="F18" s="1201">
        <f>SUM(H18+J18+L18+N18)</f>
        <v>16</v>
      </c>
      <c r="G18" s="1201">
        <v>13</v>
      </c>
      <c r="H18" s="1201">
        <v>14</v>
      </c>
      <c r="I18" s="1201"/>
      <c r="J18" s="1201"/>
      <c r="K18" s="1201">
        <v>2</v>
      </c>
      <c r="L18" s="1201">
        <v>2</v>
      </c>
      <c r="M18" s="1201"/>
      <c r="N18" s="1201"/>
      <c r="O18" s="1201"/>
    </row>
    <row r="19" spans="1:15" ht="12.75">
      <c r="A19" s="1204"/>
      <c r="B19" s="1208"/>
      <c r="C19" s="1209"/>
      <c r="D19" s="1210"/>
      <c r="E19" s="1202"/>
      <c r="F19" s="1202"/>
      <c r="G19" s="1202"/>
      <c r="H19" s="1202"/>
      <c r="I19" s="1202"/>
      <c r="J19" s="1202"/>
      <c r="K19" s="1202"/>
      <c r="L19" s="1202"/>
      <c r="M19" s="1202"/>
      <c r="N19" s="1202"/>
      <c r="O19" s="1202"/>
    </row>
    <row r="20" spans="1:15" ht="12.75">
      <c r="A20" s="1203" t="s">
        <v>1086</v>
      </c>
      <c r="B20" s="1205" t="s">
        <v>451</v>
      </c>
      <c r="C20" s="1206"/>
      <c r="D20" s="1207"/>
      <c r="E20" s="1201">
        <f>SUM(G20+I20+K20+M20)</f>
        <v>32</v>
      </c>
      <c r="F20" s="1201">
        <f>SUM(H20+J20+L20+N20)</f>
        <v>32</v>
      </c>
      <c r="G20" s="1201">
        <v>31</v>
      </c>
      <c r="H20" s="1201">
        <v>31</v>
      </c>
      <c r="I20" s="1201"/>
      <c r="J20" s="1201"/>
      <c r="K20" s="1201">
        <v>1</v>
      </c>
      <c r="L20" s="1201">
        <v>1</v>
      </c>
      <c r="M20" s="1201"/>
      <c r="N20" s="1201"/>
      <c r="O20" s="1201"/>
    </row>
    <row r="21" spans="1:15" ht="12.75">
      <c r="A21" s="1204"/>
      <c r="B21" s="1208"/>
      <c r="C21" s="1209"/>
      <c r="D21" s="1210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</row>
    <row r="22" spans="1:15" ht="12.75">
      <c r="A22" s="1213" t="s">
        <v>1087</v>
      </c>
      <c r="B22" s="1205" t="s">
        <v>452</v>
      </c>
      <c r="C22" s="1206"/>
      <c r="D22" s="1207"/>
      <c r="E22" s="1201">
        <f>SUM(G22+I22+K22+M22)</f>
        <v>20</v>
      </c>
      <c r="F22" s="1201">
        <f>SUM(H22+J22+L22+N22)</f>
        <v>20</v>
      </c>
      <c r="G22" s="1201">
        <v>18</v>
      </c>
      <c r="H22" s="1201">
        <v>18</v>
      </c>
      <c r="I22" s="1201"/>
      <c r="J22" s="1201"/>
      <c r="K22" s="1201">
        <v>2</v>
      </c>
      <c r="L22" s="1201">
        <v>2</v>
      </c>
      <c r="M22" s="1201"/>
      <c r="N22" s="1201"/>
      <c r="O22" s="1201"/>
    </row>
    <row r="23" spans="1:15" ht="12.75">
      <c r="A23" s="1204"/>
      <c r="B23" s="1208"/>
      <c r="C23" s="1209"/>
      <c r="D23" s="1210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</row>
    <row r="24" spans="1:15" ht="12.75">
      <c r="A24" s="1203" t="s">
        <v>567</v>
      </c>
      <c r="B24" s="1205" t="s">
        <v>453</v>
      </c>
      <c r="C24" s="1206"/>
      <c r="D24" s="1207"/>
      <c r="E24" s="1201">
        <f>SUM(G24+I24+K24+M24)</f>
        <v>10</v>
      </c>
      <c r="F24" s="1201">
        <f>SUM(H24+J24+L24+N24)</f>
        <v>12</v>
      </c>
      <c r="G24" s="1201">
        <v>9</v>
      </c>
      <c r="H24" s="1201">
        <v>11</v>
      </c>
      <c r="I24" s="1201"/>
      <c r="J24" s="1201"/>
      <c r="K24" s="1201">
        <v>1</v>
      </c>
      <c r="L24" s="1201">
        <v>1</v>
      </c>
      <c r="M24" s="1201"/>
      <c r="N24" s="1201"/>
      <c r="O24" s="1201"/>
    </row>
    <row r="25" spans="1:15" ht="12.75">
      <c r="A25" s="1204"/>
      <c r="B25" s="1208"/>
      <c r="C25" s="1209"/>
      <c r="D25" s="1210"/>
      <c r="E25" s="1202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</row>
    <row r="26" spans="1:15" ht="12.75">
      <c r="A26" s="1203" t="s">
        <v>568</v>
      </c>
      <c r="B26" s="1205" t="s">
        <v>478</v>
      </c>
      <c r="C26" s="1206"/>
      <c r="D26" s="1207"/>
      <c r="E26" s="1201"/>
      <c r="F26" s="1201">
        <f>SUM(H26+J26+L26+N26)</f>
        <v>1</v>
      </c>
      <c r="G26" s="1201"/>
      <c r="H26" s="1201">
        <v>1</v>
      </c>
      <c r="I26" s="1201"/>
      <c r="J26" s="1201"/>
      <c r="K26" s="1201"/>
      <c r="L26" s="1201"/>
      <c r="M26" s="1201"/>
      <c r="N26" s="1201"/>
      <c r="O26" s="1201"/>
    </row>
    <row r="27" spans="1:15" ht="12.75">
      <c r="A27" s="1204"/>
      <c r="B27" s="1208"/>
      <c r="C27" s="1209"/>
      <c r="D27" s="1210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</row>
    <row r="28" spans="1:15" ht="12.75">
      <c r="A28" s="1213" t="s">
        <v>569</v>
      </c>
      <c r="B28" s="1205" t="s">
        <v>454</v>
      </c>
      <c r="C28" s="1206"/>
      <c r="D28" s="1207"/>
      <c r="E28" s="1201">
        <f>SUM(G28+I28+K28+M28)</f>
        <v>22</v>
      </c>
      <c r="F28" s="1201">
        <f>SUM(H28+J28+L28+N28)</f>
        <v>22</v>
      </c>
      <c r="G28" s="1201">
        <v>21</v>
      </c>
      <c r="H28" s="1201">
        <v>21</v>
      </c>
      <c r="I28" s="1201">
        <v>1</v>
      </c>
      <c r="J28" s="1201">
        <v>1</v>
      </c>
      <c r="K28" s="1201"/>
      <c r="L28" s="1201"/>
      <c r="M28" s="1201"/>
      <c r="N28" s="1201"/>
      <c r="O28" s="1201"/>
    </row>
    <row r="29" spans="1:15" ht="12.75">
      <c r="A29" s="1204"/>
      <c r="B29" s="1208"/>
      <c r="C29" s="1209"/>
      <c r="D29" s="1210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</row>
    <row r="30" spans="1:15" ht="12.75">
      <c r="A30" s="1213" t="s">
        <v>570</v>
      </c>
      <c r="B30" s="1205" t="s">
        <v>455</v>
      </c>
      <c r="C30" s="1206"/>
      <c r="D30" s="1207"/>
      <c r="E30" s="1201">
        <f>SUM(G30+I30+K30+M30)</f>
        <v>26</v>
      </c>
      <c r="F30" s="1201">
        <f>SUM(H30+J30+L30+N30)</f>
        <v>27</v>
      </c>
      <c r="G30" s="1201">
        <v>25</v>
      </c>
      <c r="H30" s="1201">
        <v>26</v>
      </c>
      <c r="I30" s="1201"/>
      <c r="J30" s="1201"/>
      <c r="K30" s="1201">
        <v>1</v>
      </c>
      <c r="L30" s="1201">
        <v>1</v>
      </c>
      <c r="M30" s="1201"/>
      <c r="N30" s="1201"/>
      <c r="O30" s="1201"/>
    </row>
    <row r="31" spans="1:15" ht="12.75">
      <c r="A31" s="1204"/>
      <c r="B31" s="1208"/>
      <c r="C31" s="1209"/>
      <c r="D31" s="1210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</row>
    <row r="32" spans="1:15" ht="12.75">
      <c r="A32" s="1203" t="s">
        <v>571</v>
      </c>
      <c r="B32" s="1205" t="s">
        <v>456</v>
      </c>
      <c r="C32" s="1206"/>
      <c r="D32" s="1207"/>
      <c r="E32" s="1201">
        <f>SUM(G32+I32+K32+M32)</f>
        <v>33</v>
      </c>
      <c r="F32" s="1201">
        <f>SUM(H32+J32+L32+N32)</f>
        <v>33</v>
      </c>
      <c r="G32" s="1201">
        <v>20</v>
      </c>
      <c r="H32" s="1201">
        <v>20</v>
      </c>
      <c r="I32" s="1201"/>
      <c r="J32" s="1201"/>
      <c r="K32" s="1201">
        <v>13</v>
      </c>
      <c r="L32" s="1201">
        <v>13</v>
      </c>
      <c r="M32" s="1201"/>
      <c r="N32" s="1201"/>
      <c r="O32" s="1201"/>
    </row>
    <row r="33" spans="1:15" ht="12.75">
      <c r="A33" s="1204"/>
      <c r="B33" s="1208"/>
      <c r="C33" s="1209"/>
      <c r="D33" s="1210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</row>
    <row r="34" spans="1:15" ht="12.75">
      <c r="A34" s="1213" t="s">
        <v>572</v>
      </c>
      <c r="B34" s="1205" t="s">
        <v>457</v>
      </c>
      <c r="C34" s="1206"/>
      <c r="D34" s="1207"/>
      <c r="E34" s="1201">
        <f>SUM(G34+I34+K34+M34)</f>
        <v>2</v>
      </c>
      <c r="F34" s="1201">
        <f>SUM(H34+J34+L34+N34)</f>
        <v>2</v>
      </c>
      <c r="G34" s="1201"/>
      <c r="H34" s="1201"/>
      <c r="I34" s="1201"/>
      <c r="J34" s="1201"/>
      <c r="K34" s="1201">
        <v>2</v>
      </c>
      <c r="L34" s="1201">
        <v>2</v>
      </c>
      <c r="M34" s="1201"/>
      <c r="N34" s="1201"/>
      <c r="O34" s="1201"/>
    </row>
    <row r="35" spans="1:15" ht="12.75">
      <c r="A35" s="1204"/>
      <c r="B35" s="1208"/>
      <c r="C35" s="1209"/>
      <c r="D35" s="1210"/>
      <c r="E35" s="1202"/>
      <c r="F35" s="1202"/>
      <c r="G35" s="1202"/>
      <c r="H35" s="1202"/>
      <c r="I35" s="1202"/>
      <c r="J35" s="1202"/>
      <c r="K35" s="1202"/>
      <c r="L35" s="1202"/>
      <c r="M35" s="1202"/>
      <c r="N35" s="1202"/>
      <c r="O35" s="1202"/>
    </row>
    <row r="36" spans="1:15" ht="12.75">
      <c r="A36" s="1203" t="s">
        <v>573</v>
      </c>
      <c r="B36" s="1205" t="s">
        <v>458</v>
      </c>
      <c r="C36" s="1206"/>
      <c r="D36" s="1207"/>
      <c r="E36" s="1201">
        <f>SUM(G36+I36+K36+M36)</f>
        <v>38</v>
      </c>
      <c r="F36" s="1201">
        <f>SUM(H36+J36+L36+N36)</f>
        <v>38</v>
      </c>
      <c r="G36" s="1201">
        <v>38</v>
      </c>
      <c r="H36" s="1201">
        <v>38</v>
      </c>
      <c r="I36" s="1201"/>
      <c r="J36" s="1201"/>
      <c r="K36" s="1201"/>
      <c r="L36" s="1201"/>
      <c r="M36" s="1201"/>
      <c r="N36" s="1201"/>
      <c r="O36" s="1201"/>
    </row>
    <row r="37" spans="1:15" ht="12.75">
      <c r="A37" s="1204"/>
      <c r="B37" s="1208"/>
      <c r="C37" s="1209"/>
      <c r="D37" s="1210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</row>
    <row r="38" spans="1:15" ht="12.75">
      <c r="A38" s="1203"/>
      <c r="B38" s="1214" t="s">
        <v>1061</v>
      </c>
      <c r="C38" s="1215"/>
      <c r="D38" s="1216"/>
      <c r="E38" s="1211">
        <f>SUM(E14:E37)</f>
        <v>218</v>
      </c>
      <c r="F38" s="1211">
        <f>SUM(H38+J38+L38+N38)</f>
        <v>223</v>
      </c>
      <c r="G38" s="1211">
        <f aca="true" t="shared" si="0" ref="G38:N38">SUM(G14:G37)</f>
        <v>193</v>
      </c>
      <c r="H38" s="1211">
        <f t="shared" si="0"/>
        <v>198</v>
      </c>
      <c r="I38" s="1211">
        <f t="shared" si="0"/>
        <v>1</v>
      </c>
      <c r="J38" s="1211">
        <f t="shared" si="0"/>
        <v>1</v>
      </c>
      <c r="K38" s="1211">
        <f t="shared" si="0"/>
        <v>24</v>
      </c>
      <c r="L38" s="1211">
        <f t="shared" si="0"/>
        <v>24</v>
      </c>
      <c r="M38" s="1211">
        <f t="shared" si="0"/>
        <v>0</v>
      </c>
      <c r="N38" s="1211">
        <f t="shared" si="0"/>
        <v>0</v>
      </c>
      <c r="O38" s="1211"/>
    </row>
    <row r="39" spans="1:15" ht="12.75">
      <c r="A39" s="1204"/>
      <c r="B39" s="1217"/>
      <c r="C39" s="1218"/>
      <c r="D39" s="1219"/>
      <c r="E39" s="1212"/>
      <c r="F39" s="1212"/>
      <c r="G39" s="1212"/>
      <c r="H39" s="1212"/>
      <c r="I39" s="1212"/>
      <c r="J39" s="1212"/>
      <c r="K39" s="1212"/>
      <c r="L39" s="1212"/>
      <c r="M39" s="1212"/>
      <c r="N39" s="1212"/>
      <c r="O39" s="1212"/>
    </row>
    <row r="40" spans="1:15" ht="12.75">
      <c r="A40" s="1213" t="s">
        <v>779</v>
      </c>
      <c r="B40" s="1214" t="s">
        <v>459</v>
      </c>
      <c r="C40" s="1215"/>
      <c r="D40" s="1216"/>
      <c r="E40" s="1211">
        <f>SUM(G40+I40+K40+M40)</f>
        <v>45</v>
      </c>
      <c r="F40" s="1211">
        <f>SUM(H40+J40+L40+N40)</f>
        <v>67</v>
      </c>
      <c r="G40" s="1211">
        <v>36</v>
      </c>
      <c r="H40" s="1211">
        <v>58</v>
      </c>
      <c r="I40" s="1211"/>
      <c r="J40" s="1211"/>
      <c r="K40" s="1211">
        <v>9</v>
      </c>
      <c r="L40" s="1211">
        <v>9</v>
      </c>
      <c r="M40" s="1211"/>
      <c r="N40" s="1211"/>
      <c r="O40" s="1211"/>
    </row>
    <row r="41" spans="1:15" ht="12.75">
      <c r="A41" s="1204"/>
      <c r="B41" s="1217"/>
      <c r="C41" s="1218"/>
      <c r="D41" s="1219"/>
      <c r="E41" s="1212"/>
      <c r="F41" s="1212"/>
      <c r="G41" s="1212"/>
      <c r="H41" s="1212"/>
      <c r="I41" s="1212"/>
      <c r="J41" s="1212"/>
      <c r="K41" s="1212"/>
      <c r="L41" s="1212"/>
      <c r="M41" s="1212"/>
      <c r="N41" s="1212"/>
      <c r="O41" s="1212"/>
    </row>
    <row r="42" spans="1:15" ht="12.75">
      <c r="A42" s="899"/>
      <c r="B42" s="896"/>
      <c r="C42" s="896"/>
      <c r="D42" s="896"/>
      <c r="E42" s="900"/>
      <c r="F42" s="900"/>
      <c r="G42" s="900"/>
      <c r="H42" s="900"/>
      <c r="I42" s="900"/>
      <c r="J42" s="900"/>
      <c r="K42" s="900"/>
      <c r="L42" s="900"/>
      <c r="M42" s="900"/>
      <c r="N42" s="900"/>
      <c r="O42" s="900"/>
    </row>
    <row r="43" spans="1:15" ht="12.75">
      <c r="A43" s="901"/>
      <c r="B43" s="902"/>
      <c r="C43" s="902"/>
      <c r="D43" s="902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</row>
    <row r="44" spans="1:15" ht="12.75">
      <c r="A44" s="901"/>
      <c r="B44" s="902"/>
      <c r="C44" s="902"/>
      <c r="D44" s="902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</row>
    <row r="45" spans="1:15" ht="12.75">
      <c r="A45" s="901"/>
      <c r="B45" s="902"/>
      <c r="C45" s="902"/>
      <c r="D45" s="902"/>
      <c r="E45" s="903"/>
      <c r="F45" s="903"/>
      <c r="G45" s="903"/>
      <c r="H45" s="903"/>
      <c r="I45" s="903"/>
      <c r="J45" s="903"/>
      <c r="K45" s="903"/>
      <c r="L45" s="903"/>
      <c r="M45" s="903"/>
      <c r="N45" s="903"/>
      <c r="O45" s="903"/>
    </row>
    <row r="46" spans="1:15" ht="12.75">
      <c r="A46" s="901"/>
      <c r="B46" s="902"/>
      <c r="C46" s="902"/>
      <c r="D46" s="902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</row>
    <row r="47" spans="1:15" ht="12.75">
      <c r="A47" s="901"/>
      <c r="B47" s="902"/>
      <c r="C47" s="902"/>
      <c r="D47" s="902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</row>
    <row r="48" spans="1:15" ht="12.75">
      <c r="A48" s="901"/>
      <c r="B48" s="902"/>
      <c r="C48" s="902"/>
      <c r="D48" s="902"/>
      <c r="E48" s="903"/>
      <c r="F48" s="903"/>
      <c r="G48" s="903"/>
      <c r="H48" s="903"/>
      <c r="I48" s="903"/>
      <c r="J48" s="903"/>
      <c r="K48" s="903"/>
      <c r="L48" s="903"/>
      <c r="M48" s="903"/>
      <c r="N48" s="903"/>
      <c r="O48" s="903"/>
    </row>
    <row r="49" spans="1:15" ht="12.75">
      <c r="A49" s="1213" t="s">
        <v>781</v>
      </c>
      <c r="B49" s="1205" t="s">
        <v>460</v>
      </c>
      <c r="C49" s="1206"/>
      <c r="D49" s="1207"/>
      <c r="E49" s="1201">
        <f>SUM(G49+I49+K49+M49)</f>
        <v>31</v>
      </c>
      <c r="F49" s="1201">
        <f>SUM(H49+J49+L49+N49)</f>
        <v>34</v>
      </c>
      <c r="G49" s="1201">
        <v>15</v>
      </c>
      <c r="H49" s="1201">
        <v>17</v>
      </c>
      <c r="I49" s="1201"/>
      <c r="J49" s="1201"/>
      <c r="K49" s="1201">
        <v>15</v>
      </c>
      <c r="L49" s="1201">
        <v>16</v>
      </c>
      <c r="M49" s="1201">
        <v>1</v>
      </c>
      <c r="N49" s="1201">
        <v>1</v>
      </c>
      <c r="O49" s="1201"/>
    </row>
    <row r="50" spans="1:15" ht="12.75">
      <c r="A50" s="1204"/>
      <c r="B50" s="1208"/>
      <c r="C50" s="1209"/>
      <c r="D50" s="1210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</row>
    <row r="51" spans="1:15" ht="12.75">
      <c r="A51" s="1203" t="s">
        <v>574</v>
      </c>
      <c r="B51" s="1205" t="s">
        <v>461</v>
      </c>
      <c r="C51" s="1206"/>
      <c r="D51" s="1207"/>
      <c r="E51" s="1201">
        <f>SUM(G51+I51+K51+M51)</f>
        <v>34</v>
      </c>
      <c r="F51" s="1201">
        <f>SUM(H51+J51+L51+N51)</f>
        <v>37</v>
      </c>
      <c r="G51" s="1201">
        <v>19</v>
      </c>
      <c r="H51" s="1201">
        <v>21</v>
      </c>
      <c r="I51" s="1201"/>
      <c r="J51" s="1201"/>
      <c r="K51" s="1201">
        <v>14</v>
      </c>
      <c r="L51" s="1201">
        <v>15</v>
      </c>
      <c r="M51" s="1201">
        <v>1</v>
      </c>
      <c r="N51" s="1201">
        <v>1</v>
      </c>
      <c r="O51" s="1201"/>
    </row>
    <row r="52" spans="1:15" ht="12.75">
      <c r="A52" s="1204"/>
      <c r="B52" s="1208"/>
      <c r="C52" s="1209"/>
      <c r="D52" s="1210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</row>
    <row r="53" spans="1:15" ht="12.75">
      <c r="A53" s="1203" t="s">
        <v>575</v>
      </c>
      <c r="B53" s="1205" t="s">
        <v>564</v>
      </c>
      <c r="C53" s="1206"/>
      <c r="D53" s="1207"/>
      <c r="E53" s="1201">
        <f>SUM(G53+I53+K53+M53)</f>
        <v>19</v>
      </c>
      <c r="F53" s="1201">
        <f>SUM(H53+J53+L53+N53)</f>
        <v>19</v>
      </c>
      <c r="G53" s="1201">
        <v>15</v>
      </c>
      <c r="H53" s="1201">
        <v>9</v>
      </c>
      <c r="I53" s="1201"/>
      <c r="J53" s="1201"/>
      <c r="K53" s="1201">
        <v>3</v>
      </c>
      <c r="L53" s="1201">
        <v>9</v>
      </c>
      <c r="M53" s="1201">
        <v>1</v>
      </c>
      <c r="N53" s="1201">
        <v>1</v>
      </c>
      <c r="O53" s="1201"/>
    </row>
    <row r="54" spans="1:15" ht="12.75">
      <c r="A54" s="1204"/>
      <c r="B54" s="1208"/>
      <c r="C54" s="1209"/>
      <c r="D54" s="1210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</row>
    <row r="55" spans="1:15" ht="12.75">
      <c r="A55" s="1213" t="s">
        <v>576</v>
      </c>
      <c r="B55" s="1205" t="s">
        <v>462</v>
      </c>
      <c r="C55" s="1206"/>
      <c r="D55" s="1207"/>
      <c r="E55" s="1201">
        <f>SUM(G55+I55+K55+M55)</f>
        <v>63</v>
      </c>
      <c r="F55" s="1201">
        <f>SUM(H55+J55+L55+N55)</f>
        <v>63</v>
      </c>
      <c r="G55" s="1201">
        <v>34</v>
      </c>
      <c r="H55" s="1201">
        <v>34</v>
      </c>
      <c r="I55" s="1201"/>
      <c r="J55" s="1201"/>
      <c r="K55" s="1201">
        <v>28</v>
      </c>
      <c r="L55" s="1201">
        <v>28</v>
      </c>
      <c r="M55" s="1201">
        <v>1</v>
      </c>
      <c r="N55" s="1201">
        <v>1</v>
      </c>
      <c r="O55" s="1201"/>
    </row>
    <row r="56" spans="1:15" ht="12.75">
      <c r="A56" s="1204"/>
      <c r="B56" s="1208"/>
      <c r="C56" s="1209"/>
      <c r="D56" s="1210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</row>
    <row r="57" spans="1:15" ht="12.75">
      <c r="A57" s="1203" t="s">
        <v>577</v>
      </c>
      <c r="B57" s="1205" t="s">
        <v>463</v>
      </c>
      <c r="C57" s="1206"/>
      <c r="D57" s="1207"/>
      <c r="E57" s="1201">
        <f>SUM(G57+I57+K57+M57)</f>
        <v>30</v>
      </c>
      <c r="F57" s="1201">
        <f>SUM(H57+J57+L57+N57)</f>
        <v>30</v>
      </c>
      <c r="G57" s="1201">
        <v>17</v>
      </c>
      <c r="H57" s="1201">
        <v>17</v>
      </c>
      <c r="I57" s="1201"/>
      <c r="J57" s="1201"/>
      <c r="K57" s="1201">
        <v>13</v>
      </c>
      <c r="L57" s="1201">
        <v>13</v>
      </c>
      <c r="M57" s="1201"/>
      <c r="N57" s="1201"/>
      <c r="O57" s="1201"/>
    </row>
    <row r="58" spans="1:15" ht="12.75">
      <c r="A58" s="1204"/>
      <c r="B58" s="1208"/>
      <c r="C58" s="1209"/>
      <c r="D58" s="1210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</row>
    <row r="59" spans="1:15" ht="12.75">
      <c r="A59" s="1203" t="s">
        <v>578</v>
      </c>
      <c r="B59" s="1205" t="s">
        <v>464</v>
      </c>
      <c r="C59" s="1206"/>
      <c r="D59" s="1207"/>
      <c r="E59" s="1201">
        <f>SUM(G59+I59+K59+M59)</f>
        <v>24</v>
      </c>
      <c r="F59" s="1201">
        <f>SUM(H59+J59+L59+N59)</f>
        <v>24</v>
      </c>
      <c r="G59" s="1201">
        <v>13</v>
      </c>
      <c r="H59" s="1201">
        <v>14</v>
      </c>
      <c r="I59" s="1201"/>
      <c r="J59" s="1201"/>
      <c r="K59" s="1201">
        <v>11</v>
      </c>
      <c r="L59" s="1201">
        <v>10</v>
      </c>
      <c r="M59" s="1201"/>
      <c r="N59" s="1201"/>
      <c r="O59" s="1201"/>
    </row>
    <row r="60" spans="1:15" ht="12.75">
      <c r="A60" s="1204"/>
      <c r="B60" s="1208"/>
      <c r="C60" s="1209"/>
      <c r="D60" s="1210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</row>
    <row r="61" spans="1:15" ht="12.75">
      <c r="A61" s="1203" t="s">
        <v>466</v>
      </c>
      <c r="B61" s="1205" t="s">
        <v>465</v>
      </c>
      <c r="C61" s="1206"/>
      <c r="D61" s="1207"/>
      <c r="E61" s="1201">
        <f>SUM(G61+I61+K61+M61)</f>
        <v>15</v>
      </c>
      <c r="F61" s="1201">
        <f>SUM(H61+J61+L61+N61)</f>
        <v>15</v>
      </c>
      <c r="G61" s="1201">
        <v>15</v>
      </c>
      <c r="H61" s="1201">
        <v>9</v>
      </c>
      <c r="I61" s="1201"/>
      <c r="J61" s="1201"/>
      <c r="K61" s="1201"/>
      <c r="L61" s="1201">
        <v>6</v>
      </c>
      <c r="M61" s="1201"/>
      <c r="N61" s="1201"/>
      <c r="O61" s="1201"/>
    </row>
    <row r="62" spans="1:15" ht="12.75">
      <c r="A62" s="1204"/>
      <c r="B62" s="1208"/>
      <c r="C62" s="1209"/>
      <c r="D62" s="1210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</row>
    <row r="63" spans="1:15" ht="12.75">
      <c r="A63" s="1203" t="s">
        <v>468</v>
      </c>
      <c r="B63" s="1205" t="s">
        <v>467</v>
      </c>
      <c r="C63" s="1206"/>
      <c r="D63" s="1207"/>
      <c r="E63" s="1201">
        <f>SUM(G63+I63+K63+M63)</f>
        <v>15</v>
      </c>
      <c r="F63" s="1201">
        <f>SUM(H63+J63+L63+N63)</f>
        <v>15</v>
      </c>
      <c r="G63" s="1201">
        <v>15</v>
      </c>
      <c r="H63" s="1201">
        <v>9</v>
      </c>
      <c r="I63" s="1201"/>
      <c r="J63" s="1201"/>
      <c r="K63" s="1201"/>
      <c r="L63" s="1201">
        <v>6</v>
      </c>
      <c r="M63" s="1201"/>
      <c r="N63" s="1201"/>
      <c r="O63" s="1201"/>
    </row>
    <row r="64" spans="1:15" ht="12.75">
      <c r="A64" s="1204"/>
      <c r="B64" s="1208"/>
      <c r="C64" s="1209"/>
      <c r="D64" s="1210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</row>
    <row r="65" spans="1:15" ht="12.75">
      <c r="A65" s="1203" t="s">
        <v>470</v>
      </c>
      <c r="B65" s="1205" t="s">
        <v>469</v>
      </c>
      <c r="C65" s="1206"/>
      <c r="D65" s="1207"/>
      <c r="E65" s="1201">
        <f>SUM(G65+I65+K65+M65)</f>
        <v>15</v>
      </c>
      <c r="F65" s="1201">
        <f>SUM(H65+J65+L65+N65)</f>
        <v>15</v>
      </c>
      <c r="G65" s="1201">
        <v>15</v>
      </c>
      <c r="H65" s="1201">
        <v>9</v>
      </c>
      <c r="I65" s="1201"/>
      <c r="J65" s="1201"/>
      <c r="K65" s="1201"/>
      <c r="L65" s="1201">
        <v>6</v>
      </c>
      <c r="M65" s="1201"/>
      <c r="N65" s="1201"/>
      <c r="O65" s="1201"/>
    </row>
    <row r="66" spans="1:15" ht="12.75">
      <c r="A66" s="1204"/>
      <c r="B66" s="1208"/>
      <c r="C66" s="1209"/>
      <c r="D66" s="1210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</row>
    <row r="67" spans="1:15" ht="12.75">
      <c r="A67" s="1203" t="s">
        <v>472</v>
      </c>
      <c r="B67" s="1205" t="s">
        <v>471</v>
      </c>
      <c r="C67" s="1206"/>
      <c r="D67" s="1207"/>
      <c r="E67" s="1201">
        <f>SUM(G67+I67+K67+M67)</f>
        <v>202</v>
      </c>
      <c r="F67" s="1201">
        <f>SUM(H67+J67+L67+N67)</f>
        <v>202</v>
      </c>
      <c r="G67" s="1201"/>
      <c r="H67" s="1201"/>
      <c r="I67" s="1201"/>
      <c r="J67" s="1201"/>
      <c r="K67" s="1201">
        <v>170</v>
      </c>
      <c r="L67" s="1201">
        <v>170</v>
      </c>
      <c r="M67" s="1201">
        <v>32</v>
      </c>
      <c r="N67" s="1201">
        <v>32</v>
      </c>
      <c r="O67" s="1201"/>
    </row>
    <row r="68" spans="1:15" ht="12.75">
      <c r="A68" s="1204"/>
      <c r="B68" s="1208"/>
      <c r="C68" s="1209"/>
      <c r="D68" s="1210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2"/>
    </row>
    <row r="69" spans="1:15" ht="12.75">
      <c r="A69" s="1203" t="s">
        <v>474</v>
      </c>
      <c r="B69" s="1205" t="s">
        <v>473</v>
      </c>
      <c r="C69" s="1206"/>
      <c r="D69" s="1207"/>
      <c r="E69" s="1201">
        <f>SUM(G69+I69+K69+M69)</f>
        <v>92</v>
      </c>
      <c r="F69" s="1201">
        <f>SUM(H69+J69+L69+N69)</f>
        <v>92</v>
      </c>
      <c r="G69" s="1201">
        <v>57</v>
      </c>
      <c r="H69" s="1201">
        <v>57</v>
      </c>
      <c r="I69" s="1201"/>
      <c r="J69" s="1201"/>
      <c r="K69" s="1201">
        <v>35</v>
      </c>
      <c r="L69" s="1201">
        <v>35</v>
      </c>
      <c r="M69" s="1201"/>
      <c r="N69" s="1201"/>
      <c r="O69" s="1201"/>
    </row>
    <row r="70" spans="1:15" ht="12.75">
      <c r="A70" s="1204"/>
      <c r="B70" s="1208"/>
      <c r="C70" s="1209"/>
      <c r="D70" s="1210"/>
      <c r="E70" s="1202"/>
      <c r="F70" s="1202"/>
      <c r="G70" s="1202"/>
      <c r="H70" s="1202"/>
      <c r="I70" s="1202"/>
      <c r="J70" s="1202"/>
      <c r="K70" s="1202"/>
      <c r="L70" s="1202"/>
      <c r="M70" s="1202"/>
      <c r="N70" s="1202"/>
      <c r="O70" s="1202"/>
    </row>
    <row r="71" spans="1:15" ht="12.75">
      <c r="A71" s="1203" t="s">
        <v>475</v>
      </c>
      <c r="B71" s="1205" t="s">
        <v>123</v>
      </c>
      <c r="C71" s="1206"/>
      <c r="D71" s="1207"/>
      <c r="E71" s="1201">
        <f>SUM(G71+I71+K71+M71)</f>
        <v>144</v>
      </c>
      <c r="F71" s="1201">
        <f>SUM(H71+J71+L71+N71)</f>
        <v>144</v>
      </c>
      <c r="G71" s="1201">
        <v>119</v>
      </c>
      <c r="H71" s="1201">
        <v>119</v>
      </c>
      <c r="I71" s="1201">
        <v>4</v>
      </c>
      <c r="J71" s="1201">
        <v>4</v>
      </c>
      <c r="K71" s="1201">
        <v>16</v>
      </c>
      <c r="L71" s="1201">
        <v>16</v>
      </c>
      <c r="M71" s="1201">
        <v>5</v>
      </c>
      <c r="N71" s="1201">
        <v>5</v>
      </c>
      <c r="O71" s="1201"/>
    </row>
    <row r="72" spans="1:15" ht="12" customHeight="1">
      <c r="A72" s="1204"/>
      <c r="B72" s="1208"/>
      <c r="C72" s="1209"/>
      <c r="D72" s="1210"/>
      <c r="E72" s="1202"/>
      <c r="F72" s="1202"/>
      <c r="G72" s="1202"/>
      <c r="H72" s="1202"/>
      <c r="I72" s="1202"/>
      <c r="J72" s="1202"/>
      <c r="K72" s="1202"/>
      <c r="L72" s="1202"/>
      <c r="M72" s="1202"/>
      <c r="N72" s="1202"/>
      <c r="O72" s="1202"/>
    </row>
    <row r="73" spans="1:15" ht="12.75">
      <c r="A73" s="1203" t="s">
        <v>479</v>
      </c>
      <c r="B73" s="1205" t="s">
        <v>476</v>
      </c>
      <c r="C73" s="1206"/>
      <c r="D73" s="1207"/>
      <c r="E73" s="1201">
        <f>SUM(G73+I73+K73+M73)</f>
        <v>46</v>
      </c>
      <c r="F73" s="1201">
        <f>SUM(H73+J73+L73+N73)</f>
        <v>46</v>
      </c>
      <c r="G73" s="1201">
        <v>18</v>
      </c>
      <c r="H73" s="1201">
        <v>18</v>
      </c>
      <c r="I73" s="1201"/>
      <c r="J73" s="1201"/>
      <c r="K73" s="1201">
        <v>28</v>
      </c>
      <c r="L73" s="1201">
        <v>28</v>
      </c>
      <c r="M73" s="1201"/>
      <c r="N73" s="1201"/>
      <c r="O73" s="1201"/>
    </row>
    <row r="74" spans="1:15" ht="11.25" customHeight="1">
      <c r="A74" s="1204"/>
      <c r="B74" s="1208"/>
      <c r="C74" s="1209"/>
      <c r="D74" s="1210"/>
      <c r="E74" s="1202"/>
      <c r="F74" s="1202"/>
      <c r="G74" s="1202"/>
      <c r="H74" s="1202"/>
      <c r="I74" s="1202"/>
      <c r="J74" s="1202"/>
      <c r="K74" s="1202"/>
      <c r="L74" s="1202"/>
      <c r="M74" s="1202"/>
      <c r="N74" s="1202"/>
      <c r="O74" s="1202"/>
    </row>
    <row r="75" spans="1:15" ht="12.75">
      <c r="A75" s="1213"/>
      <c r="B75" s="1214" t="s">
        <v>477</v>
      </c>
      <c r="C75" s="1215"/>
      <c r="D75" s="1216"/>
      <c r="E75" s="1211">
        <f>SUM(E49:E74)</f>
        <v>730</v>
      </c>
      <c r="F75" s="1211">
        <f>SUM(H75+J75+L75+N75)</f>
        <v>736</v>
      </c>
      <c r="G75" s="1211">
        <f aca="true" t="shared" si="1" ref="G75:O75">SUM(G49:G74)</f>
        <v>352</v>
      </c>
      <c r="H75" s="1211">
        <f t="shared" si="1"/>
        <v>333</v>
      </c>
      <c r="I75" s="1211">
        <f t="shared" si="1"/>
        <v>4</v>
      </c>
      <c r="J75" s="1211">
        <f t="shared" si="1"/>
        <v>4</v>
      </c>
      <c r="K75" s="1211">
        <f t="shared" si="1"/>
        <v>333</v>
      </c>
      <c r="L75" s="1211">
        <f t="shared" si="1"/>
        <v>358</v>
      </c>
      <c r="M75" s="1211">
        <f t="shared" si="1"/>
        <v>41</v>
      </c>
      <c r="N75" s="1211">
        <f t="shared" si="1"/>
        <v>41</v>
      </c>
      <c r="O75" s="1211">
        <f t="shared" si="1"/>
        <v>0</v>
      </c>
    </row>
    <row r="76" spans="1:15" ht="12.75">
      <c r="A76" s="1204"/>
      <c r="B76" s="1217"/>
      <c r="C76" s="1218"/>
      <c r="D76" s="1219"/>
      <c r="E76" s="1212"/>
      <c r="F76" s="1212"/>
      <c r="G76" s="1212"/>
      <c r="H76" s="1212"/>
      <c r="I76" s="1212"/>
      <c r="J76" s="1212"/>
      <c r="K76" s="1212"/>
      <c r="L76" s="1212"/>
      <c r="M76" s="1212"/>
      <c r="N76" s="1212"/>
      <c r="O76" s="1212"/>
    </row>
    <row r="77" spans="1:15" ht="12.75">
      <c r="A77" s="1213"/>
      <c r="B77" s="1214" t="s">
        <v>1061</v>
      </c>
      <c r="C77" s="1215"/>
      <c r="D77" s="1216"/>
      <c r="E77" s="1211">
        <f>SUM(E75+E40+E38)</f>
        <v>993</v>
      </c>
      <c r="F77" s="1211">
        <f>SUM(H77+J77+L77+N77)</f>
        <v>1026</v>
      </c>
      <c r="G77" s="1211">
        <f aca="true" t="shared" si="2" ref="G77:O77">SUM(G75+G40+G38)</f>
        <v>581</v>
      </c>
      <c r="H77" s="1211">
        <f t="shared" si="2"/>
        <v>589</v>
      </c>
      <c r="I77" s="1211">
        <f t="shared" si="2"/>
        <v>5</v>
      </c>
      <c r="J77" s="1211">
        <f t="shared" si="2"/>
        <v>5</v>
      </c>
      <c r="K77" s="1211">
        <f t="shared" si="2"/>
        <v>366</v>
      </c>
      <c r="L77" s="1211">
        <f t="shared" si="2"/>
        <v>391</v>
      </c>
      <c r="M77" s="1211">
        <f t="shared" si="2"/>
        <v>41</v>
      </c>
      <c r="N77" s="1211">
        <f t="shared" si="2"/>
        <v>41</v>
      </c>
      <c r="O77" s="1211">
        <f t="shared" si="2"/>
        <v>0</v>
      </c>
    </row>
    <row r="78" spans="1:15" ht="12.75">
      <c r="A78" s="1204"/>
      <c r="B78" s="1217"/>
      <c r="C78" s="1218"/>
      <c r="D78" s="1219"/>
      <c r="E78" s="1212"/>
      <c r="F78" s="1212"/>
      <c r="G78" s="1212"/>
      <c r="H78" s="1212"/>
      <c r="I78" s="1212"/>
      <c r="J78" s="1212"/>
      <c r="K78" s="1212"/>
      <c r="L78" s="1212"/>
      <c r="M78" s="1212"/>
      <c r="N78" s="1212"/>
      <c r="O78" s="1212"/>
    </row>
  </sheetData>
  <mergeCells count="404">
    <mergeCell ref="F61:F62"/>
    <mergeCell ref="F63:F64"/>
    <mergeCell ref="F65:F66"/>
    <mergeCell ref="F67:F68"/>
    <mergeCell ref="F53:F54"/>
    <mergeCell ref="F55:F56"/>
    <mergeCell ref="F57:F58"/>
    <mergeCell ref="F59:F60"/>
    <mergeCell ref="F36:F37"/>
    <mergeCell ref="F38:F39"/>
    <mergeCell ref="F40:F41"/>
    <mergeCell ref="F49:F50"/>
    <mergeCell ref="F28:F29"/>
    <mergeCell ref="F30:F31"/>
    <mergeCell ref="F32:F33"/>
    <mergeCell ref="F34:F35"/>
    <mergeCell ref="F16:F17"/>
    <mergeCell ref="F18:F19"/>
    <mergeCell ref="F20:F21"/>
    <mergeCell ref="F22:F23"/>
    <mergeCell ref="N61:N62"/>
    <mergeCell ref="N63:N64"/>
    <mergeCell ref="N65:N66"/>
    <mergeCell ref="N67:N68"/>
    <mergeCell ref="N53:N54"/>
    <mergeCell ref="N55:N56"/>
    <mergeCell ref="N57:N58"/>
    <mergeCell ref="N59:N60"/>
    <mergeCell ref="N36:N37"/>
    <mergeCell ref="N38:N39"/>
    <mergeCell ref="N40:N41"/>
    <mergeCell ref="N49:N50"/>
    <mergeCell ref="N28:N29"/>
    <mergeCell ref="N30:N31"/>
    <mergeCell ref="N32:N33"/>
    <mergeCell ref="N34:N35"/>
    <mergeCell ref="N18:N19"/>
    <mergeCell ref="N20:N21"/>
    <mergeCell ref="N22:N23"/>
    <mergeCell ref="N24:N25"/>
    <mergeCell ref="L61:L62"/>
    <mergeCell ref="L63:L64"/>
    <mergeCell ref="L65:L66"/>
    <mergeCell ref="L67:L68"/>
    <mergeCell ref="L53:L54"/>
    <mergeCell ref="L55:L56"/>
    <mergeCell ref="L57:L58"/>
    <mergeCell ref="L59:L60"/>
    <mergeCell ref="L36:L37"/>
    <mergeCell ref="L38:L39"/>
    <mergeCell ref="L40:L41"/>
    <mergeCell ref="L49:L50"/>
    <mergeCell ref="L28:L29"/>
    <mergeCell ref="L30:L31"/>
    <mergeCell ref="L32:L33"/>
    <mergeCell ref="L34:L35"/>
    <mergeCell ref="L18:L19"/>
    <mergeCell ref="L20:L21"/>
    <mergeCell ref="L22:L23"/>
    <mergeCell ref="L24:L25"/>
    <mergeCell ref="J57:J58"/>
    <mergeCell ref="J59:J60"/>
    <mergeCell ref="J61:J62"/>
    <mergeCell ref="J63:J64"/>
    <mergeCell ref="J49:J50"/>
    <mergeCell ref="J51:J52"/>
    <mergeCell ref="J53:J54"/>
    <mergeCell ref="J55:J56"/>
    <mergeCell ref="J32:J33"/>
    <mergeCell ref="J34:J35"/>
    <mergeCell ref="J36:J37"/>
    <mergeCell ref="J38:J39"/>
    <mergeCell ref="N10:N11"/>
    <mergeCell ref="J12:J13"/>
    <mergeCell ref="J14:J15"/>
    <mergeCell ref="J16:J17"/>
    <mergeCell ref="L14:L15"/>
    <mergeCell ref="L16:L17"/>
    <mergeCell ref="N14:N15"/>
    <mergeCell ref="N16:N17"/>
    <mergeCell ref="M12:M13"/>
    <mergeCell ref="H77:H78"/>
    <mergeCell ref="F14:F15"/>
    <mergeCell ref="J10:J11"/>
    <mergeCell ref="L10:L11"/>
    <mergeCell ref="J18:J19"/>
    <mergeCell ref="J20:J21"/>
    <mergeCell ref="J22:J23"/>
    <mergeCell ref="J24:J25"/>
    <mergeCell ref="J28:J29"/>
    <mergeCell ref="J30:J31"/>
    <mergeCell ref="H69:H70"/>
    <mergeCell ref="H71:H72"/>
    <mergeCell ref="H73:H74"/>
    <mergeCell ref="H75:H76"/>
    <mergeCell ref="H61:H62"/>
    <mergeCell ref="H63:H64"/>
    <mergeCell ref="H65:H66"/>
    <mergeCell ref="H67:H68"/>
    <mergeCell ref="H51:H52"/>
    <mergeCell ref="H53:H54"/>
    <mergeCell ref="H55:H56"/>
    <mergeCell ref="H57:H58"/>
    <mergeCell ref="H36:H37"/>
    <mergeCell ref="H38:H39"/>
    <mergeCell ref="H40:H41"/>
    <mergeCell ref="H49:H50"/>
    <mergeCell ref="H28:H29"/>
    <mergeCell ref="H30:H31"/>
    <mergeCell ref="H32:H33"/>
    <mergeCell ref="H34:H35"/>
    <mergeCell ref="H16:H17"/>
    <mergeCell ref="H18:H19"/>
    <mergeCell ref="H20:H21"/>
    <mergeCell ref="H22:H23"/>
    <mergeCell ref="E40:E41"/>
    <mergeCell ref="G40:G41"/>
    <mergeCell ref="I40:I41"/>
    <mergeCell ref="K38:K39"/>
    <mergeCell ref="J40:J41"/>
    <mergeCell ref="M38:M39"/>
    <mergeCell ref="O38:O39"/>
    <mergeCell ref="K40:K41"/>
    <mergeCell ref="M40:M41"/>
    <mergeCell ref="O40:O41"/>
    <mergeCell ref="B38:D39"/>
    <mergeCell ref="E38:E39"/>
    <mergeCell ref="G38:G39"/>
    <mergeCell ref="I38:I39"/>
    <mergeCell ref="O34:O35"/>
    <mergeCell ref="A36:A37"/>
    <mergeCell ref="B36:D37"/>
    <mergeCell ref="E36:E37"/>
    <mergeCell ref="G36:G37"/>
    <mergeCell ref="I36:I37"/>
    <mergeCell ref="K36:K37"/>
    <mergeCell ref="M36:M37"/>
    <mergeCell ref="O36:O37"/>
    <mergeCell ref="G34:G35"/>
    <mergeCell ref="I34:I35"/>
    <mergeCell ref="K34:K35"/>
    <mergeCell ref="M34:M35"/>
    <mergeCell ref="O9:O11"/>
    <mergeCell ref="O14:O15"/>
    <mergeCell ref="K16:K17"/>
    <mergeCell ref="M16:M17"/>
    <mergeCell ref="O16:O17"/>
    <mergeCell ref="O18:O19"/>
    <mergeCell ref="K20:K21"/>
    <mergeCell ref="B4:O4"/>
    <mergeCell ref="B2:O2"/>
    <mergeCell ref="E8:E11"/>
    <mergeCell ref="G10:G11"/>
    <mergeCell ref="I10:I11"/>
    <mergeCell ref="G9:I9"/>
    <mergeCell ref="K9:M9"/>
    <mergeCell ref="K10:K11"/>
    <mergeCell ref="M10:M11"/>
    <mergeCell ref="H10:H11"/>
    <mergeCell ref="G14:G15"/>
    <mergeCell ref="I14:I15"/>
    <mergeCell ref="K14:K15"/>
    <mergeCell ref="M14:M15"/>
    <mergeCell ref="H14:H15"/>
    <mergeCell ref="K18:K19"/>
    <mergeCell ref="M18:M19"/>
    <mergeCell ref="B14:D15"/>
    <mergeCell ref="E14:E15"/>
    <mergeCell ref="B18:D19"/>
    <mergeCell ref="E18:E19"/>
    <mergeCell ref="B16:D17"/>
    <mergeCell ref="E16:E17"/>
    <mergeCell ref="G16:G17"/>
    <mergeCell ref="I16:I17"/>
    <mergeCell ref="E20:E21"/>
    <mergeCell ref="G20:G21"/>
    <mergeCell ref="I20:I21"/>
    <mergeCell ref="G18:G19"/>
    <mergeCell ref="I18:I19"/>
    <mergeCell ref="M20:M21"/>
    <mergeCell ref="O20:O21"/>
    <mergeCell ref="B22:D23"/>
    <mergeCell ref="E22:E23"/>
    <mergeCell ref="G22:G23"/>
    <mergeCell ref="I22:I23"/>
    <mergeCell ref="K22:K23"/>
    <mergeCell ref="M22:M23"/>
    <mergeCell ref="O22:O23"/>
    <mergeCell ref="B20:D21"/>
    <mergeCell ref="B24:D25"/>
    <mergeCell ref="E24:E25"/>
    <mergeCell ref="G24:G25"/>
    <mergeCell ref="I24:I25"/>
    <mergeCell ref="H24:H25"/>
    <mergeCell ref="F24:F25"/>
    <mergeCell ref="K24:K25"/>
    <mergeCell ref="M24:M25"/>
    <mergeCell ref="O24:O25"/>
    <mergeCell ref="B28:D29"/>
    <mergeCell ref="E28:E29"/>
    <mergeCell ref="G28:G29"/>
    <mergeCell ref="I28:I29"/>
    <mergeCell ref="K28:K29"/>
    <mergeCell ref="M28:M29"/>
    <mergeCell ref="O28:O29"/>
    <mergeCell ref="I32:I33"/>
    <mergeCell ref="B30:D31"/>
    <mergeCell ref="E30:E31"/>
    <mergeCell ref="G30:G31"/>
    <mergeCell ref="I30:I31"/>
    <mergeCell ref="K30:K31"/>
    <mergeCell ref="M30:M31"/>
    <mergeCell ref="O30:O31"/>
    <mergeCell ref="K32:K33"/>
    <mergeCell ref="M32:M33"/>
    <mergeCell ref="O32:O33"/>
    <mergeCell ref="G49:G50"/>
    <mergeCell ref="I49:I50"/>
    <mergeCell ref="B40:D41"/>
    <mergeCell ref="B32:D33"/>
    <mergeCell ref="E32:E33"/>
    <mergeCell ref="B34:D35"/>
    <mergeCell ref="E34:E35"/>
    <mergeCell ref="B49:D50"/>
    <mergeCell ref="E49:E50"/>
    <mergeCell ref="G32:G33"/>
    <mergeCell ref="K49:K50"/>
    <mergeCell ref="M49:M50"/>
    <mergeCell ref="O49:O50"/>
    <mergeCell ref="B53:D54"/>
    <mergeCell ref="E53:E54"/>
    <mergeCell ref="G53:G54"/>
    <mergeCell ref="I53:I54"/>
    <mergeCell ref="K53:K54"/>
    <mergeCell ref="M53:M54"/>
    <mergeCell ref="O53:O54"/>
    <mergeCell ref="B55:D56"/>
    <mergeCell ref="E55:E56"/>
    <mergeCell ref="G55:G56"/>
    <mergeCell ref="I55:I56"/>
    <mergeCell ref="K55:K56"/>
    <mergeCell ref="M55:M56"/>
    <mergeCell ref="O55:O56"/>
    <mergeCell ref="B57:D58"/>
    <mergeCell ref="E57:E58"/>
    <mergeCell ref="G57:G58"/>
    <mergeCell ref="I57:I58"/>
    <mergeCell ref="K57:K58"/>
    <mergeCell ref="M57:M58"/>
    <mergeCell ref="O57:O58"/>
    <mergeCell ref="B59:D60"/>
    <mergeCell ref="E59:E60"/>
    <mergeCell ref="G59:G60"/>
    <mergeCell ref="I59:I60"/>
    <mergeCell ref="H59:H60"/>
    <mergeCell ref="K59:K60"/>
    <mergeCell ref="M59:M60"/>
    <mergeCell ref="O59:O60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A40:A41"/>
    <mergeCell ref="A49:A50"/>
    <mergeCell ref="A34:A35"/>
    <mergeCell ref="A38:A39"/>
    <mergeCell ref="A53:A54"/>
    <mergeCell ref="A55:A56"/>
    <mergeCell ref="A57:A58"/>
    <mergeCell ref="A59:A60"/>
    <mergeCell ref="A8:A11"/>
    <mergeCell ref="A12:A13"/>
    <mergeCell ref="B12:D13"/>
    <mergeCell ref="E12:E13"/>
    <mergeCell ref="G8:M8"/>
    <mergeCell ref="B8:D11"/>
    <mergeCell ref="I12:I13"/>
    <mergeCell ref="K12:K13"/>
    <mergeCell ref="F8:F11"/>
    <mergeCell ref="O12:O13"/>
    <mergeCell ref="A61:A62"/>
    <mergeCell ref="B61:D62"/>
    <mergeCell ref="E61:E62"/>
    <mergeCell ref="G61:G62"/>
    <mergeCell ref="I61:I62"/>
    <mergeCell ref="K61:K62"/>
    <mergeCell ref="M61:M62"/>
    <mergeCell ref="O61:O62"/>
    <mergeCell ref="G12:G13"/>
    <mergeCell ref="A63:A64"/>
    <mergeCell ref="B63:D64"/>
    <mergeCell ref="E63:E64"/>
    <mergeCell ref="G63:G64"/>
    <mergeCell ref="I63:I64"/>
    <mergeCell ref="K63:K64"/>
    <mergeCell ref="M63:M64"/>
    <mergeCell ref="O63:O64"/>
    <mergeCell ref="A65:A66"/>
    <mergeCell ref="B65:D66"/>
    <mergeCell ref="E65:E66"/>
    <mergeCell ref="G65:G66"/>
    <mergeCell ref="I65:I66"/>
    <mergeCell ref="K65:K66"/>
    <mergeCell ref="M65:M66"/>
    <mergeCell ref="O65:O66"/>
    <mergeCell ref="J65:J66"/>
    <mergeCell ref="A67:A68"/>
    <mergeCell ref="B67:D68"/>
    <mergeCell ref="E67:E68"/>
    <mergeCell ref="G67:G68"/>
    <mergeCell ref="I67:I68"/>
    <mergeCell ref="K67:K68"/>
    <mergeCell ref="M67:M68"/>
    <mergeCell ref="O67:O68"/>
    <mergeCell ref="J67:J68"/>
    <mergeCell ref="A69:A70"/>
    <mergeCell ref="B69:D70"/>
    <mergeCell ref="E69:E70"/>
    <mergeCell ref="G69:G70"/>
    <mergeCell ref="F69:F70"/>
    <mergeCell ref="I69:I70"/>
    <mergeCell ref="K69:K70"/>
    <mergeCell ref="M69:M70"/>
    <mergeCell ref="O69:O70"/>
    <mergeCell ref="J69:J70"/>
    <mergeCell ref="L69:L70"/>
    <mergeCell ref="N69:N70"/>
    <mergeCell ref="A71:A72"/>
    <mergeCell ref="B71:D72"/>
    <mergeCell ref="E71:E72"/>
    <mergeCell ref="G71:G72"/>
    <mergeCell ref="F71:F72"/>
    <mergeCell ref="I71:I72"/>
    <mergeCell ref="K71:K72"/>
    <mergeCell ref="M71:M72"/>
    <mergeCell ref="O71:O72"/>
    <mergeCell ref="J71:J72"/>
    <mergeCell ref="L71:L72"/>
    <mergeCell ref="N71:N72"/>
    <mergeCell ref="A75:A76"/>
    <mergeCell ref="B75:D76"/>
    <mergeCell ref="E75:E76"/>
    <mergeCell ref="G75:G76"/>
    <mergeCell ref="F75:F76"/>
    <mergeCell ref="I75:I76"/>
    <mergeCell ref="K75:K76"/>
    <mergeCell ref="M75:M76"/>
    <mergeCell ref="O75:O76"/>
    <mergeCell ref="J75:J76"/>
    <mergeCell ref="L75:L76"/>
    <mergeCell ref="N75:N76"/>
    <mergeCell ref="A51:A52"/>
    <mergeCell ref="B51:D52"/>
    <mergeCell ref="E51:E52"/>
    <mergeCell ref="G51:G52"/>
    <mergeCell ref="F51:F52"/>
    <mergeCell ref="I51:I52"/>
    <mergeCell ref="K51:K52"/>
    <mergeCell ref="M51:M52"/>
    <mergeCell ref="O51:O52"/>
    <mergeCell ref="L51:L52"/>
    <mergeCell ref="N51:N52"/>
    <mergeCell ref="A77:A78"/>
    <mergeCell ref="B77:D78"/>
    <mergeCell ref="E77:E78"/>
    <mergeCell ref="G77:G78"/>
    <mergeCell ref="F77:F78"/>
    <mergeCell ref="I77:I78"/>
    <mergeCell ref="K77:K78"/>
    <mergeCell ref="M77:M78"/>
    <mergeCell ref="O77:O78"/>
    <mergeCell ref="J77:J78"/>
    <mergeCell ref="L77:L78"/>
    <mergeCell ref="N77:N78"/>
    <mergeCell ref="A73:A74"/>
    <mergeCell ref="B73:D74"/>
    <mergeCell ref="E73:E74"/>
    <mergeCell ref="G73:G74"/>
    <mergeCell ref="F73:F74"/>
    <mergeCell ref="I73:I74"/>
    <mergeCell ref="K73:K74"/>
    <mergeCell ref="M73:M74"/>
    <mergeCell ref="O73:O74"/>
    <mergeCell ref="J73:J74"/>
    <mergeCell ref="L73:L74"/>
    <mergeCell ref="N73:N74"/>
    <mergeCell ref="A26:A27"/>
    <mergeCell ref="B26:D27"/>
    <mergeCell ref="E26:E27"/>
    <mergeCell ref="F26:F27"/>
    <mergeCell ref="G26:G27"/>
    <mergeCell ref="H26:H27"/>
    <mergeCell ref="I26:I27"/>
    <mergeCell ref="J26:J27"/>
    <mergeCell ref="O26:O27"/>
    <mergeCell ref="K26:K27"/>
    <mergeCell ref="L26:L27"/>
    <mergeCell ref="M26:M27"/>
    <mergeCell ref="N26:N27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L18" sqref="L18"/>
    </sheetView>
  </sheetViews>
  <sheetFormatPr defaultColWidth="9.00390625" defaultRowHeight="12.75"/>
  <cols>
    <col min="1" max="1" width="6.75390625" style="904" customWidth="1"/>
    <col min="2" max="4" width="9.125" style="904" customWidth="1"/>
    <col min="5" max="5" width="23.625" style="904" customWidth="1"/>
    <col min="6" max="6" width="20.875" style="904" customWidth="1"/>
    <col min="7" max="7" width="18.375" style="904" customWidth="1"/>
    <col min="8" max="8" width="21.125" style="904" customWidth="1"/>
    <col min="9" max="9" width="18.375" style="904" customWidth="1"/>
    <col min="10" max="16384" width="9.125" style="904" customWidth="1"/>
  </cols>
  <sheetData>
    <row r="2" spans="1:9" ht="15.75">
      <c r="A2" s="1245" t="s">
        <v>831</v>
      </c>
      <c r="B2" s="1245"/>
      <c r="C2" s="1245"/>
      <c r="D2" s="1245"/>
      <c r="E2" s="1245"/>
      <c r="F2" s="1246"/>
      <c r="G2" s="1246"/>
      <c r="H2" s="1246"/>
      <c r="I2" s="1246"/>
    </row>
    <row r="3" spans="1:9" ht="18" customHeight="1">
      <c r="A3" s="1245" t="s">
        <v>296</v>
      </c>
      <c r="B3" s="1245"/>
      <c r="C3" s="1245"/>
      <c r="D3" s="1245"/>
      <c r="E3" s="1245"/>
      <c r="F3" s="1246"/>
      <c r="G3" s="1246"/>
      <c r="H3" s="1246"/>
      <c r="I3" s="1246"/>
    </row>
    <row r="7" spans="1:9" ht="16.5" customHeight="1">
      <c r="A7" s="905"/>
      <c r="B7" s="905"/>
      <c r="C7" s="905"/>
      <c r="D7" s="905"/>
      <c r="E7" s="905"/>
      <c r="F7" s="905"/>
      <c r="G7" s="905"/>
      <c r="H7" s="905"/>
      <c r="I7" s="906" t="s">
        <v>9</v>
      </c>
    </row>
    <row r="8" spans="1:9" ht="21.75" customHeight="1">
      <c r="A8" s="1251" t="s">
        <v>48</v>
      </c>
      <c r="B8" s="1249" t="s">
        <v>297</v>
      </c>
      <c r="C8" s="1249"/>
      <c r="D8" s="1249"/>
      <c r="E8" s="1249"/>
      <c r="F8" s="1247" t="s">
        <v>298</v>
      </c>
      <c r="G8" s="1248"/>
      <c r="H8" s="1247" t="s">
        <v>299</v>
      </c>
      <c r="I8" s="1248"/>
    </row>
    <row r="9" spans="1:9" ht="27" customHeight="1">
      <c r="A9" s="1252"/>
      <c r="B9" s="1250"/>
      <c r="C9" s="1250"/>
      <c r="D9" s="1250"/>
      <c r="E9" s="1250"/>
      <c r="F9" s="907" t="s">
        <v>300</v>
      </c>
      <c r="G9" s="907" t="s">
        <v>301</v>
      </c>
      <c r="H9" s="907" t="s">
        <v>300</v>
      </c>
      <c r="I9" s="907" t="s">
        <v>301</v>
      </c>
    </row>
    <row r="10" spans="1:9" ht="21.75" customHeight="1">
      <c r="A10" s="908" t="s">
        <v>1083</v>
      </c>
      <c r="B10" s="909" t="s">
        <v>302</v>
      </c>
      <c r="C10" s="910"/>
      <c r="D10" s="910"/>
      <c r="E10" s="910"/>
      <c r="F10" s="911" t="s">
        <v>303</v>
      </c>
      <c r="G10" s="912">
        <v>1500</v>
      </c>
      <c r="H10" s="913" t="s">
        <v>304</v>
      </c>
      <c r="I10" s="912">
        <v>374000</v>
      </c>
    </row>
    <row r="11" spans="1:9" ht="21.75" customHeight="1">
      <c r="A11" s="908" t="s">
        <v>1084</v>
      </c>
      <c r="B11" s="909" t="s">
        <v>305</v>
      </c>
      <c r="C11" s="910"/>
      <c r="D11" s="910"/>
      <c r="E11" s="910"/>
      <c r="F11" s="911"/>
      <c r="G11" s="912"/>
      <c r="H11" s="913" t="s">
        <v>304</v>
      </c>
      <c r="I11" s="912">
        <v>131000</v>
      </c>
    </row>
    <row r="12" spans="1:9" ht="21.75" customHeight="1">
      <c r="A12" s="908" t="s">
        <v>1085</v>
      </c>
      <c r="B12" s="909" t="s">
        <v>306</v>
      </c>
      <c r="C12" s="910"/>
      <c r="D12" s="910"/>
      <c r="E12" s="910"/>
      <c r="F12" s="913" t="s">
        <v>303</v>
      </c>
      <c r="G12" s="912">
        <v>700</v>
      </c>
      <c r="H12" s="913" t="s">
        <v>304</v>
      </c>
      <c r="I12" s="912">
        <v>3500</v>
      </c>
    </row>
    <row r="13" spans="1:9" ht="21.75" customHeight="1">
      <c r="A13" s="908" t="s">
        <v>1086</v>
      </c>
      <c r="B13" s="910" t="s">
        <v>307</v>
      </c>
      <c r="C13" s="910"/>
      <c r="D13" s="910"/>
      <c r="E13" s="910"/>
      <c r="F13" s="911"/>
      <c r="G13" s="912"/>
      <c r="H13" s="913" t="s">
        <v>308</v>
      </c>
      <c r="I13" s="912">
        <v>400</v>
      </c>
    </row>
    <row r="14" spans="1:9" ht="21.75" customHeight="1">
      <c r="A14" s="908" t="s">
        <v>1087</v>
      </c>
      <c r="B14" s="910" t="s">
        <v>309</v>
      </c>
      <c r="C14" s="910"/>
      <c r="D14" s="910"/>
      <c r="E14" s="910"/>
      <c r="F14" s="911"/>
      <c r="G14" s="912"/>
      <c r="H14" s="913" t="s">
        <v>308</v>
      </c>
      <c r="I14" s="912">
        <v>1345</v>
      </c>
    </row>
    <row r="15" spans="1:9" ht="21.75" customHeight="1">
      <c r="A15" s="914" t="s">
        <v>567</v>
      </c>
      <c r="B15" s="915" t="s">
        <v>310</v>
      </c>
      <c r="C15" s="915"/>
      <c r="D15" s="915"/>
      <c r="E15" s="915"/>
      <c r="F15" s="916"/>
      <c r="G15" s="917"/>
      <c r="H15" s="918" t="s">
        <v>311</v>
      </c>
      <c r="I15" s="917">
        <v>92615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84"/>
  <sheetViews>
    <sheetView zoomScale="75" zoomScaleNormal="75" zoomScaleSheetLayoutView="75" workbookViewId="0" topLeftCell="B1">
      <pane ySplit="9" topLeftCell="BM16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9.125" style="464" customWidth="1"/>
    <col min="2" max="2" width="63.625" style="464" customWidth="1"/>
    <col min="3" max="3" width="13.00390625" style="464" customWidth="1"/>
    <col min="4" max="4" width="13.75390625" style="464" customWidth="1"/>
    <col min="5" max="5" width="15.25390625" style="464" customWidth="1"/>
    <col min="6" max="6" width="14.875" style="464" customWidth="1"/>
    <col min="7" max="7" width="14.00390625" style="464" bestFit="1" customWidth="1"/>
    <col min="8" max="8" width="12.00390625" style="464" bestFit="1" customWidth="1"/>
    <col min="9" max="9" width="13.75390625" style="464" bestFit="1" customWidth="1"/>
    <col min="10" max="10" width="12.00390625" style="464" bestFit="1" customWidth="1"/>
    <col min="11" max="11" width="9.125" style="464" customWidth="1"/>
    <col min="12" max="12" width="10.625" style="464" customWidth="1"/>
    <col min="13" max="13" width="10.875" style="464" customWidth="1"/>
    <col min="14" max="14" width="10.375" style="464" customWidth="1"/>
    <col min="15" max="15" width="9.75390625" style="464" customWidth="1"/>
    <col min="16" max="16384" width="9.125" style="464" customWidth="1"/>
  </cols>
  <sheetData>
    <row r="3" spans="1:15" ht="18.75" customHeight="1">
      <c r="A3" s="1259" t="s">
        <v>57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</row>
    <row r="4" spans="1:15" ht="15.75">
      <c r="A4" s="726"/>
      <c r="B4" s="1260" t="s">
        <v>670</v>
      </c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726"/>
    </row>
    <row r="5" spans="1:15" ht="15.75">
      <c r="A5" s="726"/>
      <c r="B5" s="1260" t="s">
        <v>671</v>
      </c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726"/>
    </row>
    <row r="6" spans="2:14" ht="18.75"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</row>
    <row r="7" ht="12.75">
      <c r="O7" s="771" t="s">
        <v>703</v>
      </c>
    </row>
    <row r="8" spans="1:15" ht="32.25" customHeight="1">
      <c r="A8" s="466"/>
      <c r="B8" s="1261" t="s">
        <v>672</v>
      </c>
      <c r="C8" s="1096" t="s">
        <v>533</v>
      </c>
      <c r="D8" s="1094" t="s">
        <v>1108</v>
      </c>
      <c r="E8" s="1261" t="s">
        <v>673</v>
      </c>
      <c r="F8" s="1263" t="s">
        <v>674</v>
      </c>
      <c r="G8" s="467" t="s">
        <v>675</v>
      </c>
      <c r="H8" s="1265" t="s">
        <v>676</v>
      </c>
      <c r="I8" s="1266"/>
      <c r="J8" s="1267" t="s">
        <v>677</v>
      </c>
      <c r="K8" s="1268"/>
      <c r="L8" s="1255" t="s">
        <v>678</v>
      </c>
      <c r="M8" s="1257" t="s">
        <v>682</v>
      </c>
      <c r="N8" s="1258"/>
      <c r="O8" s="1253" t="s">
        <v>56</v>
      </c>
    </row>
    <row r="9" spans="1:15" ht="52.5" customHeight="1">
      <c r="A9" s="468"/>
      <c r="B9" s="1262"/>
      <c r="C9" s="1129"/>
      <c r="D9" s="1269"/>
      <c r="E9" s="1262"/>
      <c r="F9" s="1264"/>
      <c r="G9" s="467" t="s">
        <v>683</v>
      </c>
      <c r="H9" s="469" t="s">
        <v>684</v>
      </c>
      <c r="I9" s="469" t="s">
        <v>915</v>
      </c>
      <c r="J9" s="469" t="s">
        <v>684</v>
      </c>
      <c r="K9" s="469" t="s">
        <v>685</v>
      </c>
      <c r="L9" s="1256"/>
      <c r="M9" s="470" t="s">
        <v>686</v>
      </c>
      <c r="N9" s="470" t="s">
        <v>687</v>
      </c>
      <c r="O9" s="1254"/>
    </row>
    <row r="10" spans="1:15" ht="21" customHeight="1">
      <c r="A10" s="471" t="s">
        <v>1083</v>
      </c>
      <c r="B10" s="472" t="s">
        <v>688</v>
      </c>
      <c r="C10" s="994">
        <f>SUM(C11:C20)</f>
        <v>383027</v>
      </c>
      <c r="D10" s="481">
        <f>SUM(E10:N10)</f>
        <v>383027</v>
      </c>
      <c r="E10" s="473"/>
      <c r="F10" s="473">
        <v>128469</v>
      </c>
      <c r="G10" s="473">
        <v>6044</v>
      </c>
      <c r="H10" s="473">
        <f>SUM(H11:H17)</f>
        <v>0</v>
      </c>
      <c r="I10" s="473">
        <f>SUM(I11:I17)</f>
        <v>0</v>
      </c>
      <c r="J10" s="473">
        <f>SUM(J11:J17)</f>
        <v>0</v>
      </c>
      <c r="K10" s="473">
        <v>579</v>
      </c>
      <c r="L10" s="473">
        <v>44826</v>
      </c>
      <c r="M10" s="473">
        <v>203109</v>
      </c>
      <c r="N10" s="473">
        <f>SUM(N11:N17)</f>
        <v>0</v>
      </c>
      <c r="O10" s="486"/>
    </row>
    <row r="11" spans="1:15" ht="21" customHeight="1">
      <c r="A11" s="471"/>
      <c r="B11" s="476" t="s">
        <v>689</v>
      </c>
      <c r="C11" s="477">
        <v>10000</v>
      </c>
      <c r="D11" s="477"/>
      <c r="E11" s="474"/>
      <c r="F11" s="474"/>
      <c r="G11" s="474"/>
      <c r="H11" s="474"/>
      <c r="I11" s="474"/>
      <c r="J11" s="474"/>
      <c r="K11" s="474"/>
      <c r="L11" s="474"/>
      <c r="M11" s="475"/>
      <c r="N11" s="475"/>
      <c r="O11" s="486"/>
    </row>
    <row r="12" spans="1:15" ht="21" customHeight="1">
      <c r="A12" s="471"/>
      <c r="B12" s="476" t="s">
        <v>690</v>
      </c>
      <c r="C12" s="477">
        <v>2000</v>
      </c>
      <c r="D12" s="477"/>
      <c r="E12" s="474"/>
      <c r="F12" s="474"/>
      <c r="G12" s="474"/>
      <c r="H12" s="474"/>
      <c r="I12" s="474"/>
      <c r="J12" s="474"/>
      <c r="K12" s="474"/>
      <c r="L12" s="474"/>
      <c r="M12" s="475"/>
      <c r="N12" s="475"/>
      <c r="O12" s="486"/>
    </row>
    <row r="13" spans="1:15" ht="21" customHeight="1">
      <c r="A13" s="471"/>
      <c r="B13" s="478" t="s">
        <v>691</v>
      </c>
      <c r="C13" s="477">
        <v>3214</v>
      </c>
      <c r="D13" s="477"/>
      <c r="E13" s="474"/>
      <c r="F13" s="474"/>
      <c r="G13" s="474"/>
      <c r="H13" s="474"/>
      <c r="I13" s="474"/>
      <c r="J13" s="474"/>
      <c r="K13" s="474"/>
      <c r="L13" s="474"/>
      <c r="M13" s="475"/>
      <c r="N13" s="475"/>
      <c r="O13" s="486"/>
    </row>
    <row r="14" spans="1:15" ht="21" customHeight="1">
      <c r="A14" s="471"/>
      <c r="B14" s="479" t="s">
        <v>692</v>
      </c>
      <c r="C14" s="477">
        <v>14051</v>
      </c>
      <c r="D14" s="477"/>
      <c r="E14" s="474"/>
      <c r="F14" s="474"/>
      <c r="G14" s="474"/>
      <c r="H14" s="474"/>
      <c r="I14" s="474"/>
      <c r="J14" s="474"/>
      <c r="K14" s="474"/>
      <c r="L14" s="474"/>
      <c r="M14" s="475"/>
      <c r="N14" s="475"/>
      <c r="O14" s="486"/>
    </row>
    <row r="15" spans="1:15" ht="21" customHeight="1">
      <c r="A15" s="471"/>
      <c r="B15" s="478" t="s">
        <v>693</v>
      </c>
      <c r="C15" s="477">
        <v>38254</v>
      </c>
      <c r="D15" s="477"/>
      <c r="E15" s="474"/>
      <c r="F15" s="474"/>
      <c r="G15" s="474"/>
      <c r="H15" s="474"/>
      <c r="I15" s="474"/>
      <c r="J15" s="474"/>
      <c r="K15" s="474"/>
      <c r="L15" s="474"/>
      <c r="M15" s="475"/>
      <c r="N15" s="475"/>
      <c r="O15" s="486"/>
    </row>
    <row r="16" spans="1:15" ht="21" customHeight="1">
      <c r="A16" s="471"/>
      <c r="B16" s="478" t="s">
        <v>694</v>
      </c>
      <c r="C16" s="477">
        <v>3000</v>
      </c>
      <c r="D16" s="477"/>
      <c r="E16" s="474"/>
      <c r="F16" s="474"/>
      <c r="G16" s="474"/>
      <c r="H16" s="474"/>
      <c r="I16" s="474"/>
      <c r="J16" s="474"/>
      <c r="K16" s="474"/>
      <c r="L16" s="474"/>
      <c r="M16" s="475"/>
      <c r="N16" s="475"/>
      <c r="O16" s="486"/>
    </row>
    <row r="17" spans="1:15" ht="21" customHeight="1">
      <c r="A17" s="471"/>
      <c r="B17" s="478" t="s">
        <v>695</v>
      </c>
      <c r="C17" s="477">
        <v>285885</v>
      </c>
      <c r="D17" s="477"/>
      <c r="E17" s="474"/>
      <c r="F17" s="474"/>
      <c r="G17" s="474"/>
      <c r="H17" s="474"/>
      <c r="I17" s="474"/>
      <c r="J17" s="474"/>
      <c r="K17" s="474"/>
      <c r="L17" s="474"/>
      <c r="M17" s="475"/>
      <c r="N17" s="475"/>
      <c r="O17" s="486"/>
    </row>
    <row r="18" spans="1:15" ht="21" customHeight="1">
      <c r="A18" s="471"/>
      <c r="B18" s="478" t="s">
        <v>407</v>
      </c>
      <c r="C18" s="477">
        <v>20000</v>
      </c>
      <c r="D18" s="477"/>
      <c r="E18" s="474"/>
      <c r="F18" s="474"/>
      <c r="G18" s="474"/>
      <c r="H18" s="474"/>
      <c r="I18" s="474"/>
      <c r="J18" s="474"/>
      <c r="K18" s="474"/>
      <c r="L18" s="474"/>
      <c r="M18" s="475"/>
      <c r="N18" s="475"/>
      <c r="O18" s="486"/>
    </row>
    <row r="19" spans="1:15" ht="21" customHeight="1">
      <c r="A19" s="471"/>
      <c r="B19" s="478" t="s">
        <v>408</v>
      </c>
      <c r="C19" s="477"/>
      <c r="D19" s="477"/>
      <c r="E19" s="474"/>
      <c r="F19" s="474"/>
      <c r="G19" s="474"/>
      <c r="H19" s="474"/>
      <c r="I19" s="474"/>
      <c r="J19" s="474"/>
      <c r="K19" s="474"/>
      <c r="L19" s="474"/>
      <c r="M19" s="475"/>
      <c r="N19" s="475"/>
      <c r="O19" s="486"/>
    </row>
    <row r="20" spans="1:15" ht="21" customHeight="1">
      <c r="A20" s="471"/>
      <c r="B20" s="478" t="s">
        <v>829</v>
      </c>
      <c r="C20" s="477">
        <v>6623</v>
      </c>
      <c r="D20" s="477"/>
      <c r="E20" s="474"/>
      <c r="F20" s="474"/>
      <c r="G20" s="474"/>
      <c r="H20" s="474"/>
      <c r="I20" s="474"/>
      <c r="J20" s="474"/>
      <c r="K20" s="474"/>
      <c r="L20" s="474"/>
      <c r="M20" s="475"/>
      <c r="N20" s="475"/>
      <c r="O20" s="486"/>
    </row>
    <row r="21" spans="1:15" ht="21" customHeight="1">
      <c r="A21" s="471" t="s">
        <v>1084</v>
      </c>
      <c r="B21" s="480" t="s">
        <v>696</v>
      </c>
      <c r="C21" s="481">
        <f>SUM(C22)</f>
        <v>13772</v>
      </c>
      <c r="D21" s="481">
        <f>SUM(E21:O21)</f>
        <v>13772</v>
      </c>
      <c r="E21" s="481">
        <f>SUM(E22)</f>
        <v>0</v>
      </c>
      <c r="F21" s="481">
        <f>SUM(F22)</f>
        <v>0</v>
      </c>
      <c r="G21" s="481">
        <v>13772</v>
      </c>
      <c r="H21" s="481">
        <f aca="true" t="shared" si="0" ref="H21:N21">SUM(H22)</f>
        <v>0</v>
      </c>
      <c r="I21" s="481">
        <f t="shared" si="0"/>
        <v>0</v>
      </c>
      <c r="J21" s="481">
        <f t="shared" si="0"/>
        <v>0</v>
      </c>
      <c r="K21" s="481">
        <f t="shared" si="0"/>
        <v>0</v>
      </c>
      <c r="L21" s="481">
        <f t="shared" si="0"/>
        <v>0</v>
      </c>
      <c r="M21" s="481">
        <f t="shared" si="0"/>
        <v>0</v>
      </c>
      <c r="N21" s="481">
        <f t="shared" si="0"/>
        <v>0</v>
      </c>
      <c r="O21" s="486"/>
    </row>
    <row r="22" spans="1:15" ht="21" customHeight="1">
      <c r="A22" s="471"/>
      <c r="B22" s="482" t="s">
        <v>697</v>
      </c>
      <c r="C22" s="484">
        <v>13772</v>
      </c>
      <c r="D22" s="484"/>
      <c r="E22" s="531"/>
      <c r="F22" s="531"/>
      <c r="G22" s="531"/>
      <c r="H22" s="531"/>
      <c r="I22" s="531"/>
      <c r="J22" s="531"/>
      <c r="K22" s="531"/>
      <c r="L22" s="531"/>
      <c r="M22" s="530"/>
      <c r="N22" s="530"/>
      <c r="O22" s="486"/>
    </row>
    <row r="23" spans="1:15" ht="21" customHeight="1">
      <c r="A23" s="471" t="s">
        <v>1085</v>
      </c>
      <c r="B23" s="480" t="s">
        <v>698</v>
      </c>
      <c r="C23" s="481">
        <f>SUM(C24)</f>
        <v>853557</v>
      </c>
      <c r="D23" s="481">
        <f>SUM(E23:N23)</f>
        <v>853557</v>
      </c>
      <c r="E23" s="531"/>
      <c r="F23" s="531"/>
      <c r="G23" s="483">
        <v>686520</v>
      </c>
      <c r="H23" s="531"/>
      <c r="I23" s="531"/>
      <c r="J23" s="531"/>
      <c r="K23" s="531"/>
      <c r="L23" s="531"/>
      <c r="M23" s="485">
        <v>167037</v>
      </c>
      <c r="N23" s="530"/>
      <c r="O23" s="486"/>
    </row>
    <row r="24" spans="1:15" ht="21" customHeight="1">
      <c r="A24" s="471"/>
      <c r="B24" s="482" t="s">
        <v>1031</v>
      </c>
      <c r="C24" s="484">
        <v>853557</v>
      </c>
      <c r="D24" s="484"/>
      <c r="E24" s="531"/>
      <c r="F24" s="531"/>
      <c r="G24" s="531"/>
      <c r="H24" s="531"/>
      <c r="I24" s="531"/>
      <c r="J24" s="531"/>
      <c r="K24" s="531"/>
      <c r="L24" s="531"/>
      <c r="M24" s="530"/>
      <c r="N24" s="530"/>
      <c r="O24" s="486"/>
    </row>
    <row r="25" spans="1:15" ht="21" customHeight="1">
      <c r="A25" s="471" t="s">
        <v>1086</v>
      </c>
      <c r="B25" s="480" t="s">
        <v>699</v>
      </c>
      <c r="C25" s="481">
        <f>SUM(C26)</f>
        <v>276066</v>
      </c>
      <c r="D25" s="481">
        <f>SUM(E25:O25)</f>
        <v>276066</v>
      </c>
      <c r="E25" s="483">
        <v>133992</v>
      </c>
      <c r="F25" s="483">
        <v>1534</v>
      </c>
      <c r="G25" s="483">
        <v>11981</v>
      </c>
      <c r="H25" s="531"/>
      <c r="I25" s="531"/>
      <c r="J25" s="531"/>
      <c r="K25" s="531"/>
      <c r="L25" s="483">
        <v>3049</v>
      </c>
      <c r="M25" s="485">
        <v>121510</v>
      </c>
      <c r="N25" s="530"/>
      <c r="O25" s="987">
        <v>4000</v>
      </c>
    </row>
    <row r="26" spans="1:15" ht="21" customHeight="1">
      <c r="A26" s="471"/>
      <c r="B26" s="482" t="s">
        <v>760</v>
      </c>
      <c r="C26" s="484">
        <v>276066</v>
      </c>
      <c r="D26" s="484"/>
      <c r="E26" s="531"/>
      <c r="F26" s="531"/>
      <c r="G26" s="531"/>
      <c r="H26" s="531"/>
      <c r="I26" s="531"/>
      <c r="J26" s="531"/>
      <c r="K26" s="531"/>
      <c r="L26" s="531"/>
      <c r="M26" s="530"/>
      <c r="N26" s="530"/>
      <c r="O26" s="486"/>
    </row>
    <row r="27" spans="1:15" ht="21" customHeight="1">
      <c r="A27" s="471" t="s">
        <v>1087</v>
      </c>
      <c r="B27" s="480" t="s">
        <v>761</v>
      </c>
      <c r="C27" s="481">
        <f>SUM(C28:C43)</f>
        <v>3103723</v>
      </c>
      <c r="D27" s="481">
        <f>SUM(E27:O27)</f>
        <v>3103723</v>
      </c>
      <c r="E27" s="531"/>
      <c r="F27" s="531"/>
      <c r="G27" s="483">
        <v>25621</v>
      </c>
      <c r="H27" s="531"/>
      <c r="I27" s="483">
        <v>2016824</v>
      </c>
      <c r="J27" s="531"/>
      <c r="K27" s="531"/>
      <c r="L27" s="483">
        <v>440412</v>
      </c>
      <c r="M27" s="485">
        <v>147635</v>
      </c>
      <c r="N27" s="485">
        <v>53231</v>
      </c>
      <c r="O27" s="710">
        <v>420000</v>
      </c>
    </row>
    <row r="28" spans="1:15" ht="21" customHeight="1">
      <c r="A28" s="471"/>
      <c r="B28" s="482" t="s">
        <v>824</v>
      </c>
      <c r="C28" s="484"/>
      <c r="D28" s="481"/>
      <c r="E28" s="531"/>
      <c r="F28" s="531"/>
      <c r="G28" s="531"/>
      <c r="H28" s="531"/>
      <c r="I28" s="483"/>
      <c r="J28" s="531"/>
      <c r="K28" s="531"/>
      <c r="L28" s="483"/>
      <c r="M28" s="485"/>
      <c r="N28" s="485"/>
      <c r="O28" s="710"/>
    </row>
    <row r="29" spans="1:15" ht="21" customHeight="1">
      <c r="A29" s="471"/>
      <c r="B29" s="482" t="s">
        <v>762</v>
      </c>
      <c r="C29" s="484">
        <v>70886</v>
      </c>
      <c r="D29" s="484"/>
      <c r="E29" s="531"/>
      <c r="F29" s="531"/>
      <c r="G29" s="531"/>
      <c r="H29" s="531"/>
      <c r="I29" s="531"/>
      <c r="J29" s="531"/>
      <c r="K29" s="531"/>
      <c r="L29" s="531"/>
      <c r="M29" s="530"/>
      <c r="N29" s="530"/>
      <c r="O29" s="486"/>
    </row>
    <row r="30" spans="1:15" ht="21" customHeight="1">
      <c r="A30" s="471"/>
      <c r="B30" s="482" t="s">
        <v>763</v>
      </c>
      <c r="C30" s="484">
        <v>256812</v>
      </c>
      <c r="D30" s="484"/>
      <c r="E30" s="531"/>
      <c r="F30" s="531"/>
      <c r="G30" s="531"/>
      <c r="H30" s="531"/>
      <c r="I30" s="531"/>
      <c r="J30" s="531"/>
      <c r="K30" s="531"/>
      <c r="L30" s="531"/>
      <c r="M30" s="530"/>
      <c r="N30" s="530"/>
      <c r="O30" s="486"/>
    </row>
    <row r="31" spans="1:15" ht="21" customHeight="1">
      <c r="A31" s="471"/>
      <c r="B31" s="482" t="s">
        <v>764</v>
      </c>
      <c r="C31" s="484">
        <v>170889</v>
      </c>
      <c r="D31" s="484"/>
      <c r="E31" s="531"/>
      <c r="F31" s="531"/>
      <c r="G31" s="531"/>
      <c r="H31" s="531"/>
      <c r="I31" s="531"/>
      <c r="J31" s="531"/>
      <c r="K31" s="531"/>
      <c r="L31" s="531"/>
      <c r="M31" s="530"/>
      <c r="N31" s="530"/>
      <c r="O31" s="486"/>
    </row>
    <row r="32" spans="1:15" ht="21" customHeight="1">
      <c r="A32" s="471"/>
      <c r="B32" s="482" t="s">
        <v>765</v>
      </c>
      <c r="C32" s="484">
        <v>420000</v>
      </c>
      <c r="D32" s="484"/>
      <c r="E32" s="531"/>
      <c r="F32" s="531"/>
      <c r="G32" s="531"/>
      <c r="H32" s="531"/>
      <c r="I32" s="531"/>
      <c r="J32" s="531"/>
      <c r="K32" s="531"/>
      <c r="L32" s="531"/>
      <c r="M32" s="530"/>
      <c r="N32" s="530"/>
      <c r="O32" s="486"/>
    </row>
    <row r="33" spans="1:15" ht="21" customHeight="1">
      <c r="A33" s="471"/>
      <c r="B33" s="482" t="s">
        <v>409</v>
      </c>
      <c r="C33" s="484">
        <v>143000</v>
      </c>
      <c r="D33" s="484"/>
      <c r="E33" s="531"/>
      <c r="F33" s="531"/>
      <c r="G33" s="531"/>
      <c r="H33" s="531"/>
      <c r="I33" s="531"/>
      <c r="J33" s="531"/>
      <c r="K33" s="531"/>
      <c r="L33" s="531"/>
      <c r="M33" s="530"/>
      <c r="N33" s="530"/>
      <c r="O33" s="486"/>
    </row>
    <row r="34" spans="1:15" ht="21" customHeight="1">
      <c r="A34" s="471"/>
      <c r="B34" s="482" t="s">
        <v>410</v>
      </c>
      <c r="C34" s="484">
        <v>140000</v>
      </c>
      <c r="D34" s="484"/>
      <c r="E34" s="531"/>
      <c r="F34" s="531"/>
      <c r="G34" s="531"/>
      <c r="H34" s="531"/>
      <c r="I34" s="531"/>
      <c r="J34" s="531"/>
      <c r="K34" s="531"/>
      <c r="L34" s="531"/>
      <c r="M34" s="530"/>
      <c r="N34" s="530"/>
      <c r="O34" s="486"/>
    </row>
    <row r="35" spans="1:15" ht="21" customHeight="1">
      <c r="A35" s="471"/>
      <c r="B35" s="482" t="s">
        <v>411</v>
      </c>
      <c r="C35" s="484">
        <v>70000</v>
      </c>
      <c r="D35" s="484"/>
      <c r="E35" s="531"/>
      <c r="F35" s="531"/>
      <c r="G35" s="531"/>
      <c r="H35" s="531"/>
      <c r="I35" s="531"/>
      <c r="J35" s="531"/>
      <c r="K35" s="531"/>
      <c r="L35" s="531"/>
      <c r="M35" s="530"/>
      <c r="N35" s="530"/>
      <c r="O35" s="486"/>
    </row>
    <row r="36" spans="1:15" ht="21" customHeight="1">
      <c r="A36" s="471"/>
      <c r="B36" s="482" t="s">
        <v>412</v>
      </c>
      <c r="C36" s="484">
        <v>100000</v>
      </c>
      <c r="D36" s="484"/>
      <c r="E36" s="531"/>
      <c r="F36" s="531"/>
      <c r="G36" s="531"/>
      <c r="H36" s="531"/>
      <c r="I36" s="531"/>
      <c r="J36" s="531"/>
      <c r="K36" s="531"/>
      <c r="L36" s="531"/>
      <c r="M36" s="530"/>
      <c r="N36" s="530"/>
      <c r="O36" s="486"/>
    </row>
    <row r="37" spans="1:15" ht="21" customHeight="1">
      <c r="A37" s="471"/>
      <c r="B37" s="482" t="s">
        <v>416</v>
      </c>
      <c r="C37" s="484">
        <v>110000</v>
      </c>
      <c r="D37" s="484"/>
      <c r="E37" s="531"/>
      <c r="F37" s="531"/>
      <c r="G37" s="531"/>
      <c r="H37" s="531"/>
      <c r="I37" s="531"/>
      <c r="J37" s="531"/>
      <c r="K37" s="531"/>
      <c r="L37" s="531"/>
      <c r="M37" s="530"/>
      <c r="N37" s="530"/>
      <c r="O37" s="486"/>
    </row>
    <row r="38" spans="1:15" ht="21" customHeight="1">
      <c r="A38" s="471"/>
      <c r="B38" s="482" t="s">
        <v>417</v>
      </c>
      <c r="C38" s="484">
        <v>78341</v>
      </c>
      <c r="D38" s="484"/>
      <c r="E38" s="531"/>
      <c r="F38" s="531"/>
      <c r="G38" s="531"/>
      <c r="H38" s="531"/>
      <c r="I38" s="531"/>
      <c r="J38" s="531"/>
      <c r="K38" s="531"/>
      <c r="L38" s="531"/>
      <c r="M38" s="530"/>
      <c r="N38" s="530"/>
      <c r="O38" s="486"/>
    </row>
    <row r="39" spans="1:15" ht="21" customHeight="1">
      <c r="A39" s="471"/>
      <c r="B39" s="482" t="s">
        <v>419</v>
      </c>
      <c r="C39" s="484">
        <v>1029589</v>
      </c>
      <c r="D39" s="484"/>
      <c r="E39" s="531"/>
      <c r="F39" s="531"/>
      <c r="G39" s="531"/>
      <c r="H39" s="531"/>
      <c r="I39" s="531"/>
      <c r="J39" s="531"/>
      <c r="K39" s="531"/>
      <c r="L39" s="531"/>
      <c r="M39" s="530"/>
      <c r="N39" s="530"/>
      <c r="O39" s="486"/>
    </row>
    <row r="40" spans="1:15" ht="21" customHeight="1">
      <c r="A40" s="471"/>
      <c r="B40" s="482" t="s">
        <v>806</v>
      </c>
      <c r="C40" s="484">
        <v>65770</v>
      </c>
      <c r="D40" s="484"/>
      <c r="E40" s="531"/>
      <c r="F40" s="531"/>
      <c r="G40" s="531"/>
      <c r="H40" s="531"/>
      <c r="I40" s="531"/>
      <c r="J40" s="531"/>
      <c r="K40" s="531"/>
      <c r="L40" s="531"/>
      <c r="M40" s="530"/>
      <c r="N40" s="530"/>
      <c r="O40" s="486"/>
    </row>
    <row r="41" spans="1:15" ht="21" customHeight="1">
      <c r="A41" s="471"/>
      <c r="B41" s="482" t="s">
        <v>423</v>
      </c>
      <c r="C41" s="484">
        <v>390436</v>
      </c>
      <c r="D41" s="484"/>
      <c r="E41" s="531"/>
      <c r="F41" s="531"/>
      <c r="G41" s="531"/>
      <c r="H41" s="531"/>
      <c r="I41" s="531"/>
      <c r="J41" s="531"/>
      <c r="K41" s="531"/>
      <c r="L41" s="531"/>
      <c r="M41" s="530"/>
      <c r="N41" s="530"/>
      <c r="O41" s="486"/>
    </row>
    <row r="42" spans="1:15" ht="21" customHeight="1">
      <c r="A42" s="471"/>
      <c r="B42" s="482" t="s">
        <v>813</v>
      </c>
      <c r="C42" s="484">
        <v>33000</v>
      </c>
      <c r="D42" s="484"/>
      <c r="E42" s="531"/>
      <c r="F42" s="531"/>
      <c r="G42" s="531"/>
      <c r="H42" s="531"/>
      <c r="I42" s="531"/>
      <c r="J42" s="531"/>
      <c r="K42" s="531"/>
      <c r="L42" s="531"/>
      <c r="M42" s="530"/>
      <c r="N42" s="530"/>
      <c r="O42" s="486"/>
    </row>
    <row r="43" spans="1:15" ht="21" customHeight="1">
      <c r="A43" s="471"/>
      <c r="B43" s="482" t="s">
        <v>807</v>
      </c>
      <c r="C43" s="484">
        <v>25000</v>
      </c>
      <c r="D43" s="484"/>
      <c r="E43" s="531"/>
      <c r="F43" s="531"/>
      <c r="G43" s="531"/>
      <c r="H43" s="531"/>
      <c r="I43" s="531"/>
      <c r="J43" s="531"/>
      <c r="K43" s="531"/>
      <c r="L43" s="531"/>
      <c r="M43" s="530"/>
      <c r="N43" s="530"/>
      <c r="O43" s="486"/>
    </row>
    <row r="44" spans="1:15" ht="21" customHeight="1">
      <c r="A44" s="471" t="s">
        <v>567</v>
      </c>
      <c r="B44" s="480" t="s">
        <v>766</v>
      </c>
      <c r="C44" s="484"/>
      <c r="D44" s="481">
        <f>SUM(E44:N44)</f>
        <v>0</v>
      </c>
      <c r="E44" s="531"/>
      <c r="F44" s="531"/>
      <c r="G44" s="531"/>
      <c r="H44" s="531"/>
      <c r="I44" s="531"/>
      <c r="J44" s="531"/>
      <c r="K44" s="531"/>
      <c r="L44" s="531"/>
      <c r="M44" s="530"/>
      <c r="N44" s="530"/>
      <c r="O44" s="486"/>
    </row>
    <row r="45" spans="1:15" ht="21" customHeight="1">
      <c r="A45" s="471" t="s">
        <v>568</v>
      </c>
      <c r="B45" s="480" t="s">
        <v>767</v>
      </c>
      <c r="C45" s="484"/>
      <c r="D45" s="481">
        <f>SUM(E45:N45)</f>
        <v>0</v>
      </c>
      <c r="E45" s="531"/>
      <c r="F45" s="531"/>
      <c r="G45" s="531"/>
      <c r="H45" s="531"/>
      <c r="I45" s="531"/>
      <c r="J45" s="531"/>
      <c r="K45" s="531"/>
      <c r="L45" s="531"/>
      <c r="M45" s="530"/>
      <c r="N45" s="530"/>
      <c r="O45" s="486"/>
    </row>
    <row r="46" spans="1:15" ht="21" customHeight="1">
      <c r="A46" s="471" t="s">
        <v>569</v>
      </c>
      <c r="B46" s="480" t="s">
        <v>774</v>
      </c>
      <c r="C46" s="484"/>
      <c r="D46" s="481">
        <f>SUM(E46:N46)</f>
        <v>0</v>
      </c>
      <c r="E46" s="531"/>
      <c r="F46" s="531"/>
      <c r="G46" s="531"/>
      <c r="H46" s="531"/>
      <c r="I46" s="531"/>
      <c r="J46" s="531"/>
      <c r="K46" s="531"/>
      <c r="L46" s="531"/>
      <c r="M46" s="530"/>
      <c r="N46" s="530"/>
      <c r="O46" s="486"/>
    </row>
    <row r="47" spans="1:15" ht="21" customHeight="1">
      <c r="A47" s="471" t="s">
        <v>570</v>
      </c>
      <c r="B47" s="480" t="s">
        <v>775</v>
      </c>
      <c r="C47" s="481">
        <f>SUM(C48:C53)</f>
        <v>154975</v>
      </c>
      <c r="D47" s="481">
        <f>SUM(E47:N47)</f>
        <v>154975</v>
      </c>
      <c r="E47" s="483">
        <v>25151</v>
      </c>
      <c r="F47" s="531"/>
      <c r="G47" s="483">
        <v>16562</v>
      </c>
      <c r="H47" s="531"/>
      <c r="I47" s="531"/>
      <c r="J47" s="531"/>
      <c r="K47" s="531"/>
      <c r="L47" s="483">
        <v>2475</v>
      </c>
      <c r="M47" s="485">
        <v>110787</v>
      </c>
      <c r="N47" s="530"/>
      <c r="O47" s="486"/>
    </row>
    <row r="48" spans="1:15" ht="21" customHeight="1">
      <c r="A48" s="471"/>
      <c r="B48" s="482" t="s">
        <v>372</v>
      </c>
      <c r="C48" s="484">
        <v>10100</v>
      </c>
      <c r="D48" s="484"/>
      <c r="E48" s="531"/>
      <c r="F48" s="531"/>
      <c r="G48" s="531"/>
      <c r="H48" s="531"/>
      <c r="I48" s="531"/>
      <c r="J48" s="531"/>
      <c r="K48" s="531"/>
      <c r="L48" s="531"/>
      <c r="M48" s="530"/>
      <c r="N48" s="530"/>
      <c r="O48" s="486"/>
    </row>
    <row r="49" spans="1:15" ht="21" customHeight="1">
      <c r="A49" s="471"/>
      <c r="B49" s="482" t="s">
        <v>371</v>
      </c>
      <c r="C49" s="484">
        <v>400</v>
      </c>
      <c r="D49" s="484"/>
      <c r="E49" s="531"/>
      <c r="F49" s="531"/>
      <c r="G49" s="531"/>
      <c r="H49" s="531"/>
      <c r="I49" s="531"/>
      <c r="J49" s="531"/>
      <c r="K49" s="531"/>
      <c r="L49" s="531"/>
      <c r="M49" s="530"/>
      <c r="N49" s="530"/>
      <c r="O49" s="486"/>
    </row>
    <row r="50" spans="1:15" ht="21" customHeight="1">
      <c r="A50" s="471"/>
      <c r="B50" s="482" t="s">
        <v>369</v>
      </c>
      <c r="C50" s="484">
        <v>61000</v>
      </c>
      <c r="D50" s="484"/>
      <c r="E50" s="531"/>
      <c r="F50" s="531"/>
      <c r="G50" s="531"/>
      <c r="H50" s="531"/>
      <c r="I50" s="531"/>
      <c r="J50" s="531"/>
      <c r="K50" s="531"/>
      <c r="L50" s="531"/>
      <c r="M50" s="530"/>
      <c r="N50" s="530"/>
      <c r="O50" s="486"/>
    </row>
    <row r="51" spans="1:15" ht="21" customHeight="1">
      <c r="A51" s="471"/>
      <c r="B51" s="482" t="s">
        <v>370</v>
      </c>
      <c r="C51" s="484">
        <v>8475</v>
      </c>
      <c r="D51" s="484"/>
      <c r="E51" s="531"/>
      <c r="F51" s="531"/>
      <c r="G51" s="531"/>
      <c r="H51" s="531"/>
      <c r="I51" s="531"/>
      <c r="J51" s="531"/>
      <c r="K51" s="531"/>
      <c r="L51" s="531"/>
      <c r="M51" s="530"/>
      <c r="N51" s="530"/>
      <c r="O51" s="486"/>
    </row>
    <row r="52" spans="1:15" ht="21" customHeight="1">
      <c r="A52" s="471"/>
      <c r="B52" s="482" t="s">
        <v>395</v>
      </c>
      <c r="C52" s="484">
        <v>60000</v>
      </c>
      <c r="D52" s="484"/>
      <c r="E52" s="531"/>
      <c r="F52" s="531"/>
      <c r="G52" s="531"/>
      <c r="H52" s="531"/>
      <c r="I52" s="531"/>
      <c r="J52" s="531"/>
      <c r="K52" s="531"/>
      <c r="L52" s="531"/>
      <c r="M52" s="530"/>
      <c r="N52" s="530"/>
      <c r="O52" s="486"/>
    </row>
    <row r="53" spans="1:15" ht="21" customHeight="1">
      <c r="A53" s="471"/>
      <c r="B53" s="482" t="s">
        <v>427</v>
      </c>
      <c r="C53" s="484">
        <v>15000</v>
      </c>
      <c r="D53" s="484"/>
      <c r="E53" s="531"/>
      <c r="F53" s="531"/>
      <c r="G53" s="531"/>
      <c r="H53" s="531"/>
      <c r="I53" s="531"/>
      <c r="J53" s="531"/>
      <c r="K53" s="531"/>
      <c r="L53" s="531"/>
      <c r="M53" s="530"/>
      <c r="N53" s="530"/>
      <c r="O53" s="486"/>
    </row>
    <row r="54" spans="1:15" ht="21" customHeight="1">
      <c r="A54" s="471" t="s">
        <v>571</v>
      </c>
      <c r="B54" s="480" t="s">
        <v>776</v>
      </c>
      <c r="C54" s="481">
        <f>SUM(C55:C64)</f>
        <v>1066594</v>
      </c>
      <c r="D54" s="481">
        <f>SUM(E54:O54)</f>
        <v>1066594</v>
      </c>
      <c r="E54" s="483">
        <v>611022</v>
      </c>
      <c r="F54" s="483">
        <v>9207</v>
      </c>
      <c r="G54" s="481">
        <v>73148</v>
      </c>
      <c r="H54" s="483">
        <v>1290</v>
      </c>
      <c r="I54" s="531"/>
      <c r="J54" s="483">
        <v>600</v>
      </c>
      <c r="K54" s="531"/>
      <c r="L54" s="483">
        <v>25576</v>
      </c>
      <c r="M54" s="485">
        <v>345751</v>
      </c>
      <c r="N54" s="530"/>
      <c r="O54" s="486"/>
    </row>
    <row r="55" spans="1:15" ht="21" customHeight="1">
      <c r="A55" s="471"/>
      <c r="B55" s="482" t="s">
        <v>516</v>
      </c>
      <c r="C55" s="484">
        <v>138614</v>
      </c>
      <c r="D55" s="481"/>
      <c r="E55" s="483"/>
      <c r="F55" s="531"/>
      <c r="G55" s="531"/>
      <c r="H55" s="531"/>
      <c r="I55" s="531"/>
      <c r="J55" s="531"/>
      <c r="K55" s="531"/>
      <c r="L55" s="531"/>
      <c r="M55" s="530"/>
      <c r="N55" s="530"/>
      <c r="O55" s="486"/>
    </row>
    <row r="56" spans="1:15" ht="21" customHeight="1">
      <c r="A56" s="471"/>
      <c r="B56" s="482" t="s">
        <v>517</v>
      </c>
      <c r="C56" s="484">
        <v>148861</v>
      </c>
      <c r="D56" s="481"/>
      <c r="E56" s="483"/>
      <c r="F56" s="531"/>
      <c r="G56" s="531"/>
      <c r="H56" s="531"/>
      <c r="I56" s="531"/>
      <c r="J56" s="531"/>
      <c r="K56" s="531"/>
      <c r="L56" s="531"/>
      <c r="M56" s="530"/>
      <c r="N56" s="530"/>
      <c r="O56" s="486"/>
    </row>
    <row r="57" spans="1:15" ht="21" customHeight="1">
      <c r="A57" s="471"/>
      <c r="B57" s="482" t="s">
        <v>518</v>
      </c>
      <c r="C57" s="484">
        <v>82120</v>
      </c>
      <c r="D57" s="481"/>
      <c r="E57" s="483"/>
      <c r="F57" s="531"/>
      <c r="G57" s="531"/>
      <c r="H57" s="531"/>
      <c r="I57" s="531"/>
      <c r="J57" s="531"/>
      <c r="K57" s="531"/>
      <c r="L57" s="531"/>
      <c r="M57" s="530"/>
      <c r="N57" s="530"/>
      <c r="O57" s="486"/>
    </row>
    <row r="58" spans="1:15" ht="21" customHeight="1">
      <c r="A58" s="471"/>
      <c r="B58" s="482" t="s">
        <v>193</v>
      </c>
      <c r="C58" s="484">
        <v>119985</v>
      </c>
      <c r="D58" s="481"/>
      <c r="E58" s="483"/>
      <c r="F58" s="531"/>
      <c r="G58" s="531"/>
      <c r="H58" s="531"/>
      <c r="I58" s="531"/>
      <c r="J58" s="531"/>
      <c r="K58" s="531"/>
      <c r="L58" s="531"/>
      <c r="M58" s="530"/>
      <c r="N58" s="530"/>
      <c r="O58" s="486"/>
    </row>
    <row r="59" spans="1:15" ht="21" customHeight="1">
      <c r="A59" s="471"/>
      <c r="B59" s="482" t="s">
        <v>519</v>
      </c>
      <c r="C59" s="484">
        <v>262019</v>
      </c>
      <c r="D59" s="481"/>
      <c r="E59" s="483"/>
      <c r="F59" s="531"/>
      <c r="G59" s="531"/>
      <c r="H59" s="531"/>
      <c r="I59" s="531"/>
      <c r="J59" s="531"/>
      <c r="K59" s="531"/>
      <c r="L59" s="531"/>
      <c r="M59" s="530"/>
      <c r="N59" s="530"/>
      <c r="O59" s="486"/>
    </row>
    <row r="60" spans="1:15" ht="21" customHeight="1">
      <c r="A60" s="471"/>
      <c r="B60" s="482" t="s">
        <v>520</v>
      </c>
      <c r="C60" s="484">
        <v>114005</v>
      </c>
      <c r="D60" s="481"/>
      <c r="E60" s="483"/>
      <c r="F60" s="531"/>
      <c r="G60" s="531"/>
      <c r="H60" s="531"/>
      <c r="I60" s="531"/>
      <c r="J60" s="531"/>
      <c r="K60" s="531"/>
      <c r="L60" s="531"/>
      <c r="M60" s="530"/>
      <c r="N60" s="530"/>
      <c r="O60" s="486"/>
    </row>
    <row r="61" spans="1:15" ht="21" customHeight="1">
      <c r="A61" s="471"/>
      <c r="B61" s="482" t="s">
        <v>521</v>
      </c>
      <c r="C61" s="484">
        <v>64115</v>
      </c>
      <c r="D61" s="481"/>
      <c r="E61" s="483"/>
      <c r="F61" s="531"/>
      <c r="G61" s="531"/>
      <c r="H61" s="531"/>
      <c r="I61" s="531"/>
      <c r="J61" s="531"/>
      <c r="K61" s="531"/>
      <c r="L61" s="531"/>
      <c r="M61" s="530"/>
      <c r="N61" s="530"/>
      <c r="O61" s="486"/>
    </row>
    <row r="62" spans="1:15" ht="21" customHeight="1">
      <c r="A62" s="471"/>
      <c r="B62" s="482" t="s">
        <v>522</v>
      </c>
      <c r="C62" s="484">
        <v>63446</v>
      </c>
      <c r="D62" s="481"/>
      <c r="E62" s="483"/>
      <c r="F62" s="531"/>
      <c r="G62" s="531"/>
      <c r="H62" s="531"/>
      <c r="I62" s="531"/>
      <c r="J62" s="531"/>
      <c r="K62" s="531"/>
      <c r="L62" s="531"/>
      <c r="M62" s="530"/>
      <c r="N62" s="530"/>
      <c r="O62" s="486"/>
    </row>
    <row r="63" spans="1:15" ht="21" customHeight="1">
      <c r="A63" s="471"/>
      <c r="B63" s="482" t="s">
        <v>523</v>
      </c>
      <c r="C63" s="484">
        <v>64114</v>
      </c>
      <c r="D63" s="481"/>
      <c r="E63" s="483"/>
      <c r="F63" s="531"/>
      <c r="G63" s="531"/>
      <c r="H63" s="531"/>
      <c r="I63" s="531"/>
      <c r="J63" s="531"/>
      <c r="K63" s="531"/>
      <c r="L63" s="531"/>
      <c r="M63" s="530"/>
      <c r="N63" s="530"/>
      <c r="O63" s="486"/>
    </row>
    <row r="64" spans="1:15" ht="21" customHeight="1">
      <c r="A64" s="471"/>
      <c r="B64" s="482" t="s">
        <v>814</v>
      </c>
      <c r="C64" s="484">
        <v>9315</v>
      </c>
      <c r="D64" s="481"/>
      <c r="E64" s="483"/>
      <c r="F64" s="531"/>
      <c r="G64" s="531"/>
      <c r="H64" s="531"/>
      <c r="I64" s="531"/>
      <c r="J64" s="531"/>
      <c r="K64" s="531"/>
      <c r="L64" s="531"/>
      <c r="M64" s="530"/>
      <c r="N64" s="530"/>
      <c r="O64" s="486"/>
    </row>
    <row r="65" spans="1:15" ht="21" customHeight="1">
      <c r="A65" s="471" t="s">
        <v>572</v>
      </c>
      <c r="B65" s="480" t="s">
        <v>777</v>
      </c>
      <c r="C65" s="481">
        <f>SUM(C66:C86)</f>
        <v>347885</v>
      </c>
      <c r="D65" s="481">
        <f>SUM(E65:O65)</f>
        <v>347885</v>
      </c>
      <c r="E65" s="483">
        <v>220451</v>
      </c>
      <c r="F65" s="483">
        <v>124909</v>
      </c>
      <c r="G65" s="531"/>
      <c r="H65" s="483">
        <v>2098</v>
      </c>
      <c r="I65" s="531"/>
      <c r="J65" s="531"/>
      <c r="K65" s="531"/>
      <c r="L65" s="483">
        <v>427</v>
      </c>
      <c r="M65" s="485"/>
      <c r="N65" s="530"/>
      <c r="O65" s="486"/>
    </row>
    <row r="66" spans="1:15" ht="21" customHeight="1">
      <c r="A66" s="532"/>
      <c r="B66" s="482" t="s">
        <v>345</v>
      </c>
      <c r="C66" s="484">
        <v>18500</v>
      </c>
      <c r="D66" s="484"/>
      <c r="E66" s="531"/>
      <c r="F66" s="531"/>
      <c r="G66" s="531"/>
      <c r="H66" s="531"/>
      <c r="I66" s="531"/>
      <c r="J66" s="531"/>
      <c r="K66" s="531"/>
      <c r="L66" s="531"/>
      <c r="M66" s="530"/>
      <c r="N66" s="530"/>
      <c r="O66" s="486"/>
    </row>
    <row r="67" spans="1:15" ht="21" customHeight="1">
      <c r="A67" s="532"/>
      <c r="B67" s="482" t="s">
        <v>346</v>
      </c>
      <c r="C67" s="484">
        <v>47269</v>
      </c>
      <c r="D67" s="484"/>
      <c r="E67" s="531"/>
      <c r="F67" s="531"/>
      <c r="G67" s="531"/>
      <c r="H67" s="531"/>
      <c r="I67" s="531"/>
      <c r="J67" s="531"/>
      <c r="K67" s="531"/>
      <c r="L67" s="531"/>
      <c r="M67" s="530"/>
      <c r="N67" s="530"/>
      <c r="O67" s="486"/>
    </row>
    <row r="68" spans="1:15" ht="21" customHeight="1">
      <c r="A68" s="532"/>
      <c r="B68" s="482" t="s">
        <v>347</v>
      </c>
      <c r="C68" s="484">
        <v>20002</v>
      </c>
      <c r="D68" s="484"/>
      <c r="E68" s="531"/>
      <c r="F68" s="531"/>
      <c r="G68" s="531"/>
      <c r="H68" s="531"/>
      <c r="I68" s="531"/>
      <c r="J68" s="531"/>
      <c r="K68" s="531"/>
      <c r="L68" s="531"/>
      <c r="M68" s="530"/>
      <c r="N68" s="530"/>
      <c r="O68" s="486"/>
    </row>
    <row r="69" spans="1:15" ht="21" customHeight="1">
      <c r="A69" s="532"/>
      <c r="B69" s="482" t="s">
        <v>348</v>
      </c>
      <c r="C69" s="484">
        <v>135427</v>
      </c>
      <c r="D69" s="484"/>
      <c r="E69" s="531"/>
      <c r="F69" s="531"/>
      <c r="G69" s="531"/>
      <c r="H69" s="531"/>
      <c r="I69" s="531"/>
      <c r="J69" s="531"/>
      <c r="K69" s="531"/>
      <c r="L69" s="531"/>
      <c r="M69" s="530"/>
      <c r="N69" s="530"/>
      <c r="O69" s="486"/>
    </row>
    <row r="70" spans="1:15" ht="21" customHeight="1">
      <c r="A70" s="532"/>
      <c r="B70" s="482" t="s">
        <v>349</v>
      </c>
      <c r="C70" s="484">
        <v>38533</v>
      </c>
      <c r="D70" s="484"/>
      <c r="E70" s="531"/>
      <c r="F70" s="531"/>
      <c r="G70" s="531"/>
      <c r="H70" s="531"/>
      <c r="I70" s="531"/>
      <c r="J70" s="531"/>
      <c r="K70" s="531"/>
      <c r="L70" s="531"/>
      <c r="M70" s="530"/>
      <c r="N70" s="530"/>
      <c r="O70" s="486"/>
    </row>
    <row r="71" spans="1:15" ht="21" customHeight="1">
      <c r="A71" s="532"/>
      <c r="B71" s="482" t="s">
        <v>350</v>
      </c>
      <c r="C71" s="484">
        <v>25000</v>
      </c>
      <c r="D71" s="484"/>
      <c r="E71" s="531"/>
      <c r="F71" s="531"/>
      <c r="G71" s="531"/>
      <c r="H71" s="531"/>
      <c r="I71" s="531"/>
      <c r="J71" s="531"/>
      <c r="K71" s="531"/>
      <c r="L71" s="531"/>
      <c r="M71" s="530"/>
      <c r="N71" s="530"/>
      <c r="O71" s="486"/>
    </row>
    <row r="72" spans="1:15" ht="21" customHeight="1">
      <c r="A72" s="532"/>
      <c r="B72" s="482" t="s">
        <v>351</v>
      </c>
      <c r="C72" s="484">
        <v>13700</v>
      </c>
      <c r="D72" s="484"/>
      <c r="E72" s="531"/>
      <c r="F72" s="531"/>
      <c r="G72" s="531"/>
      <c r="H72" s="531"/>
      <c r="I72" s="531"/>
      <c r="J72" s="531"/>
      <c r="K72" s="531"/>
      <c r="L72" s="531"/>
      <c r="M72" s="530"/>
      <c r="N72" s="530"/>
      <c r="O72" s="486"/>
    </row>
    <row r="73" spans="1:15" ht="21" customHeight="1">
      <c r="A73" s="532"/>
      <c r="B73" s="482" t="s">
        <v>352</v>
      </c>
      <c r="C73" s="484">
        <v>8053</v>
      </c>
      <c r="D73" s="484"/>
      <c r="E73" s="531"/>
      <c r="F73" s="531"/>
      <c r="G73" s="531"/>
      <c r="H73" s="531"/>
      <c r="I73" s="531"/>
      <c r="J73" s="531"/>
      <c r="K73" s="531"/>
      <c r="L73" s="531"/>
      <c r="M73" s="530"/>
      <c r="N73" s="530"/>
      <c r="O73" s="486"/>
    </row>
    <row r="74" spans="1:15" ht="21" customHeight="1">
      <c r="A74" s="532"/>
      <c r="B74" s="482" t="s">
        <v>815</v>
      </c>
      <c r="C74" s="484">
        <v>298</v>
      </c>
      <c r="D74" s="484"/>
      <c r="E74" s="531"/>
      <c r="F74" s="531"/>
      <c r="G74" s="531"/>
      <c r="H74" s="531"/>
      <c r="I74" s="531"/>
      <c r="J74" s="531"/>
      <c r="K74" s="531"/>
      <c r="L74" s="531"/>
      <c r="M74" s="530"/>
      <c r="N74" s="530"/>
      <c r="O74" s="486"/>
    </row>
    <row r="75" spans="1:15" ht="21" customHeight="1">
      <c r="A75" s="532"/>
      <c r="B75" s="482" t="s">
        <v>353</v>
      </c>
      <c r="C75" s="484">
        <v>14060</v>
      </c>
      <c r="D75" s="484"/>
      <c r="E75" s="531"/>
      <c r="F75" s="531"/>
      <c r="G75" s="531"/>
      <c r="H75" s="531"/>
      <c r="I75" s="531"/>
      <c r="J75" s="531"/>
      <c r="K75" s="531"/>
      <c r="L75" s="531"/>
      <c r="M75" s="530"/>
      <c r="N75" s="530"/>
      <c r="O75" s="486"/>
    </row>
    <row r="76" spans="1:15" ht="21" customHeight="1">
      <c r="A76" s="532"/>
      <c r="B76" s="482" t="s">
        <v>354</v>
      </c>
      <c r="C76" s="484">
        <v>4975</v>
      </c>
      <c r="D76" s="484"/>
      <c r="E76" s="531"/>
      <c r="F76" s="531"/>
      <c r="G76" s="531"/>
      <c r="H76" s="531"/>
      <c r="I76" s="531"/>
      <c r="J76" s="531"/>
      <c r="K76" s="531"/>
      <c r="L76" s="531"/>
      <c r="M76" s="530"/>
      <c r="N76" s="530"/>
      <c r="O76" s="486"/>
    </row>
    <row r="77" spans="1:15" ht="21" customHeight="1">
      <c r="A77" s="532"/>
      <c r="B77" s="482" t="s">
        <v>804</v>
      </c>
      <c r="C77" s="484">
        <v>6000</v>
      </c>
      <c r="D77" s="484"/>
      <c r="E77" s="531"/>
      <c r="F77" s="531"/>
      <c r="G77" s="531"/>
      <c r="H77" s="531"/>
      <c r="I77" s="531"/>
      <c r="J77" s="531"/>
      <c r="K77" s="531"/>
      <c r="L77" s="531"/>
      <c r="M77" s="530"/>
      <c r="N77" s="530"/>
      <c r="O77" s="486"/>
    </row>
    <row r="78" spans="1:15" ht="21" customHeight="1">
      <c r="A78" s="532"/>
      <c r="B78" s="482" t="s">
        <v>356</v>
      </c>
      <c r="C78" s="484">
        <v>4000</v>
      </c>
      <c r="D78" s="484"/>
      <c r="E78" s="531"/>
      <c r="F78" s="531"/>
      <c r="G78" s="531"/>
      <c r="H78" s="531"/>
      <c r="I78" s="531"/>
      <c r="J78" s="531"/>
      <c r="K78" s="531"/>
      <c r="L78" s="531"/>
      <c r="M78" s="530"/>
      <c r="N78" s="530"/>
      <c r="O78" s="486"/>
    </row>
    <row r="79" spans="1:15" ht="21" customHeight="1">
      <c r="A79" s="532"/>
      <c r="B79" s="482" t="s">
        <v>357</v>
      </c>
      <c r="C79" s="484">
        <v>1084</v>
      </c>
      <c r="D79" s="484"/>
      <c r="E79" s="531"/>
      <c r="F79" s="531"/>
      <c r="G79" s="531"/>
      <c r="H79" s="531"/>
      <c r="I79" s="531"/>
      <c r="J79" s="531"/>
      <c r="K79" s="531"/>
      <c r="L79" s="531"/>
      <c r="M79" s="530"/>
      <c r="N79" s="530"/>
      <c r="O79" s="486"/>
    </row>
    <row r="80" spans="1:15" ht="21" customHeight="1">
      <c r="A80" s="532"/>
      <c r="B80" s="482" t="s">
        <v>358</v>
      </c>
      <c r="C80" s="484">
        <v>880</v>
      </c>
      <c r="D80" s="484"/>
      <c r="E80" s="531"/>
      <c r="F80" s="531"/>
      <c r="G80" s="531"/>
      <c r="H80" s="531"/>
      <c r="I80" s="531"/>
      <c r="J80" s="531"/>
      <c r="K80" s="531"/>
      <c r="L80" s="531"/>
      <c r="M80" s="530"/>
      <c r="N80" s="530"/>
      <c r="O80" s="486"/>
    </row>
    <row r="81" spans="1:15" ht="21" customHeight="1">
      <c r="A81" s="532"/>
      <c r="B81" s="482" t="s">
        <v>361</v>
      </c>
      <c r="C81" s="484">
        <v>300</v>
      </c>
      <c r="D81" s="484"/>
      <c r="E81" s="531"/>
      <c r="F81" s="531"/>
      <c r="G81" s="531"/>
      <c r="H81" s="531"/>
      <c r="I81" s="531"/>
      <c r="J81" s="531"/>
      <c r="K81" s="531"/>
      <c r="L81" s="531"/>
      <c r="M81" s="530"/>
      <c r="N81" s="530"/>
      <c r="O81" s="486"/>
    </row>
    <row r="82" spans="1:15" ht="21" customHeight="1">
      <c r="A82" s="532"/>
      <c r="B82" s="482" t="s">
        <v>362</v>
      </c>
      <c r="C82" s="484">
        <v>3733</v>
      </c>
      <c r="D82" s="484"/>
      <c r="E82" s="531"/>
      <c r="F82" s="531"/>
      <c r="G82" s="531"/>
      <c r="H82" s="531"/>
      <c r="I82" s="531"/>
      <c r="J82" s="531"/>
      <c r="K82" s="531"/>
      <c r="L82" s="531"/>
      <c r="M82" s="530"/>
      <c r="N82" s="530"/>
      <c r="O82" s="486"/>
    </row>
    <row r="83" spans="1:15" ht="21" customHeight="1">
      <c r="A83" s="532"/>
      <c r="B83" s="482" t="s">
        <v>364</v>
      </c>
      <c r="C83" s="484">
        <v>2000</v>
      </c>
      <c r="D83" s="484"/>
      <c r="E83" s="531"/>
      <c r="F83" s="531"/>
      <c r="G83" s="531"/>
      <c r="H83" s="531"/>
      <c r="I83" s="531"/>
      <c r="J83" s="531"/>
      <c r="K83" s="531"/>
      <c r="L83" s="531"/>
      <c r="M83" s="530"/>
      <c r="N83" s="530"/>
      <c r="O83" s="486"/>
    </row>
    <row r="84" spans="1:15" ht="21" customHeight="1">
      <c r="A84" s="532"/>
      <c r="B84" s="482" t="s">
        <v>368</v>
      </c>
      <c r="C84" s="484">
        <v>1427</v>
      </c>
      <c r="D84" s="484"/>
      <c r="E84" s="531"/>
      <c r="F84" s="531"/>
      <c r="G84" s="531"/>
      <c r="H84" s="531"/>
      <c r="I84" s="531"/>
      <c r="J84" s="531"/>
      <c r="K84" s="531"/>
      <c r="L84" s="531"/>
      <c r="M84" s="530"/>
      <c r="N84" s="530"/>
      <c r="O84" s="486"/>
    </row>
    <row r="85" spans="1:15" ht="21" customHeight="1">
      <c r="A85" s="532"/>
      <c r="B85" s="482" t="s">
        <v>805</v>
      </c>
      <c r="C85" s="484">
        <v>644</v>
      </c>
      <c r="D85" s="484"/>
      <c r="E85" s="531"/>
      <c r="F85" s="531"/>
      <c r="G85" s="531"/>
      <c r="H85" s="531"/>
      <c r="I85" s="531"/>
      <c r="J85" s="531"/>
      <c r="K85" s="531"/>
      <c r="L85" s="531"/>
      <c r="M85" s="530"/>
      <c r="N85" s="530"/>
      <c r="O85" s="486"/>
    </row>
    <row r="86" spans="1:15" ht="21" customHeight="1">
      <c r="A86" s="532"/>
      <c r="B86" s="482" t="s">
        <v>428</v>
      </c>
      <c r="C86" s="484">
        <v>2000</v>
      </c>
      <c r="D86" s="484"/>
      <c r="E86" s="531"/>
      <c r="F86" s="531"/>
      <c r="G86" s="531"/>
      <c r="H86" s="531"/>
      <c r="I86" s="531"/>
      <c r="J86" s="531"/>
      <c r="K86" s="531"/>
      <c r="L86" s="531"/>
      <c r="M86" s="530"/>
      <c r="N86" s="530"/>
      <c r="O86" s="486"/>
    </row>
    <row r="87" spans="1:15" ht="21" customHeight="1">
      <c r="A87" s="471" t="s">
        <v>573</v>
      </c>
      <c r="B87" s="480" t="s">
        <v>778</v>
      </c>
      <c r="C87" s="481">
        <f>SUM(C88:C89)</f>
        <v>2027</v>
      </c>
      <c r="D87" s="481">
        <f>SUM(E87:O88)</f>
        <v>2027</v>
      </c>
      <c r="E87" s="531"/>
      <c r="F87" s="531"/>
      <c r="G87" s="483"/>
      <c r="H87" s="531"/>
      <c r="I87" s="531"/>
      <c r="J87" s="531"/>
      <c r="K87" s="531"/>
      <c r="L87" s="531"/>
      <c r="M87" s="485">
        <v>2027</v>
      </c>
      <c r="N87" s="530"/>
      <c r="O87" s="486"/>
    </row>
    <row r="88" spans="1:15" ht="21" customHeight="1">
      <c r="A88" s="471"/>
      <c r="B88" s="482" t="s">
        <v>359</v>
      </c>
      <c r="C88" s="484">
        <v>1000</v>
      </c>
      <c r="D88" s="484"/>
      <c r="E88" s="531"/>
      <c r="F88" s="531"/>
      <c r="G88" s="531"/>
      <c r="H88" s="531"/>
      <c r="I88" s="531"/>
      <c r="J88" s="531"/>
      <c r="K88" s="531"/>
      <c r="L88" s="531"/>
      <c r="M88" s="530"/>
      <c r="N88" s="530"/>
      <c r="O88" s="486"/>
    </row>
    <row r="89" spans="1:15" ht="21" customHeight="1">
      <c r="A89" s="471"/>
      <c r="B89" s="482" t="s">
        <v>360</v>
      </c>
      <c r="C89" s="484">
        <v>1027</v>
      </c>
      <c r="D89" s="484"/>
      <c r="E89" s="531"/>
      <c r="F89" s="531"/>
      <c r="G89" s="531"/>
      <c r="H89" s="531"/>
      <c r="I89" s="531"/>
      <c r="J89" s="531"/>
      <c r="K89" s="531"/>
      <c r="L89" s="531"/>
      <c r="M89" s="530"/>
      <c r="N89" s="530"/>
      <c r="O89" s="486"/>
    </row>
    <row r="90" spans="1:15" ht="21" customHeight="1">
      <c r="A90" s="471" t="s">
        <v>779</v>
      </c>
      <c r="B90" s="480" t="s">
        <v>780</v>
      </c>
      <c r="C90" s="481">
        <f>SUM(C91:C103)</f>
        <v>150438</v>
      </c>
      <c r="D90" s="481">
        <f>SUM(E90:O91)</f>
        <v>150438</v>
      </c>
      <c r="E90" s="483">
        <v>22037</v>
      </c>
      <c r="F90" s="483">
        <v>92900</v>
      </c>
      <c r="G90" s="483"/>
      <c r="H90" s="531"/>
      <c r="I90" s="531"/>
      <c r="J90" s="531"/>
      <c r="K90" s="531"/>
      <c r="L90" s="483">
        <v>5052</v>
      </c>
      <c r="M90" s="485">
        <v>30449</v>
      </c>
      <c r="N90" s="530"/>
      <c r="O90" s="486"/>
    </row>
    <row r="91" spans="1:15" ht="21" customHeight="1">
      <c r="A91" s="532"/>
      <c r="B91" s="482" t="s">
        <v>524</v>
      </c>
      <c r="C91" s="484">
        <v>18500</v>
      </c>
      <c r="D91" s="484"/>
      <c r="E91" s="531"/>
      <c r="F91" s="531"/>
      <c r="G91" s="531"/>
      <c r="H91" s="531"/>
      <c r="I91" s="531"/>
      <c r="J91" s="531"/>
      <c r="K91" s="531"/>
      <c r="L91" s="531"/>
      <c r="M91" s="530"/>
      <c r="N91" s="530"/>
      <c r="O91" s="486"/>
    </row>
    <row r="92" spans="1:15" ht="21" customHeight="1">
      <c r="A92" s="532"/>
      <c r="B92" s="482" t="s">
        <v>381</v>
      </c>
      <c r="C92" s="484"/>
      <c r="D92" s="484"/>
      <c r="E92" s="531"/>
      <c r="F92" s="531"/>
      <c r="G92" s="531"/>
      <c r="H92" s="531"/>
      <c r="I92" s="531"/>
      <c r="J92" s="531"/>
      <c r="K92" s="531"/>
      <c r="L92" s="531"/>
      <c r="M92" s="530"/>
      <c r="N92" s="530"/>
      <c r="O92" s="486"/>
    </row>
    <row r="93" spans="1:15" ht="21" customHeight="1">
      <c r="A93" s="532"/>
      <c r="B93" s="482" t="s">
        <v>382</v>
      </c>
      <c r="C93" s="484">
        <v>2538</v>
      </c>
      <c r="D93" s="484"/>
      <c r="E93" s="531"/>
      <c r="F93" s="531"/>
      <c r="G93" s="531"/>
      <c r="H93" s="531"/>
      <c r="I93" s="531"/>
      <c r="J93" s="531"/>
      <c r="K93" s="531"/>
      <c r="L93" s="531"/>
      <c r="M93" s="530"/>
      <c r="N93" s="530"/>
      <c r="O93" s="486"/>
    </row>
    <row r="94" spans="1:15" ht="21" customHeight="1">
      <c r="A94" s="532"/>
      <c r="B94" s="482" t="s">
        <v>383</v>
      </c>
      <c r="C94" s="484">
        <v>2500</v>
      </c>
      <c r="D94" s="484"/>
      <c r="E94" s="531"/>
      <c r="F94" s="531"/>
      <c r="G94" s="531"/>
      <c r="H94" s="531"/>
      <c r="I94" s="531"/>
      <c r="J94" s="531"/>
      <c r="K94" s="531"/>
      <c r="L94" s="531"/>
      <c r="M94" s="530"/>
      <c r="N94" s="530"/>
      <c r="O94" s="486"/>
    </row>
    <row r="95" spans="1:15" ht="21" customHeight="1">
      <c r="A95" s="532"/>
      <c r="B95" s="482" t="s">
        <v>384</v>
      </c>
      <c r="C95" s="484">
        <v>500</v>
      </c>
      <c r="D95" s="484"/>
      <c r="E95" s="531"/>
      <c r="F95" s="531"/>
      <c r="G95" s="531"/>
      <c r="H95" s="531"/>
      <c r="I95" s="531"/>
      <c r="J95" s="531"/>
      <c r="K95" s="531"/>
      <c r="L95" s="531"/>
      <c r="M95" s="530"/>
      <c r="N95" s="530"/>
      <c r="O95" s="486"/>
    </row>
    <row r="96" spans="1:15" ht="21" customHeight="1">
      <c r="A96" s="532"/>
      <c r="B96" s="482" t="s">
        <v>385</v>
      </c>
      <c r="C96" s="484">
        <v>5000</v>
      </c>
      <c r="D96" s="484"/>
      <c r="E96" s="531"/>
      <c r="F96" s="531"/>
      <c r="G96" s="531"/>
      <c r="H96" s="531"/>
      <c r="I96" s="531"/>
      <c r="J96" s="531"/>
      <c r="K96" s="531"/>
      <c r="L96" s="531"/>
      <c r="M96" s="530"/>
      <c r="N96" s="530"/>
      <c r="O96" s="486"/>
    </row>
    <row r="97" spans="1:15" ht="21" customHeight="1">
      <c r="A97" s="532"/>
      <c r="B97" s="482" t="s">
        <v>386</v>
      </c>
      <c r="C97" s="484">
        <v>5000</v>
      </c>
      <c r="D97" s="484"/>
      <c r="E97" s="531"/>
      <c r="F97" s="531"/>
      <c r="G97" s="531"/>
      <c r="H97" s="531"/>
      <c r="I97" s="531"/>
      <c r="J97" s="531"/>
      <c r="K97" s="531"/>
      <c r="L97" s="531"/>
      <c r="M97" s="530"/>
      <c r="N97" s="530"/>
      <c r="O97" s="486"/>
    </row>
    <row r="98" spans="1:15" ht="21" customHeight="1">
      <c r="A98" s="532"/>
      <c r="B98" s="482" t="s">
        <v>387</v>
      </c>
      <c r="C98" s="484">
        <v>3000</v>
      </c>
      <c r="D98" s="484"/>
      <c r="E98" s="531"/>
      <c r="F98" s="531"/>
      <c r="G98" s="531"/>
      <c r="H98" s="531"/>
      <c r="I98" s="531"/>
      <c r="J98" s="531"/>
      <c r="K98" s="531"/>
      <c r="L98" s="531"/>
      <c r="M98" s="530"/>
      <c r="N98" s="530"/>
      <c r="O98" s="486"/>
    </row>
    <row r="99" spans="1:15" ht="21" customHeight="1">
      <c r="A99" s="532"/>
      <c r="B99" s="482" t="s">
        <v>388</v>
      </c>
      <c r="C99" s="484">
        <v>3000</v>
      </c>
      <c r="D99" s="484"/>
      <c r="E99" s="531"/>
      <c r="F99" s="531"/>
      <c r="G99" s="531"/>
      <c r="H99" s="531"/>
      <c r="I99" s="531"/>
      <c r="J99" s="531"/>
      <c r="K99" s="531"/>
      <c r="L99" s="531"/>
      <c r="M99" s="530"/>
      <c r="N99" s="530"/>
      <c r="O99" s="486"/>
    </row>
    <row r="100" spans="1:15" ht="21" customHeight="1">
      <c r="A100" s="532"/>
      <c r="B100" s="482" t="s">
        <v>391</v>
      </c>
      <c r="C100" s="484">
        <v>1500</v>
      </c>
      <c r="D100" s="484"/>
      <c r="E100" s="531"/>
      <c r="F100" s="531"/>
      <c r="G100" s="531"/>
      <c r="H100" s="531"/>
      <c r="I100" s="531"/>
      <c r="J100" s="531"/>
      <c r="K100" s="531"/>
      <c r="L100" s="531"/>
      <c r="M100" s="530"/>
      <c r="N100" s="530"/>
      <c r="O100" s="486"/>
    </row>
    <row r="101" spans="1:15" ht="21" customHeight="1">
      <c r="A101" s="532"/>
      <c r="B101" s="482" t="s">
        <v>392</v>
      </c>
      <c r="C101" s="484">
        <v>5000</v>
      </c>
      <c r="D101" s="484"/>
      <c r="E101" s="531"/>
      <c r="F101" s="531"/>
      <c r="G101" s="531"/>
      <c r="H101" s="531"/>
      <c r="I101" s="531"/>
      <c r="J101" s="531"/>
      <c r="K101" s="531"/>
      <c r="L101" s="531"/>
      <c r="M101" s="530"/>
      <c r="N101" s="530"/>
      <c r="O101" s="486"/>
    </row>
    <row r="102" spans="1:15" ht="21" customHeight="1">
      <c r="A102" s="532"/>
      <c r="B102" s="482" t="s">
        <v>808</v>
      </c>
      <c r="C102" s="484">
        <v>11000</v>
      </c>
      <c r="D102" s="484"/>
      <c r="E102" s="531"/>
      <c r="F102" s="531"/>
      <c r="G102" s="531"/>
      <c r="H102" s="531"/>
      <c r="I102" s="531"/>
      <c r="J102" s="531"/>
      <c r="K102" s="531"/>
      <c r="L102" s="531"/>
      <c r="M102" s="530"/>
      <c r="N102" s="530"/>
      <c r="O102" s="486"/>
    </row>
    <row r="103" spans="1:15" ht="21" customHeight="1">
      <c r="A103" s="532"/>
      <c r="B103" s="482" t="s">
        <v>195</v>
      </c>
      <c r="C103" s="484">
        <v>92900</v>
      </c>
      <c r="D103" s="484"/>
      <c r="E103" s="531"/>
      <c r="F103" s="531">
        <v>92900</v>
      </c>
      <c r="G103" s="531"/>
      <c r="H103" s="531"/>
      <c r="I103" s="531"/>
      <c r="J103" s="531"/>
      <c r="K103" s="531"/>
      <c r="L103" s="531"/>
      <c r="M103" s="530"/>
      <c r="N103" s="530"/>
      <c r="O103" s="486"/>
    </row>
    <row r="104" spans="1:15" ht="21" customHeight="1">
      <c r="A104" s="471" t="s">
        <v>781</v>
      </c>
      <c r="B104" s="480" t="s">
        <v>782</v>
      </c>
      <c r="C104" s="481">
        <f>SUM(C105:C131)</f>
        <v>2912910</v>
      </c>
      <c r="D104" s="481">
        <f>SUM(E104:O105)</f>
        <v>2912910</v>
      </c>
      <c r="E104" s="531"/>
      <c r="F104" s="531"/>
      <c r="G104" s="483">
        <v>1005771</v>
      </c>
      <c r="H104" s="483"/>
      <c r="I104" s="483"/>
      <c r="J104" s="531"/>
      <c r="K104" s="531"/>
      <c r="L104" s="483">
        <v>485973</v>
      </c>
      <c r="M104" s="485">
        <v>685157</v>
      </c>
      <c r="N104" s="485">
        <v>736009</v>
      </c>
      <c r="O104" s="724"/>
    </row>
    <row r="105" spans="1:15" ht="21" customHeight="1">
      <c r="A105" s="532"/>
      <c r="B105" s="482" t="s">
        <v>324</v>
      </c>
      <c r="C105" s="484">
        <v>815000</v>
      </c>
      <c r="D105" s="484"/>
      <c r="E105" s="531"/>
      <c r="F105" s="531"/>
      <c r="G105" s="531"/>
      <c r="H105" s="531"/>
      <c r="I105" s="531"/>
      <c r="J105" s="531"/>
      <c r="K105" s="531"/>
      <c r="L105" s="531"/>
      <c r="M105" s="530"/>
      <c r="N105" s="530"/>
      <c r="O105" s="486"/>
    </row>
    <row r="106" spans="1:15" ht="21" customHeight="1">
      <c r="A106" s="532"/>
      <c r="B106" s="482" t="s">
        <v>325</v>
      </c>
      <c r="C106" s="484">
        <v>65595</v>
      </c>
      <c r="D106" s="484"/>
      <c r="E106" s="531"/>
      <c r="F106" s="531"/>
      <c r="G106" s="531"/>
      <c r="H106" s="531"/>
      <c r="I106" s="531"/>
      <c r="J106" s="531"/>
      <c r="K106" s="531"/>
      <c r="L106" s="531"/>
      <c r="M106" s="530"/>
      <c r="N106" s="530"/>
      <c r="O106" s="486"/>
    </row>
    <row r="107" spans="1:15" ht="21" customHeight="1">
      <c r="A107" s="532"/>
      <c r="B107" s="482" t="s">
        <v>326</v>
      </c>
      <c r="C107" s="484">
        <v>19500</v>
      </c>
      <c r="D107" s="484"/>
      <c r="E107" s="531"/>
      <c r="F107" s="531"/>
      <c r="G107" s="531"/>
      <c r="H107" s="531"/>
      <c r="I107" s="531"/>
      <c r="J107" s="531"/>
      <c r="K107" s="531"/>
      <c r="L107" s="531"/>
      <c r="M107" s="530"/>
      <c r="N107" s="530"/>
      <c r="O107" s="486"/>
    </row>
    <row r="108" spans="1:15" ht="21" customHeight="1">
      <c r="A108" s="532"/>
      <c r="B108" s="482" t="s">
        <v>327</v>
      </c>
      <c r="C108" s="484">
        <v>108000</v>
      </c>
      <c r="D108" s="484"/>
      <c r="E108" s="531"/>
      <c r="F108" s="531"/>
      <c r="G108" s="531"/>
      <c r="H108" s="531"/>
      <c r="I108" s="531"/>
      <c r="J108" s="531"/>
      <c r="K108" s="531"/>
      <c r="L108" s="531"/>
      <c r="M108" s="530"/>
      <c r="N108" s="530"/>
      <c r="O108" s="486"/>
    </row>
    <row r="109" spans="1:15" ht="21" customHeight="1">
      <c r="A109" s="532"/>
      <c r="B109" s="478" t="s">
        <v>330</v>
      </c>
      <c r="C109" s="484">
        <v>1000</v>
      </c>
      <c r="D109" s="484"/>
      <c r="E109" s="531"/>
      <c r="F109" s="531"/>
      <c r="G109" s="531"/>
      <c r="H109" s="531"/>
      <c r="I109" s="531"/>
      <c r="J109" s="531"/>
      <c r="K109" s="531"/>
      <c r="L109" s="531"/>
      <c r="M109" s="530"/>
      <c r="N109" s="530"/>
      <c r="O109" s="486"/>
    </row>
    <row r="110" spans="1:15" ht="21" customHeight="1">
      <c r="A110" s="532"/>
      <c r="B110" s="478" t="s">
        <v>331</v>
      </c>
      <c r="C110" s="484">
        <v>20000</v>
      </c>
      <c r="D110" s="484"/>
      <c r="E110" s="531"/>
      <c r="F110" s="531"/>
      <c r="G110" s="531"/>
      <c r="H110" s="531"/>
      <c r="I110" s="531"/>
      <c r="J110" s="531"/>
      <c r="K110" s="531"/>
      <c r="L110" s="531"/>
      <c r="M110" s="530"/>
      <c r="N110" s="530"/>
      <c r="O110" s="486"/>
    </row>
    <row r="111" spans="1:15" ht="21" customHeight="1">
      <c r="A111" s="532"/>
      <c r="B111" s="478" t="s">
        <v>332</v>
      </c>
      <c r="C111" s="484">
        <v>28938</v>
      </c>
      <c r="D111" s="484"/>
      <c r="E111" s="531"/>
      <c r="F111" s="531"/>
      <c r="G111" s="531"/>
      <c r="H111" s="531"/>
      <c r="I111" s="531"/>
      <c r="J111" s="531"/>
      <c r="K111" s="531"/>
      <c r="L111" s="531"/>
      <c r="M111" s="530"/>
      <c r="N111" s="530"/>
      <c r="O111" s="486"/>
    </row>
    <row r="112" spans="1:15" ht="21" customHeight="1">
      <c r="A112" s="532"/>
      <c r="B112" s="478" t="s">
        <v>333</v>
      </c>
      <c r="C112" s="484">
        <v>10150</v>
      </c>
      <c r="D112" s="484"/>
      <c r="E112" s="531"/>
      <c r="F112" s="531"/>
      <c r="G112" s="531"/>
      <c r="H112" s="531"/>
      <c r="I112" s="531"/>
      <c r="J112" s="531"/>
      <c r="K112" s="531"/>
      <c r="L112" s="531"/>
      <c r="M112" s="530"/>
      <c r="N112" s="530"/>
      <c r="O112" s="486"/>
    </row>
    <row r="113" spans="1:15" ht="21" customHeight="1">
      <c r="A113" s="532"/>
      <c r="B113" s="478" t="s">
        <v>334</v>
      </c>
      <c r="C113" s="484">
        <v>4000</v>
      </c>
      <c r="D113" s="484"/>
      <c r="E113" s="531"/>
      <c r="F113" s="531"/>
      <c r="G113" s="531"/>
      <c r="H113" s="531"/>
      <c r="I113" s="531"/>
      <c r="J113" s="531"/>
      <c r="K113" s="531"/>
      <c r="L113" s="531"/>
      <c r="M113" s="530"/>
      <c r="N113" s="530"/>
      <c r="O113" s="486"/>
    </row>
    <row r="114" spans="1:15" ht="21" customHeight="1">
      <c r="A114" s="532"/>
      <c r="B114" s="478" t="s">
        <v>343</v>
      </c>
      <c r="C114" s="484">
        <v>156210</v>
      </c>
      <c r="D114" s="484"/>
      <c r="E114" s="531"/>
      <c r="F114" s="531"/>
      <c r="G114" s="531"/>
      <c r="H114" s="531"/>
      <c r="I114" s="531"/>
      <c r="J114" s="531"/>
      <c r="K114" s="531"/>
      <c r="L114" s="531"/>
      <c r="M114" s="530"/>
      <c r="N114" s="530"/>
      <c r="O114" s="486"/>
    </row>
    <row r="115" spans="1:15" ht="21" customHeight="1">
      <c r="A115" s="532"/>
      <c r="B115" s="478" t="s">
        <v>342</v>
      </c>
      <c r="C115" s="484">
        <v>672850</v>
      </c>
      <c r="D115" s="484"/>
      <c r="E115" s="531"/>
      <c r="F115" s="531"/>
      <c r="G115" s="531"/>
      <c r="H115" s="531"/>
      <c r="I115" s="531"/>
      <c r="J115" s="531"/>
      <c r="K115" s="531"/>
      <c r="L115" s="531"/>
      <c r="M115" s="530"/>
      <c r="N115" s="530"/>
      <c r="O115" s="486"/>
    </row>
    <row r="116" spans="1:15" ht="21" customHeight="1">
      <c r="A116" s="532"/>
      <c r="B116" s="478" t="s">
        <v>328</v>
      </c>
      <c r="C116" s="484">
        <v>55000</v>
      </c>
      <c r="D116" s="484"/>
      <c r="E116" s="531"/>
      <c r="F116" s="531"/>
      <c r="G116" s="531"/>
      <c r="H116" s="531"/>
      <c r="I116" s="531"/>
      <c r="J116" s="531"/>
      <c r="K116" s="531"/>
      <c r="L116" s="531"/>
      <c r="M116" s="530"/>
      <c r="N116" s="530"/>
      <c r="O116" s="486"/>
    </row>
    <row r="117" spans="1:15" ht="21" customHeight="1">
      <c r="A117" s="532"/>
      <c r="B117" s="478" t="s">
        <v>816</v>
      </c>
      <c r="C117" s="484">
        <v>9294</v>
      </c>
      <c r="D117" s="484"/>
      <c r="E117" s="531"/>
      <c r="F117" s="531"/>
      <c r="G117" s="531"/>
      <c r="H117" s="531"/>
      <c r="I117" s="531"/>
      <c r="J117" s="531"/>
      <c r="K117" s="531"/>
      <c r="L117" s="531"/>
      <c r="M117" s="530"/>
      <c r="N117" s="530"/>
      <c r="O117" s="486"/>
    </row>
    <row r="118" spans="1:15" ht="21" customHeight="1">
      <c r="A118" s="532"/>
      <c r="B118" s="482" t="s">
        <v>418</v>
      </c>
      <c r="C118" s="484">
        <v>144679</v>
      </c>
      <c r="D118" s="484"/>
      <c r="E118" s="531"/>
      <c r="F118" s="531"/>
      <c r="G118" s="531"/>
      <c r="H118" s="531"/>
      <c r="I118" s="531"/>
      <c r="J118" s="531"/>
      <c r="K118" s="531"/>
      <c r="L118" s="531"/>
      <c r="M118" s="530"/>
      <c r="N118" s="530"/>
      <c r="O118" s="486"/>
    </row>
    <row r="119" spans="1:15" ht="21" customHeight="1">
      <c r="A119" s="532"/>
      <c r="B119" s="482" t="s">
        <v>420</v>
      </c>
      <c r="C119" s="484">
        <v>50000</v>
      </c>
      <c r="D119" s="484"/>
      <c r="E119" s="531"/>
      <c r="F119" s="531"/>
      <c r="G119" s="531"/>
      <c r="H119" s="531"/>
      <c r="I119" s="531"/>
      <c r="J119" s="531"/>
      <c r="K119" s="531"/>
      <c r="L119" s="531"/>
      <c r="M119" s="530"/>
      <c r="N119" s="530"/>
      <c r="O119" s="486"/>
    </row>
    <row r="120" spans="1:15" ht="21" customHeight="1">
      <c r="A120" s="532"/>
      <c r="B120" s="482" t="s">
        <v>422</v>
      </c>
      <c r="C120" s="484">
        <v>270896</v>
      </c>
      <c r="D120" s="484"/>
      <c r="E120" s="531"/>
      <c r="F120" s="531"/>
      <c r="G120" s="531"/>
      <c r="H120" s="531"/>
      <c r="I120" s="531"/>
      <c r="J120" s="531"/>
      <c r="K120" s="531"/>
      <c r="L120" s="531"/>
      <c r="M120" s="530"/>
      <c r="N120" s="530"/>
      <c r="O120" s="486"/>
    </row>
    <row r="121" spans="1:15" ht="21" customHeight="1">
      <c r="A121" s="532"/>
      <c r="B121" s="482" t="s">
        <v>817</v>
      </c>
      <c r="C121" s="484">
        <v>5969</v>
      </c>
      <c r="D121" s="484"/>
      <c r="E121" s="531"/>
      <c r="F121" s="531"/>
      <c r="G121" s="531"/>
      <c r="H121" s="531"/>
      <c r="I121" s="531"/>
      <c r="J121" s="531"/>
      <c r="K121" s="531"/>
      <c r="L121" s="531"/>
      <c r="M121" s="530"/>
      <c r="N121" s="530"/>
      <c r="O121" s="486"/>
    </row>
    <row r="122" spans="1:15" ht="21" customHeight="1">
      <c r="A122" s="532"/>
      <c r="B122" s="482" t="s">
        <v>525</v>
      </c>
      <c r="C122" s="484">
        <v>155460</v>
      </c>
      <c r="D122" s="484"/>
      <c r="E122" s="531"/>
      <c r="F122" s="531"/>
      <c r="G122" s="531"/>
      <c r="H122" s="531"/>
      <c r="I122" s="531"/>
      <c r="J122" s="531"/>
      <c r="K122" s="531"/>
      <c r="L122" s="531"/>
      <c r="M122" s="530"/>
      <c r="N122" s="530"/>
      <c r="O122" s="486"/>
    </row>
    <row r="123" spans="1:15" ht="21" customHeight="1">
      <c r="A123" s="532"/>
      <c r="B123" s="482" t="s">
        <v>526</v>
      </c>
      <c r="C123" s="484">
        <v>46275</v>
      </c>
      <c r="D123" s="484"/>
      <c r="E123" s="531"/>
      <c r="F123" s="531"/>
      <c r="G123" s="531"/>
      <c r="H123" s="531"/>
      <c r="I123" s="531"/>
      <c r="J123" s="531"/>
      <c r="K123" s="531"/>
      <c r="L123" s="531"/>
      <c r="M123" s="530"/>
      <c r="N123" s="530"/>
      <c r="O123" s="486"/>
    </row>
    <row r="124" spans="1:15" ht="21" customHeight="1">
      <c r="A124" s="532"/>
      <c r="B124" s="482" t="s">
        <v>527</v>
      </c>
      <c r="C124" s="484">
        <v>17000</v>
      </c>
      <c r="D124" s="484"/>
      <c r="E124" s="531"/>
      <c r="F124" s="531"/>
      <c r="G124" s="531"/>
      <c r="H124" s="531"/>
      <c r="I124" s="531"/>
      <c r="J124" s="531"/>
      <c r="K124" s="531"/>
      <c r="L124" s="531"/>
      <c r="M124" s="530"/>
      <c r="N124" s="530"/>
      <c r="O124" s="486"/>
    </row>
    <row r="125" spans="1:15" ht="21" customHeight="1">
      <c r="A125" s="532"/>
      <c r="B125" s="482" t="s">
        <v>424</v>
      </c>
      <c r="C125" s="484"/>
      <c r="D125" s="484"/>
      <c r="E125" s="531"/>
      <c r="F125" s="531"/>
      <c r="G125" s="531"/>
      <c r="H125" s="531"/>
      <c r="I125" s="531"/>
      <c r="J125" s="531"/>
      <c r="K125" s="531"/>
      <c r="L125" s="531"/>
      <c r="M125" s="530"/>
      <c r="N125" s="530"/>
      <c r="O125" s="486"/>
    </row>
    <row r="126" spans="1:15" ht="21" customHeight="1">
      <c r="A126" s="532"/>
      <c r="B126" s="482" t="s">
        <v>532</v>
      </c>
      <c r="C126" s="484">
        <v>21762</v>
      </c>
      <c r="D126" s="484"/>
      <c r="E126" s="531"/>
      <c r="F126" s="531"/>
      <c r="G126" s="531"/>
      <c r="H126" s="531"/>
      <c r="I126" s="531"/>
      <c r="J126" s="531"/>
      <c r="K126" s="531"/>
      <c r="L126" s="531"/>
      <c r="M126" s="530"/>
      <c r="N126" s="530"/>
      <c r="O126" s="486"/>
    </row>
    <row r="127" spans="1:15" ht="21" customHeight="1">
      <c r="A127" s="532"/>
      <c r="B127" s="482" t="s">
        <v>425</v>
      </c>
      <c r="C127" s="484">
        <v>168764</v>
      </c>
      <c r="D127" s="484"/>
      <c r="E127" s="531"/>
      <c r="F127" s="531"/>
      <c r="G127" s="531"/>
      <c r="H127" s="531"/>
      <c r="I127" s="531"/>
      <c r="J127" s="531"/>
      <c r="K127" s="531"/>
      <c r="L127" s="531"/>
      <c r="M127" s="530"/>
      <c r="N127" s="530"/>
      <c r="O127" s="486"/>
    </row>
    <row r="128" spans="1:15" ht="21" customHeight="1">
      <c r="A128" s="532"/>
      <c r="B128" s="482" t="s">
        <v>426</v>
      </c>
      <c r="C128" s="484">
        <v>700</v>
      </c>
      <c r="D128" s="484"/>
      <c r="E128" s="531"/>
      <c r="F128" s="531"/>
      <c r="G128" s="531"/>
      <c r="H128" s="531"/>
      <c r="I128" s="531"/>
      <c r="J128" s="531"/>
      <c r="K128" s="531"/>
      <c r="L128" s="531"/>
      <c r="M128" s="530"/>
      <c r="N128" s="530"/>
      <c r="O128" s="486"/>
    </row>
    <row r="129" spans="1:15" ht="21" customHeight="1">
      <c r="A129" s="532"/>
      <c r="B129" s="482" t="s">
        <v>802</v>
      </c>
      <c r="C129" s="484">
        <v>7800</v>
      </c>
      <c r="D129" s="484"/>
      <c r="E129" s="531"/>
      <c r="F129" s="531"/>
      <c r="G129" s="531"/>
      <c r="H129" s="531"/>
      <c r="I129" s="531"/>
      <c r="J129" s="531"/>
      <c r="K129" s="531"/>
      <c r="L129" s="531"/>
      <c r="M129" s="530"/>
      <c r="N129" s="530"/>
      <c r="O129" s="486"/>
    </row>
    <row r="130" spans="1:15" ht="21" customHeight="1">
      <c r="A130" s="532"/>
      <c r="B130" s="482" t="s">
        <v>800</v>
      </c>
      <c r="C130" s="484">
        <v>38068</v>
      </c>
      <c r="D130" s="484"/>
      <c r="E130" s="531"/>
      <c r="F130" s="531"/>
      <c r="G130" s="531"/>
      <c r="H130" s="531"/>
      <c r="I130" s="531"/>
      <c r="J130" s="531"/>
      <c r="K130" s="531"/>
      <c r="L130" s="531"/>
      <c r="M130" s="530"/>
      <c r="N130" s="530"/>
      <c r="O130" s="486"/>
    </row>
    <row r="131" spans="1:15" ht="21" customHeight="1">
      <c r="A131" s="532"/>
      <c r="B131" s="482" t="s">
        <v>429</v>
      </c>
      <c r="C131" s="484">
        <v>20000</v>
      </c>
      <c r="D131" s="484"/>
      <c r="E131" s="531"/>
      <c r="F131" s="531"/>
      <c r="G131" s="531"/>
      <c r="H131" s="531"/>
      <c r="I131" s="531"/>
      <c r="J131" s="531"/>
      <c r="K131" s="531"/>
      <c r="L131" s="531"/>
      <c r="M131" s="530"/>
      <c r="N131" s="530"/>
      <c r="O131" s="486"/>
    </row>
    <row r="132" spans="1:15" ht="21" customHeight="1">
      <c r="A132" s="471" t="s">
        <v>574</v>
      </c>
      <c r="B132" s="480" t="s">
        <v>783</v>
      </c>
      <c r="C132" s="484"/>
      <c r="D132" s="481">
        <f>SUM(E132:N132)</f>
        <v>0</v>
      </c>
      <c r="E132" s="531"/>
      <c r="F132" s="531"/>
      <c r="G132" s="531"/>
      <c r="H132" s="531"/>
      <c r="I132" s="531"/>
      <c r="J132" s="531"/>
      <c r="K132" s="531"/>
      <c r="L132" s="531"/>
      <c r="M132" s="530"/>
      <c r="N132" s="530"/>
      <c r="O132" s="486"/>
    </row>
    <row r="133" spans="1:15" ht="21" customHeight="1">
      <c r="A133" s="471" t="s">
        <v>575</v>
      </c>
      <c r="B133" s="480" t="s">
        <v>786</v>
      </c>
      <c r="C133" s="484"/>
      <c r="D133" s="481">
        <f>SUM(E133:N133)</f>
        <v>0</v>
      </c>
      <c r="E133" s="531"/>
      <c r="F133" s="531"/>
      <c r="G133" s="531"/>
      <c r="H133" s="531"/>
      <c r="I133" s="531"/>
      <c r="J133" s="531"/>
      <c r="K133" s="531"/>
      <c r="L133" s="531"/>
      <c r="M133" s="530"/>
      <c r="N133" s="530"/>
      <c r="O133" s="486"/>
    </row>
    <row r="134" spans="1:15" ht="21" customHeight="1">
      <c r="A134" s="471" t="s">
        <v>576</v>
      </c>
      <c r="B134" s="480" t="s">
        <v>787</v>
      </c>
      <c r="C134" s="481">
        <f>SUM(C135:C142)</f>
        <v>53586</v>
      </c>
      <c r="D134" s="481">
        <f>SUM(E134:N134)</f>
        <v>53586</v>
      </c>
      <c r="E134" s="531"/>
      <c r="F134" s="531"/>
      <c r="G134" s="531"/>
      <c r="H134" s="483">
        <v>500</v>
      </c>
      <c r="I134" s="531"/>
      <c r="J134" s="531"/>
      <c r="K134" s="531"/>
      <c r="L134" s="483">
        <v>1486</v>
      </c>
      <c r="M134" s="485">
        <v>51600</v>
      </c>
      <c r="N134" s="530"/>
      <c r="O134" s="486"/>
    </row>
    <row r="135" spans="1:15" ht="21" customHeight="1">
      <c r="A135" s="471"/>
      <c r="B135" s="482" t="s">
        <v>818</v>
      </c>
      <c r="C135" s="484">
        <v>1486</v>
      </c>
      <c r="D135" s="481"/>
      <c r="E135" s="531"/>
      <c r="F135" s="531"/>
      <c r="G135" s="531"/>
      <c r="H135" s="531"/>
      <c r="I135" s="531"/>
      <c r="J135" s="531"/>
      <c r="K135" s="531"/>
      <c r="L135" s="531"/>
      <c r="M135" s="485"/>
      <c r="N135" s="530"/>
      <c r="O135" s="486"/>
    </row>
    <row r="136" spans="1:15" ht="21" customHeight="1">
      <c r="A136" s="471"/>
      <c r="B136" s="482" t="s">
        <v>375</v>
      </c>
      <c r="C136" s="484">
        <v>4000</v>
      </c>
      <c r="D136" s="484"/>
      <c r="E136" s="531"/>
      <c r="F136" s="531"/>
      <c r="G136" s="531"/>
      <c r="H136" s="531"/>
      <c r="I136" s="531"/>
      <c r="J136" s="531"/>
      <c r="K136" s="531"/>
      <c r="L136" s="531"/>
      <c r="M136" s="530"/>
      <c r="N136" s="530"/>
      <c r="O136" s="486"/>
    </row>
    <row r="137" spans="1:15" ht="21" customHeight="1">
      <c r="A137" s="471"/>
      <c r="B137" s="482" t="s">
        <v>376</v>
      </c>
      <c r="C137" s="484">
        <v>6000</v>
      </c>
      <c r="D137" s="484"/>
      <c r="E137" s="531"/>
      <c r="F137" s="531"/>
      <c r="G137" s="531"/>
      <c r="H137" s="531"/>
      <c r="I137" s="531"/>
      <c r="J137" s="531"/>
      <c r="K137" s="531"/>
      <c r="L137" s="531"/>
      <c r="M137" s="530"/>
      <c r="N137" s="530"/>
      <c r="O137" s="486"/>
    </row>
    <row r="138" spans="1:15" ht="21" customHeight="1">
      <c r="A138" s="471"/>
      <c r="B138" s="482" t="s">
        <v>374</v>
      </c>
      <c r="C138" s="484">
        <v>5000</v>
      </c>
      <c r="D138" s="484"/>
      <c r="E138" s="531"/>
      <c r="F138" s="531"/>
      <c r="G138" s="531"/>
      <c r="H138" s="531"/>
      <c r="I138" s="531"/>
      <c r="J138" s="531"/>
      <c r="K138" s="531"/>
      <c r="L138" s="531"/>
      <c r="M138" s="530"/>
      <c r="N138" s="530"/>
      <c r="O138" s="486"/>
    </row>
    <row r="139" spans="1:15" ht="21" customHeight="1">
      <c r="A139" s="471"/>
      <c r="B139" s="482" t="s">
        <v>377</v>
      </c>
      <c r="C139" s="484">
        <v>3500</v>
      </c>
      <c r="D139" s="484"/>
      <c r="E139" s="531"/>
      <c r="F139" s="531"/>
      <c r="G139" s="531"/>
      <c r="H139" s="531"/>
      <c r="I139" s="531"/>
      <c r="J139" s="531"/>
      <c r="K139" s="531"/>
      <c r="L139" s="531"/>
      <c r="M139" s="530"/>
      <c r="N139" s="530"/>
      <c r="O139" s="486"/>
    </row>
    <row r="140" spans="1:15" ht="21" customHeight="1">
      <c r="A140" s="471"/>
      <c r="B140" s="482" t="s">
        <v>378</v>
      </c>
      <c r="C140" s="484">
        <v>11000</v>
      </c>
      <c r="D140" s="484"/>
      <c r="E140" s="531"/>
      <c r="F140" s="531"/>
      <c r="G140" s="531"/>
      <c r="H140" s="531"/>
      <c r="I140" s="531"/>
      <c r="J140" s="531"/>
      <c r="K140" s="531"/>
      <c r="L140" s="531"/>
      <c r="M140" s="530"/>
      <c r="N140" s="530"/>
      <c r="O140" s="486"/>
    </row>
    <row r="141" spans="1:15" ht="21" customHeight="1">
      <c r="A141" s="471"/>
      <c r="B141" s="482" t="s">
        <v>379</v>
      </c>
      <c r="C141" s="484">
        <v>2600</v>
      </c>
      <c r="D141" s="484"/>
      <c r="E141" s="531"/>
      <c r="F141" s="531"/>
      <c r="G141" s="531"/>
      <c r="H141" s="531"/>
      <c r="I141" s="531"/>
      <c r="J141" s="531"/>
      <c r="K141" s="531"/>
      <c r="L141" s="531"/>
      <c r="M141" s="530"/>
      <c r="N141" s="530"/>
      <c r="O141" s="486"/>
    </row>
    <row r="142" spans="1:15" ht="21" customHeight="1">
      <c r="A142" s="471"/>
      <c r="B142" s="482" t="s">
        <v>380</v>
      </c>
      <c r="C142" s="484">
        <v>20000</v>
      </c>
      <c r="D142" s="484"/>
      <c r="E142" s="531"/>
      <c r="F142" s="531"/>
      <c r="G142" s="531"/>
      <c r="H142" s="531"/>
      <c r="I142" s="531"/>
      <c r="J142" s="531"/>
      <c r="K142" s="531"/>
      <c r="L142" s="531"/>
      <c r="M142" s="530"/>
      <c r="N142" s="530"/>
      <c r="O142" s="486"/>
    </row>
    <row r="143" spans="1:15" ht="21" customHeight="1">
      <c r="A143" s="471" t="s">
        <v>577</v>
      </c>
      <c r="B143" s="480" t="s">
        <v>789</v>
      </c>
      <c r="C143" s="481">
        <f>SUM(C144:C150)</f>
        <v>64205</v>
      </c>
      <c r="D143" s="481">
        <f>SUM(E143:N143)</f>
        <v>64205</v>
      </c>
      <c r="E143" s="531"/>
      <c r="F143" s="531"/>
      <c r="G143" s="483">
        <v>2707</v>
      </c>
      <c r="H143" s="531"/>
      <c r="I143" s="531"/>
      <c r="J143" s="531"/>
      <c r="K143" s="531"/>
      <c r="L143" s="483">
        <v>27598</v>
      </c>
      <c r="M143" s="485">
        <v>33900</v>
      </c>
      <c r="N143" s="530"/>
      <c r="O143" s="486"/>
    </row>
    <row r="144" spans="1:15" ht="21" customHeight="1">
      <c r="A144" s="471"/>
      <c r="B144" s="482" t="s">
        <v>338</v>
      </c>
      <c r="C144" s="484"/>
      <c r="D144" s="484"/>
      <c r="E144" s="531"/>
      <c r="F144" s="531"/>
      <c r="G144" s="531"/>
      <c r="H144" s="531"/>
      <c r="I144" s="531"/>
      <c r="J144" s="531"/>
      <c r="K144" s="531"/>
      <c r="L144" s="531"/>
      <c r="M144" s="530"/>
      <c r="N144" s="530"/>
      <c r="O144" s="486"/>
    </row>
    <row r="145" spans="1:15" ht="21" customHeight="1">
      <c r="A145" s="471"/>
      <c r="B145" s="482" t="s">
        <v>340</v>
      </c>
      <c r="C145" s="484">
        <v>5000</v>
      </c>
      <c r="D145" s="484"/>
      <c r="E145" s="531"/>
      <c r="F145" s="531"/>
      <c r="G145" s="531"/>
      <c r="H145" s="531"/>
      <c r="I145" s="531"/>
      <c r="J145" s="531"/>
      <c r="K145" s="531"/>
      <c r="L145" s="531"/>
      <c r="M145" s="530"/>
      <c r="N145" s="530"/>
      <c r="O145" s="486"/>
    </row>
    <row r="146" spans="1:15" ht="21" customHeight="1">
      <c r="A146" s="471"/>
      <c r="B146" s="482" t="s">
        <v>415</v>
      </c>
      <c r="C146" s="484">
        <v>3000</v>
      </c>
      <c r="D146" s="484"/>
      <c r="E146" s="531"/>
      <c r="F146" s="531"/>
      <c r="G146" s="531"/>
      <c r="H146" s="531"/>
      <c r="I146" s="531"/>
      <c r="J146" s="531"/>
      <c r="K146" s="531"/>
      <c r="L146" s="531"/>
      <c r="M146" s="530"/>
      <c r="N146" s="530"/>
      <c r="O146" s="486"/>
    </row>
    <row r="147" spans="1:15" ht="21" customHeight="1">
      <c r="A147" s="471"/>
      <c r="B147" s="482" t="s">
        <v>821</v>
      </c>
      <c r="C147" s="484">
        <v>2707</v>
      </c>
      <c r="D147" s="484"/>
      <c r="E147" s="531"/>
      <c r="F147" s="531"/>
      <c r="G147" s="531"/>
      <c r="H147" s="531"/>
      <c r="I147" s="531"/>
      <c r="J147" s="531"/>
      <c r="K147" s="531"/>
      <c r="L147" s="531"/>
      <c r="M147" s="530"/>
      <c r="N147" s="530"/>
      <c r="O147" s="486"/>
    </row>
    <row r="148" spans="1:15" ht="21" customHeight="1">
      <c r="A148" s="471"/>
      <c r="B148" s="482" t="s">
        <v>819</v>
      </c>
      <c r="C148" s="484">
        <v>836</v>
      </c>
      <c r="D148" s="484"/>
      <c r="E148" s="531"/>
      <c r="F148" s="531"/>
      <c r="G148" s="531"/>
      <c r="H148" s="531"/>
      <c r="I148" s="531"/>
      <c r="J148" s="531"/>
      <c r="K148" s="531"/>
      <c r="L148" s="531"/>
      <c r="M148" s="530"/>
      <c r="N148" s="530"/>
      <c r="O148" s="486"/>
    </row>
    <row r="149" spans="1:15" ht="21" customHeight="1">
      <c r="A149" s="471"/>
      <c r="B149" s="482" t="s">
        <v>801</v>
      </c>
      <c r="C149" s="484">
        <v>600</v>
      </c>
      <c r="D149" s="484"/>
      <c r="E149" s="531"/>
      <c r="F149" s="531"/>
      <c r="G149" s="531"/>
      <c r="H149" s="531"/>
      <c r="I149" s="531"/>
      <c r="J149" s="531"/>
      <c r="K149" s="531"/>
      <c r="L149" s="531"/>
      <c r="M149" s="530"/>
      <c r="N149" s="530"/>
      <c r="O149" s="486"/>
    </row>
    <row r="150" spans="1:15" ht="21" customHeight="1">
      <c r="A150" s="471"/>
      <c r="B150" s="482" t="s">
        <v>341</v>
      </c>
      <c r="C150" s="484">
        <v>52062</v>
      </c>
      <c r="D150" s="484"/>
      <c r="E150" s="531"/>
      <c r="F150" s="531"/>
      <c r="G150" s="531"/>
      <c r="H150" s="531"/>
      <c r="I150" s="531"/>
      <c r="J150" s="531"/>
      <c r="K150" s="531"/>
      <c r="L150" s="531"/>
      <c r="M150" s="530"/>
      <c r="N150" s="530"/>
      <c r="O150" s="486"/>
    </row>
    <row r="151" spans="1:15" ht="21" customHeight="1">
      <c r="A151" s="471" t="s">
        <v>578</v>
      </c>
      <c r="B151" s="480" t="s">
        <v>790</v>
      </c>
      <c r="C151" s="481">
        <f>SUM(C152:C164)</f>
        <v>33951</v>
      </c>
      <c r="D151" s="481">
        <f>SUM(E151:N151)</f>
        <v>33951</v>
      </c>
      <c r="E151" s="531"/>
      <c r="F151" s="531"/>
      <c r="G151" s="483">
        <v>1000</v>
      </c>
      <c r="H151" s="531"/>
      <c r="I151" s="531"/>
      <c r="J151" s="531"/>
      <c r="K151" s="531"/>
      <c r="L151" s="531"/>
      <c r="M151" s="485">
        <v>32951</v>
      </c>
      <c r="N151" s="530"/>
      <c r="O151" s="486"/>
    </row>
    <row r="152" spans="1:15" ht="21" customHeight="1">
      <c r="A152" s="471"/>
      <c r="B152" s="482" t="s">
        <v>337</v>
      </c>
      <c r="C152" s="484">
        <v>13000</v>
      </c>
      <c r="D152" s="484"/>
      <c r="E152" s="531"/>
      <c r="F152" s="531"/>
      <c r="G152" s="531"/>
      <c r="H152" s="531"/>
      <c r="I152" s="531"/>
      <c r="J152" s="531"/>
      <c r="K152" s="531"/>
      <c r="L152" s="531"/>
      <c r="M152" s="530"/>
      <c r="N152" s="530"/>
      <c r="O152" s="486"/>
    </row>
    <row r="153" spans="1:15" ht="21" customHeight="1">
      <c r="A153" s="471"/>
      <c r="B153" s="482" t="s">
        <v>820</v>
      </c>
      <c r="C153" s="484">
        <v>1431</v>
      </c>
      <c r="D153" s="484"/>
      <c r="E153" s="531"/>
      <c r="F153" s="531"/>
      <c r="G153" s="531"/>
      <c r="H153" s="531"/>
      <c r="I153" s="531"/>
      <c r="J153" s="531"/>
      <c r="K153" s="531"/>
      <c r="L153" s="531"/>
      <c r="M153" s="530"/>
      <c r="N153" s="530"/>
      <c r="O153" s="486"/>
    </row>
    <row r="154" spans="1:15" ht="21" customHeight="1">
      <c r="A154" s="471"/>
      <c r="B154" s="482" t="s">
        <v>406</v>
      </c>
      <c r="C154" s="484">
        <v>6000</v>
      </c>
      <c r="D154" s="484"/>
      <c r="E154" s="531"/>
      <c r="F154" s="531"/>
      <c r="G154" s="531"/>
      <c r="H154" s="531"/>
      <c r="I154" s="531"/>
      <c r="J154" s="531"/>
      <c r="K154" s="531"/>
      <c r="L154" s="531"/>
      <c r="M154" s="530"/>
      <c r="N154" s="530"/>
      <c r="O154" s="486"/>
    </row>
    <row r="155" spans="1:15" ht="21" customHeight="1">
      <c r="A155" s="471"/>
      <c r="B155" s="482" t="s">
        <v>396</v>
      </c>
      <c r="C155" s="484">
        <v>1052</v>
      </c>
      <c r="D155" s="484"/>
      <c r="E155" s="531"/>
      <c r="F155" s="531"/>
      <c r="G155" s="531"/>
      <c r="H155" s="531"/>
      <c r="I155" s="531"/>
      <c r="J155" s="531"/>
      <c r="K155" s="531"/>
      <c r="L155" s="531"/>
      <c r="M155" s="530"/>
      <c r="N155" s="530"/>
      <c r="O155" s="486"/>
    </row>
    <row r="156" spans="1:15" ht="21" customHeight="1">
      <c r="A156" s="471"/>
      <c r="B156" s="482" t="s">
        <v>397</v>
      </c>
      <c r="C156" s="484">
        <v>4212</v>
      </c>
      <c r="D156" s="484"/>
      <c r="E156" s="531"/>
      <c r="F156" s="531"/>
      <c r="G156" s="531"/>
      <c r="H156" s="531"/>
      <c r="I156" s="531"/>
      <c r="J156" s="531"/>
      <c r="K156" s="531"/>
      <c r="L156" s="531"/>
      <c r="M156" s="530"/>
      <c r="N156" s="530"/>
      <c r="O156" s="486"/>
    </row>
    <row r="157" spans="1:15" ht="21" customHeight="1">
      <c r="A157" s="471"/>
      <c r="B157" s="482" t="s">
        <v>398</v>
      </c>
      <c r="C157" s="484">
        <v>1272</v>
      </c>
      <c r="D157" s="484"/>
      <c r="E157" s="531"/>
      <c r="F157" s="531"/>
      <c r="G157" s="531"/>
      <c r="H157" s="531"/>
      <c r="I157" s="531"/>
      <c r="J157" s="531"/>
      <c r="K157" s="531"/>
      <c r="L157" s="531"/>
      <c r="M157" s="530"/>
      <c r="N157" s="530"/>
      <c r="O157" s="486"/>
    </row>
    <row r="158" spans="1:15" ht="21" customHeight="1">
      <c r="A158" s="471"/>
      <c r="B158" s="482" t="s">
        <v>399</v>
      </c>
      <c r="C158" s="484">
        <v>1142</v>
      </c>
      <c r="D158" s="484"/>
      <c r="E158" s="531"/>
      <c r="F158" s="531"/>
      <c r="G158" s="531"/>
      <c r="H158" s="531"/>
      <c r="I158" s="531"/>
      <c r="J158" s="531"/>
      <c r="K158" s="531"/>
      <c r="L158" s="531"/>
      <c r="M158" s="530"/>
      <c r="N158" s="530"/>
      <c r="O158" s="486"/>
    </row>
    <row r="159" spans="1:15" ht="21" customHeight="1">
      <c r="A159" s="471"/>
      <c r="B159" s="482" t="s">
        <v>400</v>
      </c>
      <c r="C159" s="484">
        <v>952</v>
      </c>
      <c r="D159" s="484"/>
      <c r="E159" s="531"/>
      <c r="F159" s="531"/>
      <c r="G159" s="531"/>
      <c r="H159" s="531"/>
      <c r="I159" s="531"/>
      <c r="J159" s="531"/>
      <c r="K159" s="531"/>
      <c r="L159" s="531"/>
      <c r="M159" s="530"/>
      <c r="N159" s="530"/>
      <c r="O159" s="486"/>
    </row>
    <row r="160" spans="1:15" ht="21" customHeight="1">
      <c r="A160" s="471"/>
      <c r="B160" s="482" t="s">
        <v>401</v>
      </c>
      <c r="C160" s="484">
        <v>992</v>
      </c>
      <c r="D160" s="484"/>
      <c r="E160" s="531"/>
      <c r="F160" s="531"/>
      <c r="G160" s="531"/>
      <c r="H160" s="531"/>
      <c r="I160" s="531"/>
      <c r="J160" s="531"/>
      <c r="K160" s="531"/>
      <c r="L160" s="531"/>
      <c r="M160" s="530"/>
      <c r="N160" s="530"/>
      <c r="O160" s="486"/>
    </row>
    <row r="161" spans="1:15" ht="21" customHeight="1">
      <c r="A161" s="471"/>
      <c r="B161" s="482" t="s">
        <v>402</v>
      </c>
      <c r="C161" s="484">
        <v>992</v>
      </c>
      <c r="D161" s="484"/>
      <c r="E161" s="531"/>
      <c r="F161" s="531"/>
      <c r="G161" s="531"/>
      <c r="H161" s="531"/>
      <c r="I161" s="531"/>
      <c r="J161" s="531"/>
      <c r="K161" s="531"/>
      <c r="L161" s="531"/>
      <c r="M161" s="530"/>
      <c r="N161" s="530"/>
      <c r="O161" s="486"/>
    </row>
    <row r="162" spans="1:15" ht="21" customHeight="1">
      <c r="A162" s="471"/>
      <c r="B162" s="482" t="s">
        <v>403</v>
      </c>
      <c r="C162" s="484">
        <v>942</v>
      </c>
      <c r="D162" s="484"/>
      <c r="E162" s="531"/>
      <c r="F162" s="531"/>
      <c r="G162" s="531"/>
      <c r="H162" s="531"/>
      <c r="I162" s="531"/>
      <c r="J162" s="531"/>
      <c r="K162" s="531"/>
      <c r="L162" s="531"/>
      <c r="M162" s="530"/>
      <c r="N162" s="530"/>
      <c r="O162" s="486"/>
    </row>
    <row r="163" spans="1:15" ht="21" customHeight="1">
      <c r="A163" s="471"/>
      <c r="B163" s="482" t="s">
        <v>404</v>
      </c>
      <c r="C163" s="484">
        <v>932</v>
      </c>
      <c r="D163" s="484"/>
      <c r="E163" s="531"/>
      <c r="F163" s="531"/>
      <c r="G163" s="531"/>
      <c r="H163" s="531"/>
      <c r="I163" s="531"/>
      <c r="J163" s="531"/>
      <c r="K163" s="531"/>
      <c r="L163" s="531"/>
      <c r="M163" s="530"/>
      <c r="N163" s="530"/>
      <c r="O163" s="486"/>
    </row>
    <row r="164" spans="1:15" ht="21" customHeight="1">
      <c r="A164" s="471"/>
      <c r="B164" s="482" t="s">
        <v>405</v>
      </c>
      <c r="C164" s="484">
        <v>1032</v>
      </c>
      <c r="D164" s="484"/>
      <c r="E164" s="531"/>
      <c r="F164" s="531"/>
      <c r="G164" s="531"/>
      <c r="H164" s="531"/>
      <c r="I164" s="531"/>
      <c r="J164" s="531"/>
      <c r="K164" s="531"/>
      <c r="L164" s="531"/>
      <c r="M164" s="530"/>
      <c r="N164" s="530"/>
      <c r="O164" s="486"/>
    </row>
    <row r="165" spans="1:15" ht="21" customHeight="1">
      <c r="A165" s="491"/>
      <c r="B165" s="480"/>
      <c r="C165" s="484"/>
      <c r="D165" s="484"/>
      <c r="E165" s="531"/>
      <c r="F165" s="531"/>
      <c r="G165" s="531"/>
      <c r="H165" s="531"/>
      <c r="I165" s="531"/>
      <c r="J165" s="531"/>
      <c r="K165" s="531"/>
      <c r="L165" s="531"/>
      <c r="M165" s="530"/>
      <c r="N165" s="530"/>
      <c r="O165" s="486"/>
    </row>
    <row r="166" spans="1:15" ht="21" customHeight="1">
      <c r="A166" s="491"/>
      <c r="B166" s="480" t="s">
        <v>414</v>
      </c>
      <c r="C166" s="481">
        <v>54987</v>
      </c>
      <c r="D166" s="481">
        <f>SUM(E166:O166)</f>
        <v>54987</v>
      </c>
      <c r="E166" s="531"/>
      <c r="F166" s="531"/>
      <c r="G166" s="531"/>
      <c r="H166" s="531"/>
      <c r="I166" s="531"/>
      <c r="J166" s="531"/>
      <c r="K166" s="531"/>
      <c r="L166" s="531"/>
      <c r="M166" s="485">
        <v>54987</v>
      </c>
      <c r="N166" s="530"/>
      <c r="O166" s="486"/>
    </row>
    <row r="167" spans="1:15" ht="21" customHeight="1">
      <c r="A167" s="491"/>
      <c r="B167" s="480"/>
      <c r="C167" s="481"/>
      <c r="D167" s="484"/>
      <c r="E167" s="531"/>
      <c r="F167" s="531"/>
      <c r="G167" s="531"/>
      <c r="H167" s="531"/>
      <c r="I167" s="531"/>
      <c r="J167" s="531"/>
      <c r="K167" s="531"/>
      <c r="L167" s="531"/>
      <c r="M167" s="530"/>
      <c r="N167" s="530"/>
      <c r="O167" s="486"/>
    </row>
    <row r="168" spans="1:15" ht="21" customHeight="1">
      <c r="A168" s="491"/>
      <c r="B168" s="480" t="s">
        <v>336</v>
      </c>
      <c r="C168" s="481">
        <v>63524</v>
      </c>
      <c r="D168" s="481">
        <f aca="true" t="shared" si="1" ref="D168:D180">SUM(E168:O168)</f>
        <v>63524</v>
      </c>
      <c r="E168" s="531"/>
      <c r="F168" s="531"/>
      <c r="G168" s="483"/>
      <c r="H168" s="531"/>
      <c r="I168" s="531"/>
      <c r="J168" s="531"/>
      <c r="K168" s="531"/>
      <c r="L168" s="483">
        <v>22219</v>
      </c>
      <c r="M168" s="485">
        <v>41305</v>
      </c>
      <c r="N168" s="530"/>
      <c r="O168" s="486"/>
    </row>
    <row r="169" spans="1:15" ht="21" customHeight="1">
      <c r="A169" s="491"/>
      <c r="B169" s="480" t="s">
        <v>809</v>
      </c>
      <c r="C169" s="481">
        <v>1648039</v>
      </c>
      <c r="D169" s="481">
        <f t="shared" si="1"/>
        <v>1648039</v>
      </c>
      <c r="E169" s="531"/>
      <c r="F169" s="531"/>
      <c r="G169" s="483">
        <v>11441</v>
      </c>
      <c r="H169" s="531"/>
      <c r="I169" s="531"/>
      <c r="J169" s="531"/>
      <c r="K169" s="531"/>
      <c r="L169" s="483">
        <v>162887</v>
      </c>
      <c r="M169" s="485">
        <v>1463711</v>
      </c>
      <c r="N169" s="530"/>
      <c r="O169" s="711">
        <v>10000</v>
      </c>
    </row>
    <row r="170" spans="1:15" ht="21" customHeight="1">
      <c r="A170" s="491"/>
      <c r="B170" s="480" t="s">
        <v>828</v>
      </c>
      <c r="C170" s="481">
        <v>24130</v>
      </c>
      <c r="D170" s="481">
        <f t="shared" si="1"/>
        <v>24130</v>
      </c>
      <c r="E170" s="531"/>
      <c r="F170" s="531"/>
      <c r="G170" s="483"/>
      <c r="H170" s="531"/>
      <c r="I170" s="531"/>
      <c r="J170" s="531"/>
      <c r="K170" s="531"/>
      <c r="L170" s="483">
        <v>24130</v>
      </c>
      <c r="M170" s="485"/>
      <c r="N170" s="530"/>
      <c r="O170" s="711"/>
    </row>
    <row r="171" spans="1:15" ht="21" customHeight="1">
      <c r="A171" s="491"/>
      <c r="B171" s="480" t="s">
        <v>921</v>
      </c>
      <c r="C171" s="481">
        <v>150000</v>
      </c>
      <c r="D171" s="481">
        <f t="shared" si="1"/>
        <v>150000</v>
      </c>
      <c r="E171" s="531"/>
      <c r="F171" s="531"/>
      <c r="G171" s="483">
        <v>15000</v>
      </c>
      <c r="H171" s="531"/>
      <c r="I171" s="531"/>
      <c r="J171" s="531"/>
      <c r="K171" s="531"/>
      <c r="L171" s="531"/>
      <c r="M171" s="485">
        <v>135000</v>
      </c>
      <c r="N171" s="530"/>
      <c r="O171" s="711"/>
    </row>
    <row r="172" spans="1:15" ht="21" customHeight="1">
      <c r="A172" s="491"/>
      <c r="B172" s="480" t="s">
        <v>918</v>
      </c>
      <c r="C172" s="481">
        <v>200000</v>
      </c>
      <c r="D172" s="481">
        <f t="shared" si="1"/>
        <v>200000</v>
      </c>
      <c r="E172" s="531"/>
      <c r="F172" s="531"/>
      <c r="G172" s="483"/>
      <c r="H172" s="531"/>
      <c r="I172" s="531"/>
      <c r="J172" s="531"/>
      <c r="K172" s="531"/>
      <c r="L172" s="531"/>
      <c r="M172" s="485">
        <v>200000</v>
      </c>
      <c r="N172" s="530"/>
      <c r="O172" s="711"/>
    </row>
    <row r="173" spans="1:15" ht="21" customHeight="1">
      <c r="A173" s="491"/>
      <c r="B173" s="480" t="s">
        <v>825</v>
      </c>
      <c r="C173" s="481">
        <v>24455</v>
      </c>
      <c r="D173" s="481">
        <f t="shared" si="1"/>
        <v>24455</v>
      </c>
      <c r="E173" s="531"/>
      <c r="F173" s="531"/>
      <c r="G173" s="483"/>
      <c r="H173" s="531"/>
      <c r="I173" s="531"/>
      <c r="J173" s="531"/>
      <c r="K173" s="531"/>
      <c r="L173" s="483">
        <v>24455</v>
      </c>
      <c r="M173" s="485"/>
      <c r="N173" s="530"/>
      <c r="O173" s="711"/>
    </row>
    <row r="174" spans="1:15" ht="21" customHeight="1">
      <c r="A174" s="491"/>
      <c r="B174" s="480" t="s">
        <v>826</v>
      </c>
      <c r="C174" s="481">
        <v>19302</v>
      </c>
      <c r="D174" s="481">
        <f t="shared" si="1"/>
        <v>19302</v>
      </c>
      <c r="E174" s="531"/>
      <c r="F174" s="531"/>
      <c r="G174" s="483"/>
      <c r="H174" s="531"/>
      <c r="I174" s="531"/>
      <c r="J174" s="531"/>
      <c r="K174" s="531"/>
      <c r="L174" s="483">
        <v>19302</v>
      </c>
      <c r="M174" s="485"/>
      <c r="N174" s="530"/>
      <c r="O174" s="711"/>
    </row>
    <row r="175" spans="1:15" ht="21" customHeight="1">
      <c r="A175" s="491"/>
      <c r="B175" s="480" t="s">
        <v>920</v>
      </c>
      <c r="C175" s="481">
        <v>772788</v>
      </c>
      <c r="D175" s="481">
        <f t="shared" si="1"/>
        <v>772788</v>
      </c>
      <c r="E175" s="531"/>
      <c r="F175" s="531"/>
      <c r="G175" s="483"/>
      <c r="H175" s="531"/>
      <c r="I175" s="483">
        <v>25283</v>
      </c>
      <c r="J175" s="531"/>
      <c r="K175" s="531"/>
      <c r="L175" s="483"/>
      <c r="M175" s="485">
        <v>747505</v>
      </c>
      <c r="N175" s="530"/>
      <c r="O175" s="711"/>
    </row>
    <row r="176" spans="1:15" ht="21" customHeight="1">
      <c r="A176" s="491"/>
      <c r="B176" s="480" t="s">
        <v>924</v>
      </c>
      <c r="C176" s="481">
        <v>56371</v>
      </c>
      <c r="D176" s="481">
        <f t="shared" si="1"/>
        <v>56371</v>
      </c>
      <c r="E176" s="531"/>
      <c r="F176" s="531"/>
      <c r="G176" s="483"/>
      <c r="H176" s="531"/>
      <c r="I176" s="531"/>
      <c r="J176" s="531"/>
      <c r="K176" s="531"/>
      <c r="L176" s="483"/>
      <c r="M176" s="485">
        <v>56371</v>
      </c>
      <c r="N176" s="530"/>
      <c r="O176" s="711"/>
    </row>
    <row r="177" spans="1:15" ht="21" customHeight="1">
      <c r="A177" s="491"/>
      <c r="B177" s="480" t="s">
        <v>539</v>
      </c>
      <c r="C177" s="481">
        <v>1475394</v>
      </c>
      <c r="D177" s="481">
        <f t="shared" si="1"/>
        <v>1475394</v>
      </c>
      <c r="E177" s="483">
        <v>90780</v>
      </c>
      <c r="F177" s="483">
        <v>5113</v>
      </c>
      <c r="G177" s="483">
        <v>187371</v>
      </c>
      <c r="H177" s="531">
        <v>10788</v>
      </c>
      <c r="I177" s="531"/>
      <c r="J177" s="531"/>
      <c r="K177" s="531"/>
      <c r="L177" s="483">
        <v>96003</v>
      </c>
      <c r="M177" s="485">
        <v>1085339</v>
      </c>
      <c r="N177" s="530"/>
      <c r="O177" s="486"/>
    </row>
    <row r="178" spans="1:15" ht="21" customHeight="1">
      <c r="A178" s="471"/>
      <c r="B178" s="480" t="s">
        <v>541</v>
      </c>
      <c r="C178" s="481">
        <v>341497</v>
      </c>
      <c r="D178" s="481">
        <f t="shared" si="1"/>
        <v>341497</v>
      </c>
      <c r="E178" s="483">
        <v>80978</v>
      </c>
      <c r="F178" s="483">
        <v>2584</v>
      </c>
      <c r="G178" s="483">
        <v>60374</v>
      </c>
      <c r="H178" s="483">
        <v>31812</v>
      </c>
      <c r="I178" s="531"/>
      <c r="J178" s="531"/>
      <c r="K178" s="531"/>
      <c r="L178" s="483">
        <v>4732</v>
      </c>
      <c r="M178" s="485">
        <v>161017</v>
      </c>
      <c r="N178" s="530"/>
      <c r="O178" s="486"/>
    </row>
    <row r="179" spans="1:15" ht="21" customHeight="1">
      <c r="A179" s="471"/>
      <c r="B179" s="480" t="s">
        <v>542</v>
      </c>
      <c r="C179" s="481">
        <v>543023</v>
      </c>
      <c r="D179" s="481">
        <f t="shared" si="1"/>
        <v>543023</v>
      </c>
      <c r="E179" s="483">
        <v>107127</v>
      </c>
      <c r="F179" s="483">
        <v>4506</v>
      </c>
      <c r="G179" s="483">
        <v>54712</v>
      </c>
      <c r="H179" s="483">
        <v>6835</v>
      </c>
      <c r="I179" s="531"/>
      <c r="J179" s="531"/>
      <c r="K179" s="531"/>
      <c r="L179" s="483">
        <v>10360</v>
      </c>
      <c r="M179" s="485">
        <v>359483</v>
      </c>
      <c r="N179" s="530"/>
      <c r="O179" s="486"/>
    </row>
    <row r="180" spans="1:15" ht="21" customHeight="1">
      <c r="A180" s="471"/>
      <c r="B180" s="480" t="s">
        <v>543</v>
      </c>
      <c r="C180" s="481">
        <v>316258</v>
      </c>
      <c r="D180" s="481">
        <f t="shared" si="1"/>
        <v>316258</v>
      </c>
      <c r="E180" s="483"/>
      <c r="F180" s="483">
        <v>863</v>
      </c>
      <c r="G180" s="483">
        <v>77211</v>
      </c>
      <c r="H180" s="531">
        <v>250</v>
      </c>
      <c r="I180" s="531"/>
      <c r="J180" s="531"/>
      <c r="K180" s="531"/>
      <c r="L180" s="483">
        <v>1857</v>
      </c>
      <c r="M180" s="485">
        <v>236077</v>
      </c>
      <c r="N180" s="530"/>
      <c r="O180" s="486"/>
    </row>
    <row r="181" spans="1:15" ht="21" customHeight="1">
      <c r="A181" s="471"/>
      <c r="B181" s="480"/>
      <c r="C181" s="484"/>
      <c r="D181" s="484"/>
      <c r="E181" s="531"/>
      <c r="F181" s="531"/>
      <c r="G181" s="531"/>
      <c r="H181" s="531"/>
      <c r="I181" s="531"/>
      <c r="J181" s="531"/>
      <c r="K181" s="531"/>
      <c r="L181" s="531"/>
      <c r="M181" s="530"/>
      <c r="N181" s="530"/>
      <c r="O181" s="486"/>
    </row>
    <row r="182" spans="1:15" ht="21" customHeight="1">
      <c r="A182" s="471"/>
      <c r="B182" s="480"/>
      <c r="C182" s="484"/>
      <c r="D182" s="484"/>
      <c r="E182" s="531"/>
      <c r="F182" s="531"/>
      <c r="G182" s="531"/>
      <c r="H182" s="531"/>
      <c r="I182" s="531"/>
      <c r="J182" s="531"/>
      <c r="K182" s="531"/>
      <c r="L182" s="531"/>
      <c r="M182" s="530"/>
      <c r="N182" s="530"/>
      <c r="O182" s="486"/>
    </row>
    <row r="183" spans="1:15" ht="21" customHeight="1">
      <c r="A183" s="471"/>
      <c r="B183" s="521" t="s">
        <v>194</v>
      </c>
      <c r="C183" s="483">
        <f>SUM(C180+C179+C178+C177+C176+C175+C174+C173+C172+C171+C170+C168+C166+C151+C143+C134+C104+C90+C87+C65+C54+C47+C27+C25+C23+C21+C10+C169)</f>
        <v>15106484</v>
      </c>
      <c r="D183" s="483">
        <f aca="true" t="shared" si="2" ref="D183:O183">SUM(D10+D21+D23+D25+D27+D44+D45+D46+D47+D54+D65+D87+D90+D132+D133+D134+D143+D151+D166+D168+D169+D177+D178+D179+D180+D172+D104+D175+D171+D176+D173+D174+D170)</f>
        <v>15106484</v>
      </c>
      <c r="E183" s="483">
        <f t="shared" si="2"/>
        <v>1291538</v>
      </c>
      <c r="F183" s="483">
        <f t="shared" si="2"/>
        <v>370085</v>
      </c>
      <c r="G183" s="483">
        <f t="shared" si="2"/>
        <v>2249235</v>
      </c>
      <c r="H183" s="483">
        <f t="shared" si="2"/>
        <v>53573</v>
      </c>
      <c r="I183" s="483">
        <f t="shared" si="2"/>
        <v>2042107</v>
      </c>
      <c r="J183" s="483">
        <f t="shared" si="2"/>
        <v>600</v>
      </c>
      <c r="K183" s="483">
        <f t="shared" si="2"/>
        <v>579</v>
      </c>
      <c r="L183" s="483">
        <f t="shared" si="2"/>
        <v>1402819</v>
      </c>
      <c r="M183" s="483">
        <f t="shared" si="2"/>
        <v>6472708</v>
      </c>
      <c r="N183" s="483">
        <f t="shared" si="2"/>
        <v>789240</v>
      </c>
      <c r="O183" s="483">
        <f t="shared" si="2"/>
        <v>434000</v>
      </c>
    </row>
    <row r="184" spans="1:15" ht="21" customHeight="1">
      <c r="A184" s="471"/>
      <c r="B184" s="480"/>
      <c r="C184" s="484"/>
      <c r="D184" s="484"/>
      <c r="E184" s="531"/>
      <c r="F184" s="531"/>
      <c r="G184" s="531"/>
      <c r="H184" s="531"/>
      <c r="I184" s="531"/>
      <c r="J184" s="531"/>
      <c r="K184" s="531"/>
      <c r="L184" s="531"/>
      <c r="M184" s="530"/>
      <c r="N184" s="530"/>
      <c r="O184" s="486"/>
    </row>
  </sheetData>
  <mergeCells count="13">
    <mergeCell ref="B8:B9"/>
    <mergeCell ref="D8:D9"/>
    <mergeCell ref="C8:C9"/>
    <mergeCell ref="O8:O9"/>
    <mergeCell ref="L8:L9"/>
    <mergeCell ref="M8:N8"/>
    <mergeCell ref="A3:O3"/>
    <mergeCell ref="B4:N4"/>
    <mergeCell ref="B5:N5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ySplit="6" topLeftCell="BM46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9.125" style="464" customWidth="1"/>
    <col min="2" max="2" width="48.375" style="464" customWidth="1"/>
    <col min="3" max="3" width="13.75390625" style="464" customWidth="1"/>
    <col min="4" max="4" width="11.25390625" style="464" customWidth="1"/>
    <col min="5" max="5" width="11.875" style="464" customWidth="1"/>
    <col min="6" max="6" width="12.25390625" style="464" customWidth="1"/>
    <col min="7" max="7" width="11.375" style="464" customWidth="1"/>
    <col min="8" max="8" width="10.625" style="464" bestFit="1" customWidth="1"/>
    <col min="9" max="9" width="11.25390625" style="464" customWidth="1"/>
    <col min="10" max="10" width="11.625" style="464" customWidth="1"/>
    <col min="11" max="11" width="12.625" style="464" customWidth="1"/>
    <col min="12" max="12" width="10.75390625" style="464" customWidth="1"/>
    <col min="13" max="16384" width="9.125" style="464" customWidth="1"/>
  </cols>
  <sheetData>
    <row r="1" spans="1:13" ht="12.75">
      <c r="A1" s="1271" t="s">
        <v>58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2:12" ht="18.75">
      <c r="B2" s="1272" t="s">
        <v>791</v>
      </c>
      <c r="C2" s="1272"/>
      <c r="D2" s="1272"/>
      <c r="E2" s="1272"/>
      <c r="F2" s="1272"/>
      <c r="G2" s="1272"/>
      <c r="H2" s="1272"/>
      <c r="I2" s="1272"/>
      <c r="J2" s="1272"/>
      <c r="K2" s="1272"/>
      <c r="L2" s="1272"/>
    </row>
    <row r="3" spans="2:12" ht="18.75">
      <c r="B3" s="1273" t="s">
        <v>671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</row>
    <row r="4" spans="2:13" ht="9.75" customHeight="1">
      <c r="B4" s="487"/>
      <c r="C4" s="969"/>
      <c r="D4" s="487"/>
      <c r="E4" s="488"/>
      <c r="F4" s="488"/>
      <c r="G4" s="488"/>
      <c r="H4" s="488"/>
      <c r="I4" s="488"/>
      <c r="J4" s="488"/>
      <c r="K4" s="488"/>
      <c r="L4" s="488"/>
      <c r="M4" s="771" t="s">
        <v>703</v>
      </c>
    </row>
    <row r="5" spans="1:13" ht="27" customHeight="1">
      <c r="A5" s="744"/>
      <c r="B5" s="1270" t="s">
        <v>792</v>
      </c>
      <c r="C5" s="1274" t="s">
        <v>64</v>
      </c>
      <c r="D5" s="1270" t="s">
        <v>793</v>
      </c>
      <c r="E5" s="470" t="s">
        <v>675</v>
      </c>
      <c r="F5" s="1270" t="s">
        <v>676</v>
      </c>
      <c r="G5" s="1270"/>
      <c r="H5" s="1270" t="s">
        <v>677</v>
      </c>
      <c r="I5" s="1270"/>
      <c r="J5" s="1270" t="s">
        <v>795</v>
      </c>
      <c r="K5" s="1270" t="s">
        <v>682</v>
      </c>
      <c r="L5" s="1270"/>
      <c r="M5" s="1270" t="s">
        <v>917</v>
      </c>
    </row>
    <row r="6" spans="1:13" ht="41.25" customHeight="1">
      <c r="A6" s="745"/>
      <c r="B6" s="1270"/>
      <c r="C6" s="1275"/>
      <c r="D6" s="1270"/>
      <c r="E6" s="470" t="s">
        <v>683</v>
      </c>
      <c r="F6" s="470" t="s">
        <v>796</v>
      </c>
      <c r="G6" s="470" t="s">
        <v>797</v>
      </c>
      <c r="H6" s="470" t="s">
        <v>798</v>
      </c>
      <c r="I6" s="470" t="s">
        <v>797</v>
      </c>
      <c r="J6" s="1270"/>
      <c r="K6" s="470" t="s">
        <v>799</v>
      </c>
      <c r="L6" s="470" t="s">
        <v>220</v>
      </c>
      <c r="M6" s="1270"/>
    </row>
    <row r="7" spans="1:13" ht="18" customHeight="1">
      <c r="A7" s="743">
        <v>1801</v>
      </c>
      <c r="B7" s="712" t="s">
        <v>922</v>
      </c>
      <c r="C7" s="713">
        <v>10397</v>
      </c>
      <c r="D7" s="713">
        <f aca="true" t="shared" si="0" ref="D7:D50">SUM(E7:M7)</f>
        <v>10397</v>
      </c>
      <c r="E7" s="470"/>
      <c r="F7" s="470"/>
      <c r="G7" s="470"/>
      <c r="H7" s="470"/>
      <c r="I7" s="470"/>
      <c r="J7" s="470"/>
      <c r="K7" s="713">
        <v>10397</v>
      </c>
      <c r="L7" s="470"/>
      <c r="M7" s="720"/>
    </row>
    <row r="8" spans="1:13" ht="18" customHeight="1">
      <c r="A8" s="525">
        <v>1803</v>
      </c>
      <c r="B8" s="735" t="s">
        <v>916</v>
      </c>
      <c r="C8" s="738">
        <v>5000</v>
      </c>
      <c r="D8" s="713">
        <f t="shared" si="0"/>
        <v>5000</v>
      </c>
      <c r="E8" s="740"/>
      <c r="F8" s="742"/>
      <c r="G8" s="742"/>
      <c r="H8" s="742"/>
      <c r="I8" s="742"/>
      <c r="J8" s="742"/>
      <c r="K8" s="713"/>
      <c r="L8" s="742"/>
      <c r="M8" s="725">
        <v>5000</v>
      </c>
    </row>
    <row r="9" spans="1:13" ht="18" customHeight="1">
      <c r="A9" s="525">
        <v>2985</v>
      </c>
      <c r="B9" s="735" t="s">
        <v>919</v>
      </c>
      <c r="C9" s="738">
        <v>95521</v>
      </c>
      <c r="D9" s="713">
        <f t="shared" si="0"/>
        <v>95521</v>
      </c>
      <c r="E9" s="740">
        <v>95521</v>
      </c>
      <c r="F9" s="742"/>
      <c r="G9" s="742"/>
      <c r="H9" s="742"/>
      <c r="I9" s="742"/>
      <c r="J9" s="742"/>
      <c r="K9" s="713"/>
      <c r="L9" s="742"/>
      <c r="M9" s="721"/>
    </row>
    <row r="10" spans="1:13" ht="18" customHeight="1">
      <c r="A10" s="743">
        <v>3011</v>
      </c>
      <c r="B10" s="712" t="s">
        <v>958</v>
      </c>
      <c r="C10" s="713">
        <v>10533</v>
      </c>
      <c r="D10" s="713">
        <f t="shared" si="0"/>
        <v>10533</v>
      </c>
      <c r="E10" s="924">
        <v>10533</v>
      </c>
      <c r="F10" s="470"/>
      <c r="G10" s="470"/>
      <c r="H10" s="470"/>
      <c r="I10" s="470"/>
      <c r="J10" s="470"/>
      <c r="K10" s="713"/>
      <c r="L10" s="470"/>
      <c r="M10" s="720"/>
    </row>
    <row r="11" spans="1:13" ht="18" customHeight="1">
      <c r="A11" s="524">
        <v>3030</v>
      </c>
      <c r="B11" s="526" t="s">
        <v>581</v>
      </c>
      <c r="C11" s="490">
        <v>30918</v>
      </c>
      <c r="D11" s="713">
        <f t="shared" si="0"/>
        <v>30918</v>
      </c>
      <c r="E11" s="713">
        <v>30918</v>
      </c>
      <c r="F11" s="717"/>
      <c r="G11" s="717"/>
      <c r="H11" s="717"/>
      <c r="I11" s="717"/>
      <c r="J11" s="717"/>
      <c r="K11" s="713"/>
      <c r="L11" s="717"/>
      <c r="M11" s="721"/>
    </row>
    <row r="12" spans="1:13" ht="18" customHeight="1">
      <c r="A12" s="524">
        <v>3141</v>
      </c>
      <c r="B12" s="526" t="s">
        <v>335</v>
      </c>
      <c r="C12" s="490">
        <v>34000</v>
      </c>
      <c r="D12" s="713">
        <f t="shared" si="0"/>
        <v>34000</v>
      </c>
      <c r="E12" s="718">
        <v>34000</v>
      </c>
      <c r="F12" s="719"/>
      <c r="G12" s="719"/>
      <c r="H12" s="719"/>
      <c r="I12" s="719"/>
      <c r="J12" s="719"/>
      <c r="K12" s="713"/>
      <c r="L12" s="719"/>
      <c r="M12" s="721"/>
    </row>
    <row r="13" spans="1:13" ht="18" customHeight="1">
      <c r="A13" s="524">
        <v>3142</v>
      </c>
      <c r="B13" s="489" t="s">
        <v>435</v>
      </c>
      <c r="C13" s="490">
        <v>9589</v>
      </c>
      <c r="D13" s="713">
        <f t="shared" si="0"/>
        <v>9589</v>
      </c>
      <c r="E13" s="718">
        <v>8000</v>
      </c>
      <c r="F13" s="719"/>
      <c r="G13" s="719"/>
      <c r="H13" s="719"/>
      <c r="I13" s="719"/>
      <c r="J13" s="719"/>
      <c r="K13" s="713">
        <v>1589</v>
      </c>
      <c r="L13" s="719"/>
      <c r="M13" s="721"/>
    </row>
    <row r="14" spans="1:13" ht="18" customHeight="1">
      <c r="A14" s="524">
        <v>3143</v>
      </c>
      <c r="B14" s="526" t="s">
        <v>555</v>
      </c>
      <c r="C14" s="490">
        <v>8000</v>
      </c>
      <c r="D14" s="713">
        <f t="shared" si="0"/>
        <v>8000</v>
      </c>
      <c r="E14" s="718">
        <v>7000</v>
      </c>
      <c r="F14" s="719"/>
      <c r="G14" s="719"/>
      <c r="H14" s="719"/>
      <c r="I14" s="719"/>
      <c r="J14" s="719"/>
      <c r="K14" s="713">
        <v>1000</v>
      </c>
      <c r="L14" s="719"/>
      <c r="M14" s="721"/>
    </row>
    <row r="15" spans="1:13" ht="18" customHeight="1">
      <c r="A15" s="525">
        <v>3144</v>
      </c>
      <c r="B15" s="492" t="s">
        <v>925</v>
      </c>
      <c r="C15" s="490">
        <v>3500</v>
      </c>
      <c r="D15" s="713">
        <f t="shared" si="0"/>
        <v>3500</v>
      </c>
      <c r="E15" s="718">
        <v>3500</v>
      </c>
      <c r="F15" s="719"/>
      <c r="G15" s="719"/>
      <c r="H15" s="719"/>
      <c r="I15" s="719"/>
      <c r="J15" s="719"/>
      <c r="K15" s="713"/>
      <c r="L15" s="719"/>
      <c r="M15" s="721"/>
    </row>
    <row r="16" spans="1:13" ht="18" customHeight="1">
      <c r="A16" s="524">
        <v>3201</v>
      </c>
      <c r="B16" s="526" t="s">
        <v>530</v>
      </c>
      <c r="C16" s="490">
        <v>17366</v>
      </c>
      <c r="D16" s="713">
        <f t="shared" si="0"/>
        <v>17366</v>
      </c>
      <c r="E16" s="713">
        <v>17366</v>
      </c>
      <c r="F16" s="717"/>
      <c r="G16" s="717"/>
      <c r="H16" s="717"/>
      <c r="I16" s="717"/>
      <c r="J16" s="717"/>
      <c r="K16" s="713"/>
      <c r="L16" s="717"/>
      <c r="M16" s="721"/>
    </row>
    <row r="17" spans="1:13" ht="18" customHeight="1">
      <c r="A17" s="524">
        <v>3207</v>
      </c>
      <c r="B17" s="526" t="s">
        <v>294</v>
      </c>
      <c r="C17" s="490">
        <v>24000</v>
      </c>
      <c r="D17" s="713">
        <f t="shared" si="0"/>
        <v>24000</v>
      </c>
      <c r="E17" s="718">
        <v>24000</v>
      </c>
      <c r="F17" s="719"/>
      <c r="G17" s="719"/>
      <c r="H17" s="719"/>
      <c r="I17" s="719"/>
      <c r="J17" s="719"/>
      <c r="K17" s="713"/>
      <c r="L17" s="719"/>
      <c r="M17" s="721"/>
    </row>
    <row r="18" spans="1:13" ht="18" customHeight="1">
      <c r="A18" s="524">
        <v>3208</v>
      </c>
      <c r="B18" s="526" t="s">
        <v>36</v>
      </c>
      <c r="C18" s="490">
        <v>20500</v>
      </c>
      <c r="D18" s="713">
        <f t="shared" si="0"/>
        <v>20500</v>
      </c>
      <c r="E18" s="718">
        <v>20500</v>
      </c>
      <c r="F18" s="719"/>
      <c r="G18" s="719"/>
      <c r="H18" s="719"/>
      <c r="I18" s="719"/>
      <c r="J18" s="719"/>
      <c r="K18" s="713"/>
      <c r="L18" s="719"/>
      <c r="M18" s="721"/>
    </row>
    <row r="19" spans="1:13" ht="18" customHeight="1">
      <c r="A19" s="524">
        <v>3209</v>
      </c>
      <c r="B19" s="526" t="s">
        <v>339</v>
      </c>
      <c r="C19" s="490">
        <v>9000</v>
      </c>
      <c r="D19" s="713">
        <f t="shared" si="0"/>
        <v>9000</v>
      </c>
      <c r="E19" s="718">
        <v>9000</v>
      </c>
      <c r="F19" s="719"/>
      <c r="G19" s="719"/>
      <c r="H19" s="719"/>
      <c r="I19" s="719"/>
      <c r="J19" s="719"/>
      <c r="K19" s="713"/>
      <c r="L19" s="719"/>
      <c r="M19" s="721"/>
    </row>
    <row r="20" spans="1:13" ht="18" customHeight="1">
      <c r="A20" s="524">
        <v>3215</v>
      </c>
      <c r="B20" s="526" t="s">
        <v>322</v>
      </c>
      <c r="C20" s="490">
        <v>22750</v>
      </c>
      <c r="D20" s="713">
        <f t="shared" si="0"/>
        <v>22750</v>
      </c>
      <c r="E20" s="718">
        <v>11443</v>
      </c>
      <c r="F20" s="719"/>
      <c r="G20" s="719"/>
      <c r="H20" s="719"/>
      <c r="I20" s="719"/>
      <c r="J20" s="719">
        <v>11307</v>
      </c>
      <c r="K20" s="713"/>
      <c r="L20" s="719"/>
      <c r="M20" s="721"/>
    </row>
    <row r="21" spans="1:13" ht="18" customHeight="1">
      <c r="A21" s="524">
        <v>3222</v>
      </c>
      <c r="B21" s="526" t="s">
        <v>344</v>
      </c>
      <c r="C21" s="490">
        <v>155177</v>
      </c>
      <c r="D21" s="713">
        <f t="shared" si="0"/>
        <v>155177</v>
      </c>
      <c r="E21" s="718"/>
      <c r="F21" s="719">
        <v>62976</v>
      </c>
      <c r="G21" s="719"/>
      <c r="H21" s="719"/>
      <c r="I21" s="719"/>
      <c r="J21" s="719">
        <v>91806</v>
      </c>
      <c r="K21" s="713">
        <v>395</v>
      </c>
      <c r="L21" s="719"/>
      <c r="M21" s="721"/>
    </row>
    <row r="22" spans="1:13" ht="18" customHeight="1">
      <c r="A22" s="524">
        <v>3310</v>
      </c>
      <c r="B22" s="526" t="s">
        <v>176</v>
      </c>
      <c r="C22" s="490">
        <v>6000</v>
      </c>
      <c r="D22" s="713">
        <f t="shared" si="0"/>
        <v>6000</v>
      </c>
      <c r="E22" s="718">
        <v>6000</v>
      </c>
      <c r="F22" s="719"/>
      <c r="G22" s="719"/>
      <c r="H22" s="719"/>
      <c r="I22" s="719"/>
      <c r="J22" s="719"/>
      <c r="K22" s="713"/>
      <c r="L22" s="719"/>
      <c r="M22" s="721"/>
    </row>
    <row r="23" spans="1:13" ht="18" customHeight="1">
      <c r="A23" s="524">
        <v>3322</v>
      </c>
      <c r="B23" s="526" t="s">
        <v>1040</v>
      </c>
      <c r="C23" s="490">
        <v>6500</v>
      </c>
      <c r="D23" s="713">
        <f t="shared" si="0"/>
        <v>6500</v>
      </c>
      <c r="E23" s="718">
        <v>6500</v>
      </c>
      <c r="F23" s="719"/>
      <c r="G23" s="719"/>
      <c r="H23" s="719"/>
      <c r="I23" s="719"/>
      <c r="J23" s="719"/>
      <c r="K23" s="713"/>
      <c r="L23" s="719"/>
      <c r="M23" s="721"/>
    </row>
    <row r="24" spans="1:13" ht="18" customHeight="1">
      <c r="A24" s="524">
        <v>3352</v>
      </c>
      <c r="B24" s="526" t="s">
        <v>971</v>
      </c>
      <c r="C24" s="490">
        <v>13195</v>
      </c>
      <c r="D24" s="713">
        <f t="shared" si="0"/>
        <v>13195</v>
      </c>
      <c r="E24" s="718"/>
      <c r="F24" s="719"/>
      <c r="G24" s="719"/>
      <c r="H24" s="719">
        <v>1013</v>
      </c>
      <c r="I24" s="719"/>
      <c r="J24" s="719"/>
      <c r="K24" s="713">
        <v>12182</v>
      </c>
      <c r="L24" s="719"/>
      <c r="M24" s="721"/>
    </row>
    <row r="25" spans="1:13" ht="18" customHeight="1">
      <c r="A25" s="524">
        <v>3355</v>
      </c>
      <c r="B25" s="526" t="s">
        <v>373</v>
      </c>
      <c r="C25" s="490">
        <v>6710</v>
      </c>
      <c r="D25" s="713">
        <f t="shared" si="0"/>
        <v>6710</v>
      </c>
      <c r="E25" s="718"/>
      <c r="F25" s="719"/>
      <c r="G25" s="719"/>
      <c r="H25" s="719"/>
      <c r="I25" s="719"/>
      <c r="J25" s="719">
        <v>1710</v>
      </c>
      <c r="K25" s="713">
        <v>5000</v>
      </c>
      <c r="L25" s="719"/>
      <c r="M25" s="721"/>
    </row>
    <row r="26" spans="1:13" ht="18" customHeight="1">
      <c r="A26" s="524">
        <v>3356</v>
      </c>
      <c r="B26" s="526" t="s">
        <v>235</v>
      </c>
      <c r="C26" s="490">
        <v>20000</v>
      </c>
      <c r="D26" s="713">
        <f t="shared" si="0"/>
        <v>20000</v>
      </c>
      <c r="E26" s="718"/>
      <c r="F26" s="719"/>
      <c r="G26" s="719"/>
      <c r="H26" s="719"/>
      <c r="I26" s="719"/>
      <c r="J26" s="719"/>
      <c r="K26" s="713">
        <v>20000</v>
      </c>
      <c r="L26" s="719"/>
      <c r="M26" s="721"/>
    </row>
    <row r="27" spans="1:13" ht="18" customHeight="1">
      <c r="A27" s="524">
        <v>3359</v>
      </c>
      <c r="B27" s="731" t="s">
        <v>830</v>
      </c>
      <c r="C27" s="736">
        <v>6557</v>
      </c>
      <c r="D27" s="713">
        <f t="shared" si="0"/>
        <v>6557</v>
      </c>
      <c r="E27" s="718"/>
      <c r="F27" s="719"/>
      <c r="G27" s="719"/>
      <c r="H27" s="719"/>
      <c r="I27" s="719"/>
      <c r="J27" s="719"/>
      <c r="K27" s="713">
        <v>6557</v>
      </c>
      <c r="L27" s="719"/>
      <c r="M27" s="721"/>
    </row>
    <row r="28" spans="1:13" ht="18" customHeight="1">
      <c r="A28" s="524">
        <v>3422</v>
      </c>
      <c r="B28" s="731" t="s">
        <v>1047</v>
      </c>
      <c r="C28" s="736">
        <v>31262</v>
      </c>
      <c r="D28" s="713">
        <f t="shared" si="0"/>
        <v>31262</v>
      </c>
      <c r="E28" s="718">
        <v>15451</v>
      </c>
      <c r="F28" s="719"/>
      <c r="G28" s="719"/>
      <c r="H28" s="719"/>
      <c r="I28" s="719"/>
      <c r="J28" s="719"/>
      <c r="K28" s="713">
        <v>15811</v>
      </c>
      <c r="L28" s="719"/>
      <c r="M28" s="721"/>
    </row>
    <row r="29" spans="1:13" ht="18" customHeight="1">
      <c r="A29" s="524">
        <v>3423</v>
      </c>
      <c r="B29" s="731" t="s">
        <v>1046</v>
      </c>
      <c r="C29" s="736">
        <v>10580</v>
      </c>
      <c r="D29" s="713">
        <f t="shared" si="0"/>
        <v>10580</v>
      </c>
      <c r="E29" s="739">
        <v>2909</v>
      </c>
      <c r="F29" s="741"/>
      <c r="G29" s="741"/>
      <c r="H29" s="741"/>
      <c r="I29" s="741"/>
      <c r="J29" s="741"/>
      <c r="K29" s="713">
        <v>7671</v>
      </c>
      <c r="L29" s="741"/>
      <c r="M29" s="721"/>
    </row>
    <row r="30" spans="1:13" ht="18" customHeight="1">
      <c r="A30" s="524">
        <v>3424</v>
      </c>
      <c r="B30" s="732" t="s">
        <v>91</v>
      </c>
      <c r="C30" s="737">
        <v>7770</v>
      </c>
      <c r="D30" s="713">
        <f t="shared" si="0"/>
        <v>7770</v>
      </c>
      <c r="E30" s="739">
        <v>2214</v>
      </c>
      <c r="F30" s="741"/>
      <c r="G30" s="741"/>
      <c r="H30" s="741"/>
      <c r="I30" s="741"/>
      <c r="J30" s="741"/>
      <c r="K30" s="713">
        <v>5556</v>
      </c>
      <c r="L30" s="741"/>
      <c r="M30" s="721"/>
    </row>
    <row r="31" spans="1:13" ht="18" customHeight="1">
      <c r="A31" s="524">
        <v>3425</v>
      </c>
      <c r="B31" s="732" t="s">
        <v>561</v>
      </c>
      <c r="C31" s="737">
        <v>4200</v>
      </c>
      <c r="D31" s="713">
        <f t="shared" si="0"/>
        <v>4200</v>
      </c>
      <c r="E31" s="714"/>
      <c r="F31" s="715"/>
      <c r="G31" s="715"/>
      <c r="H31" s="715"/>
      <c r="I31" s="715"/>
      <c r="J31" s="715"/>
      <c r="K31" s="713">
        <v>4200</v>
      </c>
      <c r="L31" s="715"/>
      <c r="M31" s="721"/>
    </row>
    <row r="32" spans="1:13" ht="18" customHeight="1">
      <c r="A32" s="524">
        <v>3426</v>
      </c>
      <c r="B32" s="731" t="s">
        <v>323</v>
      </c>
      <c r="C32" s="736">
        <v>52000</v>
      </c>
      <c r="D32" s="713">
        <f t="shared" si="0"/>
        <v>52000</v>
      </c>
      <c r="E32" s="714">
        <v>10379</v>
      </c>
      <c r="F32" s="715"/>
      <c r="G32" s="715"/>
      <c r="H32" s="715"/>
      <c r="I32" s="715"/>
      <c r="J32" s="715"/>
      <c r="K32" s="713">
        <v>41621</v>
      </c>
      <c r="L32" s="715"/>
      <c r="M32" s="721"/>
    </row>
    <row r="33" spans="1:13" ht="18" customHeight="1">
      <c r="A33" s="524">
        <v>3427</v>
      </c>
      <c r="B33" s="731" t="s">
        <v>562</v>
      </c>
      <c r="C33" s="736">
        <v>14000</v>
      </c>
      <c r="D33" s="713">
        <f t="shared" si="0"/>
        <v>14000</v>
      </c>
      <c r="E33" s="533">
        <v>4837</v>
      </c>
      <c r="F33" s="716"/>
      <c r="G33" s="716"/>
      <c r="H33" s="716"/>
      <c r="I33" s="716"/>
      <c r="J33" s="716"/>
      <c r="K33" s="713">
        <v>9163</v>
      </c>
      <c r="L33" s="716"/>
      <c r="M33" s="721"/>
    </row>
    <row r="34" spans="1:13" ht="18" customHeight="1">
      <c r="A34" s="524">
        <v>3921</v>
      </c>
      <c r="B34" s="527" t="s">
        <v>389</v>
      </c>
      <c r="C34" s="528">
        <v>6000</v>
      </c>
      <c r="D34" s="713">
        <f t="shared" si="0"/>
        <v>6000</v>
      </c>
      <c r="E34" s="533"/>
      <c r="F34" s="716"/>
      <c r="G34" s="716"/>
      <c r="H34" s="716"/>
      <c r="I34" s="716"/>
      <c r="J34" s="716"/>
      <c r="K34" s="713">
        <v>6000</v>
      </c>
      <c r="L34" s="716"/>
      <c r="M34" s="721"/>
    </row>
    <row r="35" spans="1:13" ht="18" customHeight="1">
      <c r="A35" s="524">
        <v>3922</v>
      </c>
      <c r="B35" s="527" t="s">
        <v>390</v>
      </c>
      <c r="C35" s="528">
        <v>5000</v>
      </c>
      <c r="D35" s="713">
        <f t="shared" si="0"/>
        <v>5000</v>
      </c>
      <c r="E35" s="533"/>
      <c r="F35" s="716"/>
      <c r="G35" s="716"/>
      <c r="H35" s="716"/>
      <c r="I35" s="716"/>
      <c r="J35" s="716"/>
      <c r="K35" s="713">
        <v>5000</v>
      </c>
      <c r="L35" s="716"/>
      <c r="M35" s="721"/>
    </row>
    <row r="36" spans="1:13" ht="18" customHeight="1">
      <c r="A36" s="524">
        <v>3924</v>
      </c>
      <c r="B36" s="527" t="s">
        <v>144</v>
      </c>
      <c r="C36" s="528">
        <v>8000</v>
      </c>
      <c r="D36" s="713">
        <f t="shared" si="0"/>
        <v>8000</v>
      </c>
      <c r="E36" s="533"/>
      <c r="F36" s="716"/>
      <c r="G36" s="716"/>
      <c r="H36" s="716"/>
      <c r="I36" s="716"/>
      <c r="J36" s="716">
        <v>3000</v>
      </c>
      <c r="K36" s="713">
        <v>5000</v>
      </c>
      <c r="L36" s="716"/>
      <c r="M36" s="721"/>
    </row>
    <row r="37" spans="1:13" ht="18" customHeight="1">
      <c r="A37" s="524">
        <v>3925</v>
      </c>
      <c r="B37" s="527" t="s">
        <v>433</v>
      </c>
      <c r="C37" s="528">
        <v>294300</v>
      </c>
      <c r="D37" s="713">
        <f t="shared" si="0"/>
        <v>294300</v>
      </c>
      <c r="E37" s="533">
        <v>294300</v>
      </c>
      <c r="F37" s="716"/>
      <c r="G37" s="716"/>
      <c r="H37" s="716"/>
      <c r="I37" s="716"/>
      <c r="J37" s="716"/>
      <c r="K37" s="713"/>
      <c r="L37" s="716"/>
      <c r="M37" s="721"/>
    </row>
    <row r="38" spans="1:13" ht="18" customHeight="1">
      <c r="A38" s="524">
        <v>3926</v>
      </c>
      <c r="B38" s="527" t="s">
        <v>822</v>
      </c>
      <c r="C38" s="528">
        <v>2000</v>
      </c>
      <c r="D38" s="713">
        <f t="shared" si="0"/>
        <v>2000</v>
      </c>
      <c r="E38" s="533">
        <v>2000</v>
      </c>
      <c r="F38" s="716"/>
      <c r="G38" s="716"/>
      <c r="H38" s="716"/>
      <c r="I38" s="716"/>
      <c r="J38" s="716"/>
      <c r="K38" s="713"/>
      <c r="L38" s="716"/>
      <c r="M38" s="721"/>
    </row>
    <row r="39" spans="1:13" ht="18" customHeight="1">
      <c r="A39" s="524">
        <v>3927</v>
      </c>
      <c r="B39" s="527" t="s">
        <v>823</v>
      </c>
      <c r="C39" s="528">
        <v>3238</v>
      </c>
      <c r="D39" s="713">
        <f t="shared" si="0"/>
        <v>3238</v>
      </c>
      <c r="E39" s="533"/>
      <c r="F39" s="716"/>
      <c r="G39" s="716"/>
      <c r="H39" s="716"/>
      <c r="I39" s="716"/>
      <c r="J39" s="716"/>
      <c r="K39" s="713">
        <v>3238</v>
      </c>
      <c r="L39" s="716"/>
      <c r="M39" s="721"/>
    </row>
    <row r="40" spans="1:13" ht="18" customHeight="1">
      <c r="A40" s="524">
        <v>3941</v>
      </c>
      <c r="B40" s="733" t="s">
        <v>393</v>
      </c>
      <c r="C40" s="528">
        <v>185892</v>
      </c>
      <c r="D40" s="713">
        <f t="shared" si="0"/>
        <v>185892</v>
      </c>
      <c r="E40" s="533">
        <v>107100</v>
      </c>
      <c r="F40" s="716"/>
      <c r="G40" s="716"/>
      <c r="H40" s="716"/>
      <c r="I40" s="716"/>
      <c r="J40" s="716"/>
      <c r="K40" s="713">
        <v>78792</v>
      </c>
      <c r="L40" s="716"/>
      <c r="M40" s="721"/>
    </row>
    <row r="41" spans="1:13" ht="18" customHeight="1">
      <c r="A41" s="524">
        <v>3942</v>
      </c>
      <c r="B41" s="527" t="s">
        <v>394</v>
      </c>
      <c r="C41" s="528">
        <v>137000</v>
      </c>
      <c r="D41" s="713">
        <f t="shared" si="0"/>
        <v>137000</v>
      </c>
      <c r="E41" s="533">
        <v>68500</v>
      </c>
      <c r="F41" s="716"/>
      <c r="G41" s="716"/>
      <c r="H41" s="716"/>
      <c r="I41" s="716"/>
      <c r="J41" s="716"/>
      <c r="K41" s="713">
        <v>68500</v>
      </c>
      <c r="L41" s="716"/>
      <c r="M41" s="721"/>
    </row>
    <row r="42" spans="1:13" ht="18" customHeight="1">
      <c r="A42" s="524">
        <v>3943</v>
      </c>
      <c r="B42" s="527" t="s">
        <v>803</v>
      </c>
      <c r="C42" s="528">
        <v>60000</v>
      </c>
      <c r="D42" s="713">
        <f t="shared" si="0"/>
        <v>60000</v>
      </c>
      <c r="E42" s="533">
        <v>12509</v>
      </c>
      <c r="F42" s="716"/>
      <c r="G42" s="716"/>
      <c r="H42" s="716"/>
      <c r="I42" s="716"/>
      <c r="J42" s="716"/>
      <c r="K42" s="713">
        <v>47491</v>
      </c>
      <c r="L42" s="716"/>
      <c r="M42" s="721"/>
    </row>
    <row r="43" spans="1:13" ht="18" customHeight="1">
      <c r="A43" s="533">
        <v>3971</v>
      </c>
      <c r="B43" s="734" t="s">
        <v>322</v>
      </c>
      <c r="C43" s="528">
        <v>5462</v>
      </c>
      <c r="D43" s="713">
        <f t="shared" si="0"/>
        <v>5462</v>
      </c>
      <c r="E43" s="533"/>
      <c r="F43" s="716"/>
      <c r="G43" s="716"/>
      <c r="H43" s="716"/>
      <c r="I43" s="716"/>
      <c r="J43" s="716"/>
      <c r="K43" s="713">
        <v>5462</v>
      </c>
      <c r="L43" s="716"/>
      <c r="M43" s="721"/>
    </row>
    <row r="44" spans="1:13" ht="18" customHeight="1">
      <c r="A44" s="533">
        <v>4033</v>
      </c>
      <c r="B44" s="529" t="s">
        <v>72</v>
      </c>
      <c r="C44" s="528">
        <v>20239</v>
      </c>
      <c r="D44" s="713">
        <f t="shared" si="0"/>
        <v>20239</v>
      </c>
      <c r="E44" s="533"/>
      <c r="F44" s="716"/>
      <c r="G44" s="716"/>
      <c r="H44" s="716"/>
      <c r="I44" s="716"/>
      <c r="J44" s="716"/>
      <c r="K44" s="713">
        <v>20239</v>
      </c>
      <c r="L44" s="716"/>
      <c r="M44" s="721"/>
    </row>
    <row r="45" spans="1:13" ht="18" customHeight="1">
      <c r="A45" s="533">
        <v>4132</v>
      </c>
      <c r="B45" s="529" t="s">
        <v>421</v>
      </c>
      <c r="C45" s="528">
        <v>35676</v>
      </c>
      <c r="D45" s="713">
        <f t="shared" si="0"/>
        <v>35676</v>
      </c>
      <c r="E45" s="533"/>
      <c r="F45" s="716"/>
      <c r="G45" s="716"/>
      <c r="H45" s="716"/>
      <c r="I45" s="716"/>
      <c r="J45" s="716">
        <v>8584</v>
      </c>
      <c r="K45" s="713">
        <v>27092</v>
      </c>
      <c r="L45" s="716"/>
      <c r="M45" s="721"/>
    </row>
    <row r="46" spans="1:13" ht="18" customHeight="1">
      <c r="A46" s="533">
        <v>4134</v>
      </c>
      <c r="B46" s="529" t="s">
        <v>1065</v>
      </c>
      <c r="C46" s="528">
        <v>235886</v>
      </c>
      <c r="D46" s="713">
        <f t="shared" si="0"/>
        <v>235886</v>
      </c>
      <c r="E46" s="533">
        <v>49517</v>
      </c>
      <c r="F46" s="716"/>
      <c r="G46" s="716"/>
      <c r="H46" s="716"/>
      <c r="I46" s="716"/>
      <c r="J46" s="716">
        <v>83861</v>
      </c>
      <c r="K46" s="713">
        <v>62508</v>
      </c>
      <c r="L46" s="716"/>
      <c r="M46" s="725">
        <v>40000</v>
      </c>
    </row>
    <row r="47" spans="1:13" ht="18" customHeight="1">
      <c r="A47" s="533">
        <v>5041</v>
      </c>
      <c r="B47" s="529" t="s">
        <v>84</v>
      </c>
      <c r="C47" s="528">
        <v>379778</v>
      </c>
      <c r="D47" s="713">
        <f t="shared" si="0"/>
        <v>379778</v>
      </c>
      <c r="E47" s="533"/>
      <c r="F47" s="716"/>
      <c r="G47" s="716">
        <v>173352</v>
      </c>
      <c r="H47" s="716"/>
      <c r="I47" s="716"/>
      <c r="J47" s="716"/>
      <c r="K47" s="713">
        <v>205977</v>
      </c>
      <c r="L47" s="716">
        <v>449</v>
      </c>
      <c r="M47" s="721"/>
    </row>
    <row r="48" spans="1:13" ht="18" customHeight="1">
      <c r="A48" s="533">
        <v>5038</v>
      </c>
      <c r="B48" s="529" t="s">
        <v>51</v>
      </c>
      <c r="C48" s="528">
        <v>590535</v>
      </c>
      <c r="D48" s="713">
        <f t="shared" si="0"/>
        <v>590535</v>
      </c>
      <c r="E48" s="533"/>
      <c r="F48" s="716"/>
      <c r="G48" s="716">
        <v>590535</v>
      </c>
      <c r="H48" s="716"/>
      <c r="I48" s="716"/>
      <c r="J48" s="716"/>
      <c r="K48" s="713"/>
      <c r="L48" s="716"/>
      <c r="M48" s="721"/>
    </row>
    <row r="49" spans="1:13" ht="18" customHeight="1">
      <c r="A49" s="533">
        <v>6027</v>
      </c>
      <c r="B49" s="529" t="s">
        <v>923</v>
      </c>
      <c r="C49" s="528"/>
      <c r="D49" s="713">
        <f t="shared" si="0"/>
        <v>0</v>
      </c>
      <c r="E49" s="533"/>
      <c r="F49" s="716"/>
      <c r="G49" s="716"/>
      <c r="H49" s="716"/>
      <c r="I49" s="716"/>
      <c r="J49" s="716"/>
      <c r="K49" s="713"/>
      <c r="L49" s="716"/>
      <c r="M49" s="722"/>
    </row>
    <row r="50" spans="1:13" ht="18" customHeight="1">
      <c r="A50" s="533">
        <v>3223</v>
      </c>
      <c r="B50" s="529" t="s">
        <v>729</v>
      </c>
      <c r="C50" s="528">
        <v>26415</v>
      </c>
      <c r="D50" s="713">
        <f t="shared" si="0"/>
        <v>26415</v>
      </c>
      <c r="E50" s="533"/>
      <c r="F50" s="716"/>
      <c r="G50" s="716"/>
      <c r="H50" s="716"/>
      <c r="I50" s="716"/>
      <c r="J50" s="716"/>
      <c r="K50" s="713">
        <v>26415</v>
      </c>
      <c r="L50" s="716"/>
      <c r="M50" s="722"/>
    </row>
    <row r="51" spans="1:13" ht="21" customHeight="1">
      <c r="A51" s="486"/>
      <c r="B51" s="723" t="s">
        <v>1061</v>
      </c>
      <c r="C51" s="724">
        <f>SUM(C7:C50)</f>
        <v>2630446</v>
      </c>
      <c r="D51" s="724">
        <f>SUM(D7:D50)</f>
        <v>2630446</v>
      </c>
      <c r="E51" s="724">
        <f>SUM(E7:E50)</f>
        <v>853997</v>
      </c>
      <c r="F51" s="724">
        <f aca="true" t="shared" si="1" ref="F51:L51">SUM(F17:F50)</f>
        <v>62976</v>
      </c>
      <c r="G51" s="724">
        <f t="shared" si="1"/>
        <v>763887</v>
      </c>
      <c r="H51" s="724">
        <f t="shared" si="1"/>
        <v>1013</v>
      </c>
      <c r="I51" s="724">
        <f t="shared" si="1"/>
        <v>0</v>
      </c>
      <c r="J51" s="724">
        <f t="shared" si="1"/>
        <v>200268</v>
      </c>
      <c r="K51" s="724">
        <f>SUM(K7:K50)</f>
        <v>702856</v>
      </c>
      <c r="L51" s="724">
        <f t="shared" si="1"/>
        <v>449</v>
      </c>
      <c r="M51" s="724">
        <f>SUM(M7:M50)</f>
        <v>45000</v>
      </c>
    </row>
  </sheetData>
  <mergeCells count="11">
    <mergeCell ref="A1:M1"/>
    <mergeCell ref="M5:M6"/>
    <mergeCell ref="B2:L2"/>
    <mergeCell ref="B3:L3"/>
    <mergeCell ref="B5:B6"/>
    <mergeCell ref="D5:D6"/>
    <mergeCell ref="C5:C6"/>
    <mergeCell ref="F5:G5"/>
    <mergeCell ref="H5:I5"/>
    <mergeCell ref="J5:J6"/>
    <mergeCell ref="K5:L5"/>
  </mergeCells>
  <printOptions/>
  <pageMargins left="1.1811023622047245" right="0.7874015748031497" top="0.1968503937007874" bottom="0.1968503937007874" header="0.5118110236220472" footer="0"/>
  <pageSetup firstPageNumber="61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F10" sqref="F10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277" t="s">
        <v>59</v>
      </c>
      <c r="C3" s="1277"/>
      <c r="D3" s="1277"/>
      <c r="E3" s="1277"/>
      <c r="F3" s="1277"/>
      <c r="G3" s="1277"/>
    </row>
    <row r="4" spans="2:6" ht="18.75">
      <c r="B4" s="1276" t="s">
        <v>312</v>
      </c>
      <c r="C4" s="1276"/>
      <c r="D4" s="1276"/>
      <c r="E4" s="1276"/>
      <c r="F4" s="1276"/>
    </row>
    <row r="5" spans="2:6" ht="18.75">
      <c r="B5" s="1276" t="s">
        <v>671</v>
      </c>
      <c r="C5" s="1276"/>
      <c r="D5" s="1276"/>
      <c r="E5" s="1276"/>
      <c r="F5" s="1276"/>
    </row>
    <row r="6" spans="2:6" ht="18.75">
      <c r="B6" s="919"/>
      <c r="C6" s="919"/>
      <c r="D6" s="919"/>
      <c r="E6" s="919"/>
      <c r="F6" s="919"/>
    </row>
    <row r="7" spans="2:7" ht="12.75">
      <c r="B7" s="920"/>
      <c r="C7" s="920"/>
      <c r="D7" s="920"/>
      <c r="E7" s="920"/>
      <c r="F7" s="920"/>
      <c r="G7" s="921" t="s">
        <v>703</v>
      </c>
    </row>
    <row r="8" spans="2:7" ht="132.75" customHeight="1">
      <c r="B8" s="922" t="s">
        <v>313</v>
      </c>
      <c r="C8" s="1274" t="s">
        <v>64</v>
      </c>
      <c r="D8" s="922" t="s">
        <v>793</v>
      </c>
      <c r="E8" s="922" t="s">
        <v>314</v>
      </c>
      <c r="F8" s="922" t="s">
        <v>315</v>
      </c>
      <c r="G8" s="470" t="s">
        <v>316</v>
      </c>
    </row>
    <row r="9" spans="2:7" ht="14.25">
      <c r="B9" s="922" t="s">
        <v>49</v>
      </c>
      <c r="C9" s="1275"/>
      <c r="D9" s="922"/>
      <c r="E9" s="922"/>
      <c r="F9" s="922"/>
      <c r="G9" s="470"/>
    </row>
    <row r="10" spans="2:7" ht="23.25" customHeight="1">
      <c r="B10" s="923" t="s">
        <v>317</v>
      </c>
      <c r="C10" s="988">
        <v>156220</v>
      </c>
      <c r="D10" s="988">
        <f>SUM(E10:G10)</f>
        <v>156220</v>
      </c>
      <c r="E10" s="923"/>
      <c r="F10" s="923"/>
      <c r="G10" s="924">
        <v>156220</v>
      </c>
    </row>
    <row r="11" spans="2:7" ht="18" customHeight="1">
      <c r="B11" s="923"/>
      <c r="C11" s="923"/>
      <c r="D11" s="923"/>
      <c r="E11" s="923"/>
      <c r="F11" s="923"/>
      <c r="G11" s="925"/>
    </row>
    <row r="12" spans="2:7" ht="23.25" customHeight="1">
      <c r="B12" s="926" t="s">
        <v>1061</v>
      </c>
      <c r="C12" s="927">
        <f>SUM(C10:C11)</f>
        <v>156220</v>
      </c>
      <c r="D12" s="927">
        <f>SUM(D10:D11)</f>
        <v>156220</v>
      </c>
      <c r="E12" s="926"/>
      <c r="F12" s="926"/>
      <c r="G12" s="928">
        <f>SUM(G10:G11)</f>
        <v>156220</v>
      </c>
    </row>
  </sheetData>
  <mergeCells count="4">
    <mergeCell ref="B4:F4"/>
    <mergeCell ref="B5:F5"/>
    <mergeCell ref="B3:G3"/>
    <mergeCell ref="C8:C9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3"/>
  <sheetViews>
    <sheetView zoomScale="90" zoomScaleNormal="90" workbookViewId="0" topLeftCell="B21">
      <selection activeCell="N50" sqref="N50:N51"/>
    </sheetView>
  </sheetViews>
  <sheetFormatPr defaultColWidth="9.00390625" defaultRowHeight="12.75"/>
  <cols>
    <col min="1" max="1" width="9.125" style="995" customWidth="1"/>
    <col min="2" max="2" width="21.00390625" style="995" customWidth="1"/>
    <col min="3" max="3" width="9.75390625" style="995" customWidth="1"/>
    <col min="4" max="4" width="10.00390625" style="995" customWidth="1"/>
    <col min="5" max="8" width="8.75390625" style="995" customWidth="1"/>
    <col min="9" max="9" width="9.875" style="995" customWidth="1"/>
    <col min="10" max="11" width="10.00390625" style="995" customWidth="1"/>
    <col min="12" max="12" width="10.25390625" style="995" customWidth="1"/>
    <col min="13" max="13" width="10.75390625" style="995" customWidth="1"/>
    <col min="14" max="14" width="9.75390625" style="995" customWidth="1"/>
    <col min="15" max="15" width="10.25390625" style="995" customWidth="1"/>
    <col min="16" max="16384" width="9.125" style="995" customWidth="1"/>
  </cols>
  <sheetData>
    <row r="1" spans="1:15" ht="12.75">
      <c r="A1" s="1300" t="s">
        <v>870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</row>
    <row r="2" spans="1:15" ht="12.75">
      <c r="A2" s="1300" t="s">
        <v>871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</row>
    <row r="3" spans="1:15" ht="13.5" thickBot="1">
      <c r="A3" s="996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7" t="s">
        <v>9</v>
      </c>
    </row>
    <row r="4" spans="1:15" ht="15" customHeight="1" thickBot="1">
      <c r="A4" s="1302" t="s">
        <v>1082</v>
      </c>
      <c r="B4" s="1303"/>
      <c r="C4" s="998" t="s">
        <v>872</v>
      </c>
      <c r="D4" s="998" t="s">
        <v>873</v>
      </c>
      <c r="E4" s="998" t="s">
        <v>874</v>
      </c>
      <c r="F4" s="998" t="s">
        <v>875</v>
      </c>
      <c r="G4" s="998" t="s">
        <v>876</v>
      </c>
      <c r="H4" s="998" t="s">
        <v>877</v>
      </c>
      <c r="I4" s="998" t="s">
        <v>878</v>
      </c>
      <c r="J4" s="998" t="s">
        <v>879</v>
      </c>
      <c r="K4" s="998" t="s">
        <v>880</v>
      </c>
      <c r="L4" s="998" t="s">
        <v>881</v>
      </c>
      <c r="M4" s="998" t="s">
        <v>882</v>
      </c>
      <c r="N4" s="998" t="s">
        <v>883</v>
      </c>
      <c r="O4" s="998" t="s">
        <v>1</v>
      </c>
    </row>
    <row r="5" spans="1:15" ht="15" customHeight="1" thickBot="1">
      <c r="A5" s="999" t="s">
        <v>1107</v>
      </c>
      <c r="B5" s="1000"/>
      <c r="C5" s="1001"/>
      <c r="D5" s="1001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3"/>
    </row>
    <row r="6" spans="1:15" ht="12" customHeight="1">
      <c r="A6" s="1304" t="s">
        <v>884</v>
      </c>
      <c r="B6" s="1305"/>
      <c r="C6" s="1292">
        <v>152471</v>
      </c>
      <c r="D6" s="1292">
        <v>147471</v>
      </c>
      <c r="E6" s="1292">
        <v>147471</v>
      </c>
      <c r="F6" s="1292">
        <v>82746</v>
      </c>
      <c r="G6" s="1292">
        <v>281078</v>
      </c>
      <c r="H6" s="1292">
        <v>274617</v>
      </c>
      <c r="I6" s="1292">
        <v>274617</v>
      </c>
      <c r="J6" s="1292">
        <v>274617</v>
      </c>
      <c r="K6" s="1292">
        <v>479413</v>
      </c>
      <c r="L6" s="1292">
        <v>425075</v>
      </c>
      <c r="M6" s="1292">
        <v>281079</v>
      </c>
      <c r="N6" s="1292">
        <v>281078</v>
      </c>
      <c r="O6" s="1291">
        <f>SUM(C6:N7)</f>
        <v>3101733</v>
      </c>
    </row>
    <row r="7" spans="1:15" ht="12" customHeight="1">
      <c r="A7" s="1298"/>
      <c r="B7" s="1299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90"/>
    </row>
    <row r="8" spans="1:15" ht="12" customHeight="1">
      <c r="A8" s="1296" t="s">
        <v>885</v>
      </c>
      <c r="B8" s="1297"/>
      <c r="C8" s="1278">
        <v>204000</v>
      </c>
      <c r="D8" s="1278">
        <v>224719</v>
      </c>
      <c r="E8" s="1278">
        <v>1318697</v>
      </c>
      <c r="F8" s="1278">
        <v>1216285</v>
      </c>
      <c r="G8" s="1278">
        <v>465088</v>
      </c>
      <c r="H8" s="1278">
        <v>209284</v>
      </c>
      <c r="I8" s="1278">
        <v>220000</v>
      </c>
      <c r="J8" s="1278">
        <v>185915</v>
      </c>
      <c r="K8" s="1278">
        <v>1160824</v>
      </c>
      <c r="L8" s="1278">
        <v>1266865</v>
      </c>
      <c r="M8" s="1278">
        <v>326118</v>
      </c>
      <c r="N8" s="1278">
        <v>388299</v>
      </c>
      <c r="O8" s="1280">
        <f>SUM(C8:N8)</f>
        <v>7186094</v>
      </c>
    </row>
    <row r="9" spans="1:15" ht="15.75" customHeight="1">
      <c r="A9" s="1298"/>
      <c r="B9" s="1299"/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90"/>
    </row>
    <row r="10" spans="1:15" ht="17.25" customHeight="1">
      <c r="A10" s="1296" t="s">
        <v>886</v>
      </c>
      <c r="B10" s="1283"/>
      <c r="C10" s="1278">
        <v>108598</v>
      </c>
      <c r="D10" s="1278">
        <v>361899</v>
      </c>
      <c r="E10" s="1278">
        <v>361899</v>
      </c>
      <c r="F10" s="1278">
        <v>251707</v>
      </c>
      <c r="G10" s="1278">
        <v>233911</v>
      </c>
      <c r="H10" s="1278">
        <v>133881</v>
      </c>
      <c r="I10" s="1278">
        <v>247903</v>
      </c>
      <c r="J10" s="1278">
        <v>108598</v>
      </c>
      <c r="K10" s="1278">
        <v>108598</v>
      </c>
      <c r="L10" s="1278">
        <v>172504</v>
      </c>
      <c r="M10" s="1278">
        <v>108598</v>
      </c>
      <c r="N10" s="1278">
        <v>108591</v>
      </c>
      <c r="O10" s="1280">
        <f>SUM(C10:N10)</f>
        <v>2306687</v>
      </c>
    </row>
    <row r="11" spans="1:15" ht="22.5" customHeight="1">
      <c r="A11" s="1284"/>
      <c r="B11" s="1285"/>
      <c r="C11" s="1286"/>
      <c r="D11" s="1286"/>
      <c r="E11" s="1286"/>
      <c r="F11" s="1286"/>
      <c r="G11" s="1286"/>
      <c r="H11" s="1286"/>
      <c r="I11" s="1286"/>
      <c r="J11" s="1286"/>
      <c r="K11" s="1286"/>
      <c r="L11" s="1286"/>
      <c r="M11" s="1286"/>
      <c r="N11" s="1286"/>
      <c r="O11" s="1290"/>
    </row>
    <row r="12" spans="1:15" ht="20.25" customHeight="1">
      <c r="A12" s="1296" t="s">
        <v>905</v>
      </c>
      <c r="B12" s="1283"/>
      <c r="C12" s="1278"/>
      <c r="D12" s="1278"/>
      <c r="E12" s="1278"/>
      <c r="F12" s="1278"/>
      <c r="G12" s="1278"/>
      <c r="H12" s="1278">
        <v>30130</v>
      </c>
      <c r="I12" s="1278"/>
      <c r="J12" s="1278"/>
      <c r="K12" s="1278"/>
      <c r="L12" s="1278"/>
      <c r="M12" s="1278"/>
      <c r="N12" s="1278"/>
      <c r="O12" s="1280">
        <f>SUM(C12:N12)</f>
        <v>30130</v>
      </c>
    </row>
    <row r="13" spans="1:15" ht="15" customHeight="1">
      <c r="A13" s="1284"/>
      <c r="B13" s="1285"/>
      <c r="C13" s="1286"/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90"/>
    </row>
    <row r="14" spans="1:15" ht="14.25" customHeight="1">
      <c r="A14" s="1282" t="s">
        <v>887</v>
      </c>
      <c r="B14" s="1283"/>
      <c r="C14" s="1278">
        <v>118000</v>
      </c>
      <c r="D14" s="1278">
        <v>15000</v>
      </c>
      <c r="E14" s="1278">
        <v>15000</v>
      </c>
      <c r="F14" s="1278"/>
      <c r="G14" s="1278">
        <v>55180</v>
      </c>
      <c r="H14" s="1278">
        <v>189538</v>
      </c>
      <c r="I14" s="1278">
        <v>39538</v>
      </c>
      <c r="J14" s="1278">
        <v>39538</v>
      </c>
      <c r="K14" s="1278">
        <v>118299</v>
      </c>
      <c r="L14" s="1278">
        <v>76186</v>
      </c>
      <c r="M14" s="1278">
        <v>59162</v>
      </c>
      <c r="N14" s="1278">
        <v>64248</v>
      </c>
      <c r="O14" s="1280">
        <f>SUM(C14:N14)</f>
        <v>789689</v>
      </c>
    </row>
    <row r="15" spans="1:15" ht="14.25" customHeight="1">
      <c r="A15" s="1284"/>
      <c r="B15" s="1285"/>
      <c r="C15" s="1286"/>
      <c r="D15" s="1286"/>
      <c r="E15" s="1286"/>
      <c r="F15" s="1286"/>
      <c r="G15" s="1286"/>
      <c r="H15" s="1286"/>
      <c r="I15" s="1286"/>
      <c r="J15" s="1286"/>
      <c r="K15" s="1286"/>
      <c r="L15" s="1286"/>
      <c r="M15" s="1286"/>
      <c r="N15" s="1286"/>
      <c r="O15" s="1290"/>
    </row>
    <row r="16" spans="1:15" ht="12" customHeight="1">
      <c r="A16" s="1282" t="s">
        <v>906</v>
      </c>
      <c r="B16" s="1283"/>
      <c r="C16" s="1278"/>
      <c r="D16" s="1278">
        <v>69900</v>
      </c>
      <c r="E16" s="1278">
        <v>171000</v>
      </c>
      <c r="F16" s="1278"/>
      <c r="G16" s="1278">
        <v>200000</v>
      </c>
      <c r="H16" s="1278">
        <v>405479</v>
      </c>
      <c r="I16" s="1278">
        <v>145218</v>
      </c>
      <c r="J16" s="1278">
        <v>176929</v>
      </c>
      <c r="K16" s="1278">
        <v>450511</v>
      </c>
      <c r="L16" s="1278">
        <v>400579</v>
      </c>
      <c r="M16" s="1278">
        <v>327218</v>
      </c>
      <c r="N16" s="1278">
        <v>609739</v>
      </c>
      <c r="O16" s="1280">
        <v>2806573</v>
      </c>
    </row>
    <row r="17" spans="1:15" ht="17.25" customHeight="1">
      <c r="A17" s="1284"/>
      <c r="B17" s="1285"/>
      <c r="C17" s="1286"/>
      <c r="D17" s="1286"/>
      <c r="E17" s="1286"/>
      <c r="F17" s="1286"/>
      <c r="G17" s="1286"/>
      <c r="H17" s="1286"/>
      <c r="I17" s="1286"/>
      <c r="J17" s="1286"/>
      <c r="K17" s="1286"/>
      <c r="L17" s="1286"/>
      <c r="M17" s="1286"/>
      <c r="N17" s="1286"/>
      <c r="O17" s="1290"/>
    </row>
    <row r="18" spans="1:15" ht="14.25" customHeight="1">
      <c r="A18" s="1282" t="s">
        <v>888</v>
      </c>
      <c r="B18" s="1283"/>
      <c r="C18" s="1278">
        <v>124267</v>
      </c>
      <c r="D18" s="1278">
        <v>124267</v>
      </c>
      <c r="E18" s="1278">
        <v>450000</v>
      </c>
      <c r="F18" s="1278">
        <v>400000</v>
      </c>
      <c r="G18" s="1278">
        <v>153769</v>
      </c>
      <c r="H18" s="1278"/>
      <c r="I18" s="1278"/>
      <c r="J18" s="1278"/>
      <c r="K18" s="1278"/>
      <c r="L18" s="1278"/>
      <c r="M18" s="1278"/>
      <c r="N18" s="1278"/>
      <c r="O18" s="1280">
        <f>SUM(C18:N18)</f>
        <v>1252303</v>
      </c>
    </row>
    <row r="19" spans="1:15" ht="14.25" customHeight="1">
      <c r="A19" s="1284"/>
      <c r="B19" s="1285"/>
      <c r="C19" s="1286"/>
      <c r="D19" s="1286"/>
      <c r="E19" s="1286"/>
      <c r="F19" s="1286"/>
      <c r="G19" s="1286"/>
      <c r="H19" s="1286"/>
      <c r="I19" s="1286"/>
      <c r="J19" s="1286"/>
      <c r="K19" s="1286"/>
      <c r="L19" s="1286"/>
      <c r="M19" s="1286"/>
      <c r="N19" s="1286"/>
      <c r="O19" s="1290"/>
    </row>
    <row r="20" spans="1:15" ht="14.25" customHeight="1">
      <c r="A20" s="1282" t="s">
        <v>889</v>
      </c>
      <c r="B20" s="1283"/>
      <c r="C20" s="1278">
        <v>3000</v>
      </c>
      <c r="D20" s="1278">
        <v>3000</v>
      </c>
      <c r="E20" s="1278">
        <v>3000</v>
      </c>
      <c r="F20" s="1278">
        <v>3000</v>
      </c>
      <c r="G20" s="1278">
        <v>3000</v>
      </c>
      <c r="H20" s="1278">
        <v>3000</v>
      </c>
      <c r="I20" s="1278">
        <v>3000</v>
      </c>
      <c r="J20" s="1278">
        <v>3000</v>
      </c>
      <c r="K20" s="1278">
        <v>32000</v>
      </c>
      <c r="L20" s="1278">
        <v>3022</v>
      </c>
      <c r="M20" s="1278">
        <v>3000</v>
      </c>
      <c r="N20" s="1278">
        <v>3000</v>
      </c>
      <c r="O20" s="1280">
        <f>SUM(C20:N20)</f>
        <v>65022</v>
      </c>
    </row>
    <row r="21" spans="1:15" ht="14.25" customHeight="1">
      <c r="A21" s="1284"/>
      <c r="B21" s="1285"/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90"/>
    </row>
    <row r="22" spans="1:15" ht="14.25" customHeight="1">
      <c r="A22" s="1282" t="s">
        <v>890</v>
      </c>
      <c r="B22" s="1283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>
        <v>420000</v>
      </c>
      <c r="M22" s="1278"/>
      <c r="N22" s="1278"/>
      <c r="O22" s="1280">
        <f>SUM(C22:N22)</f>
        <v>420000</v>
      </c>
    </row>
    <row r="23" spans="1:15" ht="14.25" customHeight="1" thickBot="1">
      <c r="A23" s="1287"/>
      <c r="B23" s="1288"/>
      <c r="C23" s="1279"/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81"/>
    </row>
    <row r="24" spans="1:15" ht="18" customHeight="1" thickBot="1">
      <c r="A24" s="1004" t="s">
        <v>891</v>
      </c>
      <c r="B24" s="1005"/>
      <c r="C24" s="1006">
        <f aca="true" t="shared" si="0" ref="C24:O24">SUM(C6:C23)</f>
        <v>710336</v>
      </c>
      <c r="D24" s="1006">
        <f t="shared" si="0"/>
        <v>946256</v>
      </c>
      <c r="E24" s="1006">
        <f t="shared" si="0"/>
        <v>2467067</v>
      </c>
      <c r="F24" s="1006">
        <f t="shared" si="0"/>
        <v>1953738</v>
      </c>
      <c r="G24" s="1006">
        <f t="shared" si="0"/>
        <v>1392026</v>
      </c>
      <c r="H24" s="1006">
        <f t="shared" si="0"/>
        <v>1245929</v>
      </c>
      <c r="I24" s="1006">
        <f t="shared" si="0"/>
        <v>930276</v>
      </c>
      <c r="J24" s="1006">
        <f t="shared" si="0"/>
        <v>788597</v>
      </c>
      <c r="K24" s="1006">
        <f t="shared" si="0"/>
        <v>2349645</v>
      </c>
      <c r="L24" s="1006">
        <f t="shared" si="0"/>
        <v>2764231</v>
      </c>
      <c r="M24" s="1006">
        <f t="shared" si="0"/>
        <v>1105175</v>
      </c>
      <c r="N24" s="1006">
        <f t="shared" si="0"/>
        <v>1454955</v>
      </c>
      <c r="O24" s="1007">
        <f t="shared" si="0"/>
        <v>17958231</v>
      </c>
    </row>
    <row r="25" spans="1:15" ht="15" customHeight="1" thickBot="1">
      <c r="A25" s="1008" t="s">
        <v>97</v>
      </c>
      <c r="B25" s="1001"/>
      <c r="C25" s="1009"/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10"/>
    </row>
    <row r="26" spans="1:15" ht="12" customHeight="1">
      <c r="A26" s="1294" t="s">
        <v>892</v>
      </c>
      <c r="B26" s="1295"/>
      <c r="C26" s="1292">
        <v>321526</v>
      </c>
      <c r="D26" s="1292">
        <v>216806</v>
      </c>
      <c r="E26" s="1292">
        <v>216805</v>
      </c>
      <c r="F26" s="1292">
        <v>216805</v>
      </c>
      <c r="G26" s="1292">
        <v>216805</v>
      </c>
      <c r="H26" s="1292">
        <v>216806</v>
      </c>
      <c r="I26" s="1292">
        <v>216806</v>
      </c>
      <c r="J26" s="1292">
        <v>208145</v>
      </c>
      <c r="K26" s="1292">
        <v>230905</v>
      </c>
      <c r="L26" s="1292">
        <v>266972</v>
      </c>
      <c r="M26" s="1292">
        <v>230905</v>
      </c>
      <c r="N26" s="1292">
        <v>288661</v>
      </c>
      <c r="O26" s="1291">
        <f>SUM(C26:N26)</f>
        <v>2847947</v>
      </c>
    </row>
    <row r="27" spans="1:15" ht="12.75" customHeight="1">
      <c r="A27" s="1284"/>
      <c r="B27" s="1285"/>
      <c r="C27" s="1293"/>
      <c r="D27" s="1293"/>
      <c r="E27" s="1293"/>
      <c r="F27" s="1293"/>
      <c r="G27" s="1293"/>
      <c r="H27" s="1293"/>
      <c r="I27" s="1293"/>
      <c r="J27" s="1293"/>
      <c r="K27" s="1293"/>
      <c r="L27" s="1293"/>
      <c r="M27" s="1293"/>
      <c r="N27" s="1293"/>
      <c r="O27" s="1290"/>
    </row>
    <row r="28" spans="1:15" ht="15" customHeight="1">
      <c r="A28" s="1282" t="s">
        <v>893</v>
      </c>
      <c r="B28" s="1283"/>
      <c r="C28" s="1278">
        <v>90376</v>
      </c>
      <c r="D28" s="1278">
        <v>55469</v>
      </c>
      <c r="E28" s="1278">
        <v>55469</v>
      </c>
      <c r="F28" s="1278">
        <v>55468</v>
      </c>
      <c r="G28" s="1278">
        <v>55468</v>
      </c>
      <c r="H28" s="1278">
        <v>55469</v>
      </c>
      <c r="I28" s="1278">
        <v>55469</v>
      </c>
      <c r="J28" s="1278">
        <v>53130</v>
      </c>
      <c r="K28" s="1278">
        <v>59194</v>
      </c>
      <c r="L28" s="1278">
        <v>73383</v>
      </c>
      <c r="M28" s="1278">
        <v>59194</v>
      </c>
      <c r="N28" s="1278">
        <v>79321</v>
      </c>
      <c r="O28" s="1280">
        <f>SUM(C28:N28)</f>
        <v>747410</v>
      </c>
    </row>
    <row r="29" spans="1:15" ht="14.25" customHeight="1">
      <c r="A29" s="1284"/>
      <c r="B29" s="1285"/>
      <c r="C29" s="1289"/>
      <c r="D29" s="1289"/>
      <c r="E29" s="1289"/>
      <c r="F29" s="1289"/>
      <c r="G29" s="1289"/>
      <c r="H29" s="1289"/>
      <c r="I29" s="1289"/>
      <c r="J29" s="1289"/>
      <c r="K29" s="1289"/>
      <c r="L29" s="1289"/>
      <c r="M29" s="1289"/>
      <c r="N29" s="1289"/>
      <c r="O29" s="1290"/>
    </row>
    <row r="30" spans="1:15" ht="12" customHeight="1">
      <c r="A30" s="1282" t="s">
        <v>894</v>
      </c>
      <c r="B30" s="1283"/>
      <c r="C30" s="1278">
        <v>550000</v>
      </c>
      <c r="D30" s="1278">
        <v>342123</v>
      </c>
      <c r="E30" s="1278">
        <v>550000</v>
      </c>
      <c r="F30" s="1278">
        <v>461079</v>
      </c>
      <c r="G30" s="1278">
        <v>383623</v>
      </c>
      <c r="H30" s="1278">
        <v>383623</v>
      </c>
      <c r="I30" s="1278">
        <v>383623</v>
      </c>
      <c r="J30" s="1278">
        <v>375966</v>
      </c>
      <c r="K30" s="1278">
        <v>529870</v>
      </c>
      <c r="L30" s="1278">
        <v>707561</v>
      </c>
      <c r="M30" s="1278">
        <v>680927</v>
      </c>
      <c r="N30" s="1278">
        <v>550000</v>
      </c>
      <c r="O30" s="1280">
        <f>SUM(C30:N30)</f>
        <v>5898395</v>
      </c>
    </row>
    <row r="31" spans="1:15" ht="15" customHeight="1">
      <c r="A31" s="1284"/>
      <c r="B31" s="1285"/>
      <c r="C31" s="1289"/>
      <c r="D31" s="1289"/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90"/>
    </row>
    <row r="32" spans="1:15" ht="12" customHeight="1">
      <c r="A32" s="1282" t="s">
        <v>895</v>
      </c>
      <c r="B32" s="1283"/>
      <c r="C32" s="1278">
        <v>50000</v>
      </c>
      <c r="D32" s="1278">
        <v>50000</v>
      </c>
      <c r="E32" s="1278">
        <v>50000</v>
      </c>
      <c r="F32" s="1278">
        <v>50000</v>
      </c>
      <c r="G32" s="1278">
        <v>80000</v>
      </c>
      <c r="H32" s="1278">
        <v>80000</v>
      </c>
      <c r="I32" s="1278">
        <v>50000</v>
      </c>
      <c r="J32" s="1278">
        <v>60000</v>
      </c>
      <c r="K32" s="1278">
        <v>82530</v>
      </c>
      <c r="L32" s="1278">
        <v>41363</v>
      </c>
      <c r="M32" s="1278">
        <v>91708</v>
      </c>
      <c r="N32" s="1278">
        <v>91205</v>
      </c>
      <c r="O32" s="1280">
        <f>SUM(C32:N32)</f>
        <v>776806</v>
      </c>
    </row>
    <row r="33" spans="1:15" ht="15.75" customHeight="1">
      <c r="A33" s="1284"/>
      <c r="B33" s="1285"/>
      <c r="C33" s="1289"/>
      <c r="D33" s="1289"/>
      <c r="E33" s="1289"/>
      <c r="F33" s="1289"/>
      <c r="G33" s="1289"/>
      <c r="H33" s="1289"/>
      <c r="I33" s="1289"/>
      <c r="J33" s="1289"/>
      <c r="K33" s="1289"/>
      <c r="L33" s="1289"/>
      <c r="M33" s="1289"/>
      <c r="N33" s="1289"/>
      <c r="O33" s="1290"/>
    </row>
    <row r="34" spans="1:15" ht="12" customHeight="1">
      <c r="A34" s="1282" t="s">
        <v>896</v>
      </c>
      <c r="B34" s="1283"/>
      <c r="C34" s="1278"/>
      <c r="D34" s="1278"/>
      <c r="E34" s="1278"/>
      <c r="F34" s="1278"/>
      <c r="G34" s="1278">
        <v>1166</v>
      </c>
      <c r="H34" s="1278">
        <v>3250</v>
      </c>
      <c r="I34" s="1278"/>
      <c r="J34" s="1278"/>
      <c r="K34" s="1278">
        <v>1166</v>
      </c>
      <c r="L34" s="1278">
        <v>1019</v>
      </c>
      <c r="M34" s="1278"/>
      <c r="N34" s="1278">
        <v>1168</v>
      </c>
      <c r="O34" s="1280">
        <f>SUM(C34:N34)</f>
        <v>7769</v>
      </c>
    </row>
    <row r="35" spans="1:15" ht="12" customHeight="1">
      <c r="A35" s="1284"/>
      <c r="B35" s="1285"/>
      <c r="C35" s="1286"/>
      <c r="D35" s="1286"/>
      <c r="E35" s="1286"/>
      <c r="F35" s="1286"/>
      <c r="G35" s="1286"/>
      <c r="H35" s="1286"/>
      <c r="I35" s="1286"/>
      <c r="J35" s="1286"/>
      <c r="K35" s="1286"/>
      <c r="L35" s="1286"/>
      <c r="M35" s="1286"/>
      <c r="N35" s="1286"/>
      <c r="O35" s="1290"/>
    </row>
    <row r="36" spans="1:15" ht="12" customHeight="1">
      <c r="A36" s="1282" t="s">
        <v>897</v>
      </c>
      <c r="B36" s="1283"/>
      <c r="C36" s="1278">
        <v>40340</v>
      </c>
      <c r="D36" s="1278">
        <v>40340</v>
      </c>
      <c r="E36" s="1278">
        <v>40340</v>
      </c>
      <c r="F36" s="1278">
        <v>15350</v>
      </c>
      <c r="G36" s="1278">
        <v>15350</v>
      </c>
      <c r="H36" s="1278">
        <v>15347</v>
      </c>
      <c r="I36" s="1278">
        <v>8472</v>
      </c>
      <c r="J36" s="1278">
        <v>8472</v>
      </c>
      <c r="K36" s="1278">
        <v>8472</v>
      </c>
      <c r="L36" s="1278">
        <v>175521</v>
      </c>
      <c r="M36" s="1278">
        <v>27239</v>
      </c>
      <c r="N36" s="1278">
        <v>8472</v>
      </c>
      <c r="O36" s="1280">
        <f>SUM(C36:N36)</f>
        <v>403715</v>
      </c>
    </row>
    <row r="37" spans="1:15" ht="15" customHeight="1">
      <c r="A37" s="1284"/>
      <c r="B37" s="1285"/>
      <c r="C37" s="1289"/>
      <c r="D37" s="1289"/>
      <c r="E37" s="1289"/>
      <c r="F37" s="1289"/>
      <c r="G37" s="1289"/>
      <c r="H37" s="1289"/>
      <c r="I37" s="1289"/>
      <c r="J37" s="1289"/>
      <c r="K37" s="1289"/>
      <c r="L37" s="1289"/>
      <c r="M37" s="1289"/>
      <c r="N37" s="1289"/>
      <c r="O37" s="1290"/>
    </row>
    <row r="38" spans="1:15" ht="15" customHeight="1">
      <c r="A38" s="1282" t="s">
        <v>898</v>
      </c>
      <c r="B38" s="1283"/>
      <c r="C38" s="1278">
        <v>172000</v>
      </c>
      <c r="D38" s="1278">
        <v>238000</v>
      </c>
      <c r="E38" s="1278">
        <v>238000</v>
      </c>
      <c r="F38" s="1278">
        <v>260755</v>
      </c>
      <c r="G38" s="1278">
        <v>300000</v>
      </c>
      <c r="H38" s="1278">
        <v>200000</v>
      </c>
      <c r="I38" s="1278">
        <v>200000</v>
      </c>
      <c r="J38" s="1278">
        <v>400000</v>
      </c>
      <c r="K38" s="1278">
        <v>350000</v>
      </c>
      <c r="L38" s="1278">
        <v>454891</v>
      </c>
      <c r="M38" s="1278">
        <v>350000</v>
      </c>
      <c r="N38" s="1278">
        <v>400000</v>
      </c>
      <c r="O38" s="1280">
        <f>SUM(C38:N38)</f>
        <v>3563646</v>
      </c>
    </row>
    <row r="39" spans="1:15" ht="15" customHeight="1">
      <c r="A39" s="1284"/>
      <c r="B39" s="1285"/>
      <c r="C39" s="1289"/>
      <c r="D39" s="1289"/>
      <c r="E39" s="1289"/>
      <c r="F39" s="1289"/>
      <c r="G39" s="1289"/>
      <c r="H39" s="1289"/>
      <c r="I39" s="1289"/>
      <c r="J39" s="1289"/>
      <c r="K39" s="1289"/>
      <c r="L39" s="1289"/>
      <c r="M39" s="1289"/>
      <c r="N39" s="1289"/>
      <c r="O39" s="1290"/>
    </row>
    <row r="40" spans="1:15" ht="15" customHeight="1">
      <c r="A40" s="1282" t="s">
        <v>899</v>
      </c>
      <c r="B40" s="1283"/>
      <c r="C40" s="1278">
        <v>150000</v>
      </c>
      <c r="D40" s="1278">
        <v>200000</v>
      </c>
      <c r="E40" s="1278">
        <v>200000</v>
      </c>
      <c r="F40" s="1278">
        <v>183051</v>
      </c>
      <c r="G40" s="1278">
        <v>38621</v>
      </c>
      <c r="H40" s="1278">
        <v>49000</v>
      </c>
      <c r="I40" s="1278">
        <v>65000</v>
      </c>
      <c r="J40" s="1278">
        <v>45200</v>
      </c>
      <c r="K40" s="1278">
        <v>44121</v>
      </c>
      <c r="L40" s="1278">
        <v>57055</v>
      </c>
      <c r="M40" s="1278">
        <v>604977</v>
      </c>
      <c r="N40" s="1278">
        <v>5500</v>
      </c>
      <c r="O40" s="1280">
        <f>SUM(C40:N40)</f>
        <v>1642525</v>
      </c>
    </row>
    <row r="41" spans="1:15" ht="15" customHeight="1">
      <c r="A41" s="1284"/>
      <c r="B41" s="1285"/>
      <c r="C41" s="1289"/>
      <c r="D41" s="1289"/>
      <c r="E41" s="1289"/>
      <c r="F41" s="1289"/>
      <c r="G41" s="1289"/>
      <c r="H41" s="1289"/>
      <c r="I41" s="1289"/>
      <c r="J41" s="1289"/>
      <c r="K41" s="1289"/>
      <c r="L41" s="1289"/>
      <c r="M41" s="1289"/>
      <c r="N41" s="1289"/>
      <c r="O41" s="1290"/>
    </row>
    <row r="42" spans="1:15" ht="15" customHeight="1">
      <c r="A42" s="1282" t="s">
        <v>900</v>
      </c>
      <c r="B42" s="1283"/>
      <c r="C42" s="1278">
        <v>232805</v>
      </c>
      <c r="D42" s="1278">
        <v>100700</v>
      </c>
      <c r="E42" s="1278">
        <v>60758</v>
      </c>
      <c r="F42" s="1278">
        <v>121516</v>
      </c>
      <c r="G42" s="1278">
        <v>121516</v>
      </c>
      <c r="H42" s="1278">
        <v>60758</v>
      </c>
      <c r="I42" s="1278">
        <v>60758</v>
      </c>
      <c r="J42" s="1278">
        <v>60758</v>
      </c>
      <c r="K42" s="1278">
        <v>60758</v>
      </c>
      <c r="L42" s="1278">
        <v>146852</v>
      </c>
      <c r="M42" s="1278">
        <v>50000</v>
      </c>
      <c r="N42" s="1278">
        <v>50000</v>
      </c>
      <c r="O42" s="1280">
        <f>SUM(C42:N42)</f>
        <v>1127179</v>
      </c>
    </row>
    <row r="43" spans="1:15" ht="15" customHeight="1">
      <c r="A43" s="1284"/>
      <c r="B43" s="1285"/>
      <c r="C43" s="1289"/>
      <c r="D43" s="1289"/>
      <c r="E43" s="1289"/>
      <c r="F43" s="1289"/>
      <c r="G43" s="1289"/>
      <c r="H43" s="1289"/>
      <c r="I43" s="1289"/>
      <c r="J43" s="1289"/>
      <c r="K43" s="1289"/>
      <c r="L43" s="1289"/>
      <c r="M43" s="1289"/>
      <c r="N43" s="1289"/>
      <c r="O43" s="1290"/>
    </row>
    <row r="44" spans="1:15" ht="12" customHeight="1">
      <c r="A44" s="1282" t="s">
        <v>907</v>
      </c>
      <c r="B44" s="1283"/>
      <c r="C44" s="1278">
        <v>3698</v>
      </c>
      <c r="D44" s="1278">
        <v>3698</v>
      </c>
      <c r="E44" s="1278">
        <v>3698</v>
      </c>
      <c r="F44" s="1278">
        <v>3698</v>
      </c>
      <c r="G44" s="1278">
        <v>3698</v>
      </c>
      <c r="H44" s="1278">
        <v>1300</v>
      </c>
      <c r="I44" s="1278">
        <v>3698</v>
      </c>
      <c r="J44" s="1278">
        <v>4998</v>
      </c>
      <c r="K44" s="1278">
        <v>3698</v>
      </c>
      <c r="L44" s="1278">
        <v>2398</v>
      </c>
      <c r="M44" s="1278">
        <v>3698</v>
      </c>
      <c r="N44" s="1278">
        <v>3696</v>
      </c>
      <c r="O44" s="1280">
        <f>SUM(C44:N44)</f>
        <v>41976</v>
      </c>
    </row>
    <row r="45" spans="1:15" ht="14.25" customHeight="1">
      <c r="A45" s="1284"/>
      <c r="B45" s="1285"/>
      <c r="C45" s="1286"/>
      <c r="D45" s="1286"/>
      <c r="E45" s="1286"/>
      <c r="F45" s="1286"/>
      <c r="G45" s="1286"/>
      <c r="H45" s="1286"/>
      <c r="I45" s="1286"/>
      <c r="J45" s="1286"/>
      <c r="K45" s="1286"/>
      <c r="L45" s="1286"/>
      <c r="M45" s="1286"/>
      <c r="N45" s="1286"/>
      <c r="O45" s="1290"/>
    </row>
    <row r="46" spans="1:15" ht="12" customHeight="1">
      <c r="A46" s="1282" t="s">
        <v>901</v>
      </c>
      <c r="B46" s="1283"/>
      <c r="C46" s="1278"/>
      <c r="D46" s="1278"/>
      <c r="E46" s="1278">
        <v>14093</v>
      </c>
      <c r="F46" s="1278"/>
      <c r="G46" s="1278"/>
      <c r="H46" s="1278">
        <v>14093</v>
      </c>
      <c r="I46" s="1278"/>
      <c r="J46" s="1278"/>
      <c r="K46" s="1278">
        <v>14093</v>
      </c>
      <c r="L46" s="1278"/>
      <c r="M46" s="1278"/>
      <c r="N46" s="1278">
        <v>14092</v>
      </c>
      <c r="O46" s="1280">
        <f>SUM(C46:N46)</f>
        <v>56371</v>
      </c>
    </row>
    <row r="47" spans="1:15" ht="12" customHeight="1">
      <c r="A47" s="1284"/>
      <c r="B47" s="1285"/>
      <c r="C47" s="1286"/>
      <c r="D47" s="1286"/>
      <c r="E47" s="1286"/>
      <c r="F47" s="1286"/>
      <c r="G47" s="1286"/>
      <c r="H47" s="1286"/>
      <c r="I47" s="1286"/>
      <c r="J47" s="1286"/>
      <c r="K47" s="1286"/>
      <c r="L47" s="1286"/>
      <c r="M47" s="1286"/>
      <c r="N47" s="1286"/>
      <c r="O47" s="1290"/>
    </row>
    <row r="48" spans="1:15" ht="12" customHeight="1">
      <c r="A48" s="1282" t="s">
        <v>902</v>
      </c>
      <c r="B48" s="1283"/>
      <c r="C48" s="1278"/>
      <c r="D48" s="1278"/>
      <c r="E48" s="1278"/>
      <c r="F48" s="1278"/>
      <c r="G48" s="1278"/>
      <c r="H48" s="1278">
        <v>1000</v>
      </c>
      <c r="I48" s="1278"/>
      <c r="J48" s="1278">
        <v>6623</v>
      </c>
      <c r="K48" s="1278"/>
      <c r="L48" s="1278">
        <v>50000</v>
      </c>
      <c r="M48" s="1278"/>
      <c r="N48" s="1278">
        <v>14081</v>
      </c>
      <c r="O48" s="1280">
        <f>SUM(C48:N48)</f>
        <v>71704</v>
      </c>
    </row>
    <row r="49" spans="1:15" ht="10.5" customHeight="1">
      <c r="A49" s="1284"/>
      <c r="B49" s="1285"/>
      <c r="C49" s="1286"/>
      <c r="D49" s="1286"/>
      <c r="E49" s="1286"/>
      <c r="F49" s="1286"/>
      <c r="G49" s="1286"/>
      <c r="H49" s="1286"/>
      <c r="I49" s="1286"/>
      <c r="J49" s="1286"/>
      <c r="K49" s="1286"/>
      <c r="L49" s="1286"/>
      <c r="M49" s="1286"/>
      <c r="N49" s="1286"/>
      <c r="O49" s="1290"/>
    </row>
    <row r="50" spans="1:15" ht="14.25" customHeight="1">
      <c r="A50" s="1282" t="s">
        <v>903</v>
      </c>
      <c r="B50" s="1283"/>
      <c r="C50" s="1278">
        <v>154558</v>
      </c>
      <c r="D50" s="1278"/>
      <c r="E50" s="1278">
        <v>154558</v>
      </c>
      <c r="F50" s="1278"/>
      <c r="G50" s="1278"/>
      <c r="H50" s="1278">
        <v>154558</v>
      </c>
      <c r="I50" s="1278"/>
      <c r="J50" s="1278"/>
      <c r="K50" s="1278">
        <v>154558</v>
      </c>
      <c r="L50" s="1278"/>
      <c r="M50" s="1278"/>
      <c r="N50" s="1278">
        <v>154556</v>
      </c>
      <c r="O50" s="1280">
        <f>SUM(C50:N50)</f>
        <v>772788</v>
      </c>
    </row>
    <row r="51" spans="1:15" ht="12" customHeight="1" thickBot="1">
      <c r="A51" s="1287"/>
      <c r="B51" s="1288"/>
      <c r="C51" s="1279"/>
      <c r="D51" s="1279"/>
      <c r="E51" s="1279"/>
      <c r="F51" s="1279"/>
      <c r="G51" s="1279"/>
      <c r="H51" s="1279"/>
      <c r="I51" s="1279"/>
      <c r="J51" s="1279"/>
      <c r="K51" s="1279"/>
      <c r="L51" s="1279"/>
      <c r="M51" s="1279"/>
      <c r="N51" s="1279"/>
      <c r="O51" s="1281"/>
    </row>
    <row r="52" spans="1:15" ht="18" customHeight="1" thickBot="1">
      <c r="A52" s="1011" t="s">
        <v>904</v>
      </c>
      <c r="B52" s="1012"/>
      <c r="C52" s="1006">
        <f aca="true" t="shared" si="1" ref="C52:O52">SUM(C26:C51)</f>
        <v>1765303</v>
      </c>
      <c r="D52" s="1006">
        <f t="shared" si="1"/>
        <v>1247136</v>
      </c>
      <c r="E52" s="1006">
        <f t="shared" si="1"/>
        <v>1583721</v>
      </c>
      <c r="F52" s="1006">
        <f t="shared" si="1"/>
        <v>1367722</v>
      </c>
      <c r="G52" s="1006">
        <f t="shared" si="1"/>
        <v>1216247</v>
      </c>
      <c r="H52" s="1006">
        <f t="shared" si="1"/>
        <v>1235204</v>
      </c>
      <c r="I52" s="1006">
        <f t="shared" si="1"/>
        <v>1043826</v>
      </c>
      <c r="J52" s="1006">
        <f t="shared" si="1"/>
        <v>1223292</v>
      </c>
      <c r="K52" s="1006">
        <f t="shared" si="1"/>
        <v>1539365</v>
      </c>
      <c r="L52" s="1006">
        <f t="shared" si="1"/>
        <v>1977015</v>
      </c>
      <c r="M52" s="1006">
        <f t="shared" si="1"/>
        <v>2098648</v>
      </c>
      <c r="N52" s="1006">
        <f t="shared" si="1"/>
        <v>1660752</v>
      </c>
      <c r="O52" s="1007">
        <f t="shared" si="1"/>
        <v>17958231</v>
      </c>
    </row>
    <row r="53" spans="1:15" ht="12.75">
      <c r="A53" s="1013"/>
      <c r="B53" s="1013"/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3"/>
    </row>
  </sheetData>
  <mergeCells count="311">
    <mergeCell ref="N12:N13"/>
    <mergeCell ref="O12:O13"/>
    <mergeCell ref="J12:J13"/>
    <mergeCell ref="K12:K13"/>
    <mergeCell ref="L12:L13"/>
    <mergeCell ref="M12:M13"/>
    <mergeCell ref="F12:F13"/>
    <mergeCell ref="G12:G13"/>
    <mergeCell ref="H12:H13"/>
    <mergeCell ref="I12:I13"/>
    <mergeCell ref="A12:B13"/>
    <mergeCell ref="C12:C13"/>
    <mergeCell ref="D12:D13"/>
    <mergeCell ref="E12:E13"/>
    <mergeCell ref="I6:I7"/>
    <mergeCell ref="J6:J7"/>
    <mergeCell ref="K6:K7"/>
    <mergeCell ref="C6:C7"/>
    <mergeCell ref="D6:D7"/>
    <mergeCell ref="E6:E7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O10:O11"/>
    <mergeCell ref="N10:N11"/>
    <mergeCell ref="K10:K11"/>
    <mergeCell ref="L10:L11"/>
    <mergeCell ref="M10:M11"/>
    <mergeCell ref="A14:B15"/>
    <mergeCell ref="C14:C15"/>
    <mergeCell ref="D14:D15"/>
    <mergeCell ref="E14:E15"/>
    <mergeCell ref="F14:F15"/>
    <mergeCell ref="G14:G15"/>
    <mergeCell ref="H14:H15"/>
    <mergeCell ref="O14:O15"/>
    <mergeCell ref="K14:K15"/>
    <mergeCell ref="I14:I15"/>
    <mergeCell ref="J14:J15"/>
    <mergeCell ref="L14:L15"/>
    <mergeCell ref="M14:M15"/>
    <mergeCell ref="N14:N15"/>
    <mergeCell ref="A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J16:J17"/>
    <mergeCell ref="K16:K17"/>
    <mergeCell ref="L16:L17"/>
    <mergeCell ref="M16:M17"/>
    <mergeCell ref="A48:B49"/>
    <mergeCell ref="A26:B27"/>
    <mergeCell ref="A28:B29"/>
    <mergeCell ref="A30:B31"/>
    <mergeCell ref="A32:B33"/>
    <mergeCell ref="I26:I27"/>
    <mergeCell ref="A34:B35"/>
    <mergeCell ref="A36:B37"/>
    <mergeCell ref="A44:B45"/>
    <mergeCell ref="E26:E27"/>
    <mergeCell ref="F26:F27"/>
    <mergeCell ref="G26:G27"/>
    <mergeCell ref="H26:H27"/>
    <mergeCell ref="C32:C33"/>
    <mergeCell ref="D32:D33"/>
    <mergeCell ref="L26:L27"/>
    <mergeCell ref="M26:M27"/>
    <mergeCell ref="C30:C31"/>
    <mergeCell ref="C28:C29"/>
    <mergeCell ref="D28:D29"/>
    <mergeCell ref="E28:E29"/>
    <mergeCell ref="F28:F29"/>
    <mergeCell ref="G28:G29"/>
    <mergeCell ref="C26:C27"/>
    <mergeCell ref="D26:D27"/>
    <mergeCell ref="N26:N27"/>
    <mergeCell ref="H28:H29"/>
    <mergeCell ref="I28:I29"/>
    <mergeCell ref="J28:J29"/>
    <mergeCell ref="K28:K29"/>
    <mergeCell ref="L28:L29"/>
    <mergeCell ref="M28:M29"/>
    <mergeCell ref="N28:N29"/>
    <mergeCell ref="J26:J27"/>
    <mergeCell ref="K26:K27"/>
    <mergeCell ref="O26:O27"/>
    <mergeCell ref="O28:O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C48:C49"/>
    <mergeCell ref="E48:E49"/>
    <mergeCell ref="D48:D49"/>
    <mergeCell ref="F48:F49"/>
    <mergeCell ref="G48:G49"/>
    <mergeCell ref="I48:I49"/>
    <mergeCell ref="H48:H49"/>
    <mergeCell ref="J48:J49"/>
    <mergeCell ref="N46:N47"/>
    <mergeCell ref="O46:O47"/>
    <mergeCell ref="O48:O49"/>
    <mergeCell ref="K48:K49"/>
    <mergeCell ref="N48:N49"/>
    <mergeCell ref="L48:L49"/>
    <mergeCell ref="M48:M49"/>
    <mergeCell ref="J46:J47"/>
    <mergeCell ref="K46:K47"/>
    <mergeCell ref="L46:L47"/>
    <mergeCell ref="M46:M47"/>
    <mergeCell ref="F18:F19"/>
    <mergeCell ref="G18:G19"/>
    <mergeCell ref="H18:H19"/>
    <mergeCell ref="I18:I19"/>
    <mergeCell ref="A18:B19"/>
    <mergeCell ref="C18:C19"/>
    <mergeCell ref="D18:D19"/>
    <mergeCell ref="E18:E19"/>
    <mergeCell ref="J18:J19"/>
    <mergeCell ref="K18:K19"/>
    <mergeCell ref="L18:L19"/>
    <mergeCell ref="M18:M19"/>
    <mergeCell ref="N18:N19"/>
    <mergeCell ref="O18:O19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B43"/>
    <mergeCell ref="C42:C43"/>
    <mergeCell ref="D42:D43"/>
    <mergeCell ref="E42:E43"/>
    <mergeCell ref="F42:F43"/>
    <mergeCell ref="G42:G43"/>
    <mergeCell ref="H42:H43"/>
    <mergeCell ref="I42:I43"/>
    <mergeCell ref="N42:N43"/>
    <mergeCell ref="O42:O43"/>
    <mergeCell ref="J42:J43"/>
    <mergeCell ref="K42:K43"/>
    <mergeCell ref="L42:L43"/>
    <mergeCell ref="M42:M43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46:B47"/>
    <mergeCell ref="C46:C47"/>
    <mergeCell ref="D46:D47"/>
    <mergeCell ref="E46:E47"/>
    <mergeCell ref="F46:F47"/>
    <mergeCell ref="G46:G47"/>
    <mergeCell ref="H46:H47"/>
    <mergeCell ref="I46:I4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3"/>
  <sheetViews>
    <sheetView showZeros="0" tabSelected="1" workbookViewId="0" topLeftCell="A274">
      <selection activeCell="A43" sqref="A43:IV43"/>
    </sheetView>
  </sheetViews>
  <sheetFormatPr defaultColWidth="9.00390625" defaultRowHeight="12.75"/>
  <cols>
    <col min="1" max="1" width="8.375" style="399" customWidth="1"/>
    <col min="2" max="2" width="68.75390625" style="323" customWidth="1"/>
    <col min="3" max="5" width="12.125" style="323" customWidth="1"/>
    <col min="6" max="6" width="8.625" style="323" customWidth="1"/>
    <col min="7" max="16384" width="9.125" style="323" customWidth="1"/>
  </cols>
  <sheetData>
    <row r="1" spans="1:6" ht="12.75">
      <c r="A1" s="1102" t="s">
        <v>8</v>
      </c>
      <c r="B1" s="1102"/>
      <c r="C1" s="1103"/>
      <c r="D1" s="1103"/>
      <c r="E1" s="1103"/>
      <c r="F1" s="1099"/>
    </row>
    <row r="2" spans="1:6" ht="12.75">
      <c r="A2" s="1102" t="s">
        <v>430</v>
      </c>
      <c r="B2" s="1102"/>
      <c r="C2" s="1103"/>
      <c r="D2" s="1103"/>
      <c r="E2" s="1103"/>
      <c r="F2" s="1099"/>
    </row>
    <row r="3" spans="1:2" ht="12.75">
      <c r="A3" s="290"/>
      <c r="B3" s="291"/>
    </row>
    <row r="4" spans="1:6" ht="11.25" customHeight="1">
      <c r="A4" s="290"/>
      <c r="B4" s="290"/>
      <c r="C4" s="324"/>
      <c r="D4" s="324"/>
      <c r="E4" s="324"/>
      <c r="F4" s="324" t="s">
        <v>9</v>
      </c>
    </row>
    <row r="5" spans="1:6" s="325" customFormat="1" ht="19.5" customHeight="1">
      <c r="A5" s="1108" t="s">
        <v>33</v>
      </c>
      <c r="B5" s="1106" t="s">
        <v>1107</v>
      </c>
      <c r="C5" s="1109" t="s">
        <v>861</v>
      </c>
      <c r="D5" s="1111" t="s">
        <v>295</v>
      </c>
      <c r="E5" s="1096" t="s">
        <v>60</v>
      </c>
      <c r="F5" s="1104" t="s">
        <v>1029</v>
      </c>
    </row>
    <row r="6" spans="1:6" s="325" customFormat="1" ht="17.25" customHeight="1" thickBot="1">
      <c r="A6" s="1107"/>
      <c r="B6" s="1107"/>
      <c r="C6" s="1110"/>
      <c r="D6" s="1112"/>
      <c r="E6" s="1097"/>
      <c r="F6" s="1105"/>
    </row>
    <row r="7" spans="1:6" s="325" customFormat="1" ht="11.25" customHeight="1" thickTop="1">
      <c r="A7" s="326" t="s">
        <v>1083</v>
      </c>
      <c r="B7" s="327" t="s">
        <v>1084</v>
      </c>
      <c r="C7" s="592" t="s">
        <v>1085</v>
      </c>
      <c r="D7" s="592" t="s">
        <v>1086</v>
      </c>
      <c r="E7" s="954" t="s">
        <v>1087</v>
      </c>
      <c r="F7" s="327" t="s">
        <v>567</v>
      </c>
    </row>
    <row r="8" spans="1:6" s="330" customFormat="1" ht="12.75">
      <c r="A8" s="328"/>
      <c r="B8" s="329" t="s">
        <v>210</v>
      </c>
      <c r="C8" s="593"/>
      <c r="D8" s="593"/>
      <c r="E8" s="953"/>
      <c r="F8" s="634"/>
    </row>
    <row r="9" spans="1:6" ht="8.25" customHeight="1">
      <c r="A9" s="331"/>
      <c r="B9" s="332"/>
      <c r="C9" s="594"/>
      <c r="D9" s="594"/>
      <c r="E9" s="594"/>
      <c r="F9" s="332"/>
    </row>
    <row r="10" spans="1:6" s="325" customFormat="1" ht="12">
      <c r="A10" s="333">
        <v>1010</v>
      </c>
      <c r="B10" s="334" t="s">
        <v>165</v>
      </c>
      <c r="C10" s="595">
        <f>SUM(C11:C13)</f>
        <v>664300</v>
      </c>
      <c r="D10" s="595">
        <f>SUM(D11:D13)</f>
        <v>664300</v>
      </c>
      <c r="E10" s="595">
        <f>SUM(E11:E13)</f>
        <v>668648</v>
      </c>
      <c r="F10" s="635">
        <f aca="true" t="shared" si="0" ref="F10:F22">SUM(E10/D10)</f>
        <v>1.0065452355863316</v>
      </c>
    </row>
    <row r="11" spans="1:6" s="325" customFormat="1" ht="12">
      <c r="A11" s="747">
        <v>1014</v>
      </c>
      <c r="B11" s="748" t="s">
        <v>812</v>
      </c>
      <c r="C11" s="749">
        <v>130000</v>
      </c>
      <c r="D11" s="749">
        <v>130000</v>
      </c>
      <c r="E11" s="749">
        <v>130000</v>
      </c>
      <c r="F11" s="1027">
        <f t="shared" si="0"/>
        <v>1</v>
      </c>
    </row>
    <row r="12" spans="1:6" s="325" customFormat="1" ht="12">
      <c r="A12" s="348">
        <v>1015</v>
      </c>
      <c r="B12" s="344" t="s">
        <v>832</v>
      </c>
      <c r="C12" s="604">
        <v>519300</v>
      </c>
      <c r="D12" s="604">
        <v>519300</v>
      </c>
      <c r="E12" s="604">
        <v>519300</v>
      </c>
      <c r="F12" s="1027">
        <f t="shared" si="0"/>
        <v>1</v>
      </c>
    </row>
    <row r="13" spans="1:6" s="325" customFormat="1" ht="12">
      <c r="A13" s="348">
        <v>1016</v>
      </c>
      <c r="B13" s="344" t="s">
        <v>833</v>
      </c>
      <c r="C13" s="604">
        <v>15000</v>
      </c>
      <c r="D13" s="604">
        <v>15000</v>
      </c>
      <c r="E13" s="604">
        <v>19348</v>
      </c>
      <c r="F13" s="1027">
        <f t="shared" si="0"/>
        <v>1.2898666666666667</v>
      </c>
    </row>
    <row r="14" spans="1:6" s="325" customFormat="1" ht="12">
      <c r="A14" s="336">
        <v>1020</v>
      </c>
      <c r="B14" s="334" t="s">
        <v>101</v>
      </c>
      <c r="C14" s="595">
        <f>SUM(C15:C17)</f>
        <v>210393</v>
      </c>
      <c r="D14" s="595">
        <f>SUM(D15:D17)</f>
        <v>210393</v>
      </c>
      <c r="E14" s="595">
        <f>SUM(E15:E17)</f>
        <v>224000</v>
      </c>
      <c r="F14" s="635">
        <f t="shared" si="0"/>
        <v>1.0646742049402784</v>
      </c>
    </row>
    <row r="15" spans="1:6" s="325" customFormat="1" ht="12">
      <c r="A15" s="348">
        <v>1021</v>
      </c>
      <c r="B15" s="350" t="s">
        <v>834</v>
      </c>
      <c r="C15" s="606">
        <v>8000</v>
      </c>
      <c r="D15" s="606">
        <v>8000</v>
      </c>
      <c r="E15" s="606">
        <v>8000</v>
      </c>
      <c r="F15" s="1027">
        <f t="shared" si="0"/>
        <v>1</v>
      </c>
    </row>
    <row r="16" spans="1:6" s="325" customFormat="1" ht="12">
      <c r="A16" s="348">
        <v>1022</v>
      </c>
      <c r="B16" s="344" t="s">
        <v>835</v>
      </c>
      <c r="C16" s="604">
        <v>176000</v>
      </c>
      <c r="D16" s="604">
        <v>176000</v>
      </c>
      <c r="E16" s="604">
        <v>176000</v>
      </c>
      <c r="F16" s="1027">
        <f t="shared" si="0"/>
        <v>1</v>
      </c>
    </row>
    <row r="17" spans="1:6" s="325" customFormat="1" ht="12">
      <c r="A17" s="348">
        <v>1023</v>
      </c>
      <c r="B17" s="344" t="s">
        <v>836</v>
      </c>
      <c r="C17" s="604">
        <v>26393</v>
      </c>
      <c r="D17" s="604">
        <v>26393</v>
      </c>
      <c r="E17" s="604">
        <v>40000</v>
      </c>
      <c r="F17" s="1027">
        <f t="shared" si="0"/>
        <v>1.5155533664229153</v>
      </c>
    </row>
    <row r="18" spans="1:6" s="325" customFormat="1" ht="12">
      <c r="A18" s="336">
        <v>1030</v>
      </c>
      <c r="B18" s="338" t="s">
        <v>166</v>
      </c>
      <c r="C18" s="599">
        <f>SUM(C19:C19)</f>
        <v>15000</v>
      </c>
      <c r="D18" s="599">
        <f>SUM(D19:D22)</f>
        <v>780000</v>
      </c>
      <c r="E18" s="599">
        <f>SUM(E19:E22)</f>
        <v>780000</v>
      </c>
      <c r="F18" s="635">
        <f t="shared" si="0"/>
        <v>1</v>
      </c>
    </row>
    <row r="19" spans="1:6" s="325" customFormat="1" ht="12">
      <c r="A19" s="348">
        <v>1031</v>
      </c>
      <c r="B19" s="344" t="s">
        <v>837</v>
      </c>
      <c r="C19" s="604">
        <v>15000</v>
      </c>
      <c r="D19" s="604">
        <v>15000</v>
      </c>
      <c r="E19" s="604">
        <v>15000</v>
      </c>
      <c r="F19" s="1027">
        <f t="shared" si="0"/>
        <v>1</v>
      </c>
    </row>
    <row r="20" spans="1:6" s="325" customFormat="1" ht="12">
      <c r="A20" s="349">
        <v>1032</v>
      </c>
      <c r="B20" s="350" t="s">
        <v>171</v>
      </c>
      <c r="C20" s="606"/>
      <c r="D20" s="606">
        <v>380000</v>
      </c>
      <c r="E20" s="606">
        <v>380000</v>
      </c>
      <c r="F20" s="1027">
        <f t="shared" si="0"/>
        <v>1</v>
      </c>
    </row>
    <row r="21" spans="1:6" s="325" customFormat="1" ht="12">
      <c r="A21" s="349">
        <v>1033</v>
      </c>
      <c r="B21" s="350" t="s">
        <v>109</v>
      </c>
      <c r="C21" s="606"/>
      <c r="D21" s="606">
        <v>380000</v>
      </c>
      <c r="E21" s="606">
        <v>380000</v>
      </c>
      <c r="F21" s="1027">
        <f t="shared" si="0"/>
        <v>1</v>
      </c>
    </row>
    <row r="22" spans="1:6" s="325" customFormat="1" ht="12">
      <c r="A22" s="349">
        <v>1035</v>
      </c>
      <c r="B22" s="350" t="s">
        <v>110</v>
      </c>
      <c r="C22" s="606"/>
      <c r="D22" s="606">
        <v>5000</v>
      </c>
      <c r="E22" s="606">
        <v>5000</v>
      </c>
      <c r="F22" s="1027">
        <f t="shared" si="0"/>
        <v>1</v>
      </c>
    </row>
    <row r="23" spans="1:6" s="325" customFormat="1" ht="12">
      <c r="A23" s="339">
        <v>1037</v>
      </c>
      <c r="B23" s="338" t="s">
        <v>505</v>
      </c>
      <c r="C23" s="606"/>
      <c r="D23" s="606"/>
      <c r="E23" s="599">
        <v>25000</v>
      </c>
      <c r="F23" s="635"/>
    </row>
    <row r="24" spans="1:6" s="325" customFormat="1" ht="12">
      <c r="A24" s="339">
        <v>1038</v>
      </c>
      <c r="B24" s="338" t="s">
        <v>250</v>
      </c>
      <c r="C24" s="606"/>
      <c r="D24" s="606"/>
      <c r="E24" s="599">
        <v>17404</v>
      </c>
      <c r="F24" s="635"/>
    </row>
    <row r="25" spans="1:6" s="325" customFormat="1" ht="12">
      <c r="A25" s="340">
        <v>1040</v>
      </c>
      <c r="B25" s="341" t="s">
        <v>167</v>
      </c>
      <c r="C25" s="600">
        <f>SUM(C26:C30)</f>
        <v>438907</v>
      </c>
      <c r="D25" s="600">
        <f>SUM(D26:D31)</f>
        <v>876379</v>
      </c>
      <c r="E25" s="600">
        <f>SUM(E26:E31)</f>
        <v>876379</v>
      </c>
      <c r="F25" s="635">
        <f>SUM(E25/D25)</f>
        <v>1</v>
      </c>
    </row>
    <row r="26" spans="1:6" s="325" customFormat="1" ht="12">
      <c r="A26" s="348">
        <v>1041</v>
      </c>
      <c r="B26" s="332" t="s">
        <v>102</v>
      </c>
      <c r="C26" s="601">
        <v>45360</v>
      </c>
      <c r="D26" s="601">
        <v>49427</v>
      </c>
      <c r="E26" s="601">
        <v>49427</v>
      </c>
      <c r="F26" s="1027">
        <f>SUM(E26/D26)</f>
        <v>1</v>
      </c>
    </row>
    <row r="27" spans="1:6" s="325" customFormat="1" ht="12">
      <c r="A27" s="751">
        <v>1042</v>
      </c>
      <c r="B27" s="878" t="s">
        <v>103</v>
      </c>
      <c r="C27" s="749"/>
      <c r="D27" s="749">
        <v>248740</v>
      </c>
      <c r="E27" s="749">
        <v>248740</v>
      </c>
      <c r="F27" s="1027">
        <f>SUM(E27/D27)</f>
        <v>1</v>
      </c>
    </row>
    <row r="28" spans="1:6" s="325" customFormat="1" ht="12">
      <c r="A28" s="348">
        <v>1043</v>
      </c>
      <c r="B28" s="332" t="s">
        <v>129</v>
      </c>
      <c r="C28" s="601">
        <v>252720</v>
      </c>
      <c r="D28" s="601">
        <v>252720</v>
      </c>
      <c r="E28" s="601">
        <v>252720</v>
      </c>
      <c r="F28" s="1027">
        <f>SUM(E28/D28)</f>
        <v>1</v>
      </c>
    </row>
    <row r="29" spans="1:6" s="325" customFormat="1" ht="12">
      <c r="A29" s="349">
        <v>1044</v>
      </c>
      <c r="B29" s="342" t="s">
        <v>139</v>
      </c>
      <c r="C29" s="602">
        <v>140827</v>
      </c>
      <c r="D29" s="602">
        <v>140827</v>
      </c>
      <c r="E29" s="602">
        <v>140827</v>
      </c>
      <c r="F29" s="1027">
        <f>SUM(E29/D29)</f>
        <v>1</v>
      </c>
    </row>
    <row r="30" spans="1:6" s="325" customFormat="1" ht="12">
      <c r="A30" s="349">
        <v>1045</v>
      </c>
      <c r="B30" s="342" t="s">
        <v>130</v>
      </c>
      <c r="C30" s="602"/>
      <c r="D30" s="602"/>
      <c r="E30" s="602"/>
      <c r="F30" s="635"/>
    </row>
    <row r="31" spans="1:6" s="325" customFormat="1" ht="12">
      <c r="A31" s="349">
        <v>1046</v>
      </c>
      <c r="B31" s="342" t="s">
        <v>114</v>
      </c>
      <c r="C31" s="602"/>
      <c r="D31" s="602">
        <v>184665</v>
      </c>
      <c r="E31" s="602">
        <v>184665</v>
      </c>
      <c r="F31" s="635">
        <f>SUM(E31/D31)</f>
        <v>1</v>
      </c>
    </row>
    <row r="32" spans="1:6" s="325" customFormat="1" ht="12">
      <c r="A32" s="340">
        <v>1050</v>
      </c>
      <c r="B32" s="341" t="s">
        <v>168</v>
      </c>
      <c r="C32" s="600">
        <f>SUM(C33:C33)</f>
        <v>30000</v>
      </c>
      <c r="D32" s="600">
        <f>SUM(D33:D33)</f>
        <v>30000</v>
      </c>
      <c r="E32" s="600">
        <f>SUM(E33:E33)</f>
        <v>50000</v>
      </c>
      <c r="F32" s="635">
        <f>SUM(E32/D32)</f>
        <v>1.6666666666666667</v>
      </c>
    </row>
    <row r="33" spans="1:6" s="325" customFormat="1" ht="12.75" thickBot="1">
      <c r="A33" s="348">
        <v>1051</v>
      </c>
      <c r="B33" s="344" t="s">
        <v>838</v>
      </c>
      <c r="C33" s="604">
        <v>30000</v>
      </c>
      <c r="D33" s="604">
        <v>30000</v>
      </c>
      <c r="E33" s="604">
        <v>50000</v>
      </c>
      <c r="F33" s="1046">
        <f>SUM(E33/D33)</f>
        <v>1.6666666666666667</v>
      </c>
    </row>
    <row r="34" spans="1:6" s="325" customFormat="1" ht="12.75" thickBot="1">
      <c r="A34" s="345"/>
      <c r="B34" s="346" t="s">
        <v>169</v>
      </c>
      <c r="C34" s="603">
        <f>SUM(C32+C25+C14+C10+C18)</f>
        <v>1358600</v>
      </c>
      <c r="D34" s="603">
        <f>SUM(D32+D25+D14+D10+D18)</f>
        <v>2561072</v>
      </c>
      <c r="E34" s="603">
        <f>SUM(E32+E25+E14+E10+E18+E23+24)</f>
        <v>2624051</v>
      </c>
      <c r="F34" s="1047">
        <f>SUM(E34/D34)</f>
        <v>1.0245908744463257</v>
      </c>
    </row>
    <row r="35" spans="1:6" s="325" customFormat="1" ht="12">
      <c r="A35" s="340"/>
      <c r="B35" s="341"/>
      <c r="C35" s="600"/>
      <c r="D35" s="600"/>
      <c r="E35" s="600"/>
      <c r="F35" s="1045"/>
    </row>
    <row r="36" spans="1:6" s="325" customFormat="1" ht="12">
      <c r="A36" s="333">
        <v>1060</v>
      </c>
      <c r="B36" s="334" t="s">
        <v>111</v>
      </c>
      <c r="C36" s="595">
        <f>SUM(C37:C42)</f>
        <v>6557164</v>
      </c>
      <c r="D36" s="595">
        <f>SUM(D37:D41)</f>
        <v>6537164</v>
      </c>
      <c r="E36" s="595">
        <f>SUM(E37:E41)</f>
        <v>6577164</v>
      </c>
      <c r="F36" s="635">
        <f>SUM(E36/D36)</f>
        <v>1.0061188613288576</v>
      </c>
    </row>
    <row r="37" spans="1:6" s="325" customFormat="1" ht="12">
      <c r="A37" s="348">
        <v>1061</v>
      </c>
      <c r="B37" s="344" t="s">
        <v>503</v>
      </c>
      <c r="C37" s="604">
        <v>2700000</v>
      </c>
      <c r="D37" s="604">
        <v>2700000</v>
      </c>
      <c r="E37" s="604">
        <v>2700000</v>
      </c>
      <c r="F37" s="1027">
        <f>SUM(E37/D37)</f>
        <v>1</v>
      </c>
    </row>
    <row r="38" spans="1:6" s="325" customFormat="1" ht="12">
      <c r="A38" s="348">
        <v>1062</v>
      </c>
      <c r="B38" s="344" t="s">
        <v>504</v>
      </c>
      <c r="C38" s="604">
        <v>410000</v>
      </c>
      <c r="D38" s="604">
        <v>410000</v>
      </c>
      <c r="E38" s="604">
        <v>450000</v>
      </c>
      <c r="F38" s="1027">
        <f>SUM(E38/D38)</f>
        <v>1.0975609756097562</v>
      </c>
    </row>
    <row r="39" spans="1:6" s="325" customFormat="1" ht="12">
      <c r="A39" s="343">
        <v>1063</v>
      </c>
      <c r="B39" s="342" t="s">
        <v>3</v>
      </c>
      <c r="C39" s="602">
        <v>75000</v>
      </c>
      <c r="D39" s="602">
        <v>75000</v>
      </c>
      <c r="E39" s="602">
        <v>75000</v>
      </c>
      <c r="F39" s="1027">
        <f>SUM(E39/D39)</f>
        <v>1</v>
      </c>
    </row>
    <row r="40" spans="1:6" s="325" customFormat="1" ht="12">
      <c r="A40" s="343">
        <v>1064</v>
      </c>
      <c r="B40" s="342" t="s">
        <v>974</v>
      </c>
      <c r="C40" s="602">
        <v>20000</v>
      </c>
      <c r="D40" s="602"/>
      <c r="E40" s="602"/>
      <c r="F40" s="635"/>
    </row>
    <row r="41" spans="1:6" s="325" customFormat="1" ht="12">
      <c r="A41" s="343">
        <v>1065</v>
      </c>
      <c r="B41" s="332" t="s">
        <v>11</v>
      </c>
      <c r="C41" s="601">
        <v>3352164</v>
      </c>
      <c r="D41" s="601">
        <v>3352164</v>
      </c>
      <c r="E41" s="601">
        <v>3352164</v>
      </c>
      <c r="F41" s="1027">
        <f>SUM(E41/D41)</f>
        <v>1</v>
      </c>
    </row>
    <row r="42" spans="1:6" s="325" customFormat="1" ht="12">
      <c r="A42" s="339">
        <v>1066</v>
      </c>
      <c r="B42" s="351" t="s">
        <v>113</v>
      </c>
      <c r="C42" s="601"/>
      <c r="D42" s="605">
        <f>SUM(D43:D43)</f>
        <v>20000</v>
      </c>
      <c r="E42" s="605">
        <f>SUM(E43:E43)</f>
        <v>30095</v>
      </c>
      <c r="F42" s="635">
        <f>SUM(E42/D42)</f>
        <v>1.50475</v>
      </c>
    </row>
    <row r="43" spans="1:6" s="325" customFormat="1" ht="12">
      <c r="A43" s="343">
        <v>1068</v>
      </c>
      <c r="B43" s="342" t="s">
        <v>974</v>
      </c>
      <c r="C43" s="602"/>
      <c r="D43" s="602">
        <v>20000</v>
      </c>
      <c r="E43" s="602">
        <v>30095</v>
      </c>
      <c r="F43" s="1027">
        <f>SUM(E43/D43)</f>
        <v>1.50475</v>
      </c>
    </row>
    <row r="44" spans="1:6" s="325" customFormat="1" ht="12">
      <c r="A44" s="339">
        <v>1070</v>
      </c>
      <c r="B44" s="338" t="s">
        <v>112</v>
      </c>
      <c r="C44" s="599">
        <f>SUM(C45:C45)</f>
        <v>170000</v>
      </c>
      <c r="D44" s="599">
        <f>SUM(D45:D45)</f>
        <v>170000</v>
      </c>
      <c r="E44" s="599">
        <f>SUM(E45:E45)</f>
        <v>170000</v>
      </c>
      <c r="F44" s="635">
        <f>SUM(E44/D44)</f>
        <v>1</v>
      </c>
    </row>
    <row r="45" spans="1:6" s="325" customFormat="1" ht="12">
      <c r="A45" s="331">
        <v>1072</v>
      </c>
      <c r="B45" s="332" t="s">
        <v>10</v>
      </c>
      <c r="C45" s="601">
        <v>170000</v>
      </c>
      <c r="D45" s="601">
        <v>170000</v>
      </c>
      <c r="E45" s="601">
        <v>170000</v>
      </c>
      <c r="F45" s="1027">
        <f>SUM(E45/D45)</f>
        <v>1</v>
      </c>
    </row>
    <row r="46" spans="1:6" s="325" customFormat="1" ht="12">
      <c r="A46" s="336">
        <v>1080</v>
      </c>
      <c r="B46" s="351" t="s">
        <v>246</v>
      </c>
      <c r="C46" s="605">
        <f>SUM(C47:C49)</f>
        <v>765000</v>
      </c>
      <c r="D46" s="605">
        <f>SUM(D47:D49)</f>
        <v>0</v>
      </c>
      <c r="E46" s="605">
        <f>SUM(E47:E49)</f>
        <v>0</v>
      </c>
      <c r="F46" s="635"/>
    </row>
    <row r="47" spans="1:6" s="325" customFormat="1" ht="12">
      <c r="A47" s="331">
        <v>1081</v>
      </c>
      <c r="B47" s="344" t="s">
        <v>256</v>
      </c>
      <c r="C47" s="601">
        <v>380000</v>
      </c>
      <c r="D47" s="601"/>
      <c r="E47" s="601"/>
      <c r="F47" s="635"/>
    </row>
    <row r="48" spans="1:6" s="325" customFormat="1" ht="12">
      <c r="A48" s="331">
        <v>1082</v>
      </c>
      <c r="B48" s="344" t="s">
        <v>257</v>
      </c>
      <c r="C48" s="604">
        <v>380000</v>
      </c>
      <c r="D48" s="604"/>
      <c r="E48" s="604"/>
      <c r="F48" s="635"/>
    </row>
    <row r="49" spans="1:6" s="325" customFormat="1" ht="12">
      <c r="A49" s="331">
        <v>1084</v>
      </c>
      <c r="B49" s="344" t="s">
        <v>258</v>
      </c>
      <c r="C49" s="604">
        <v>5000</v>
      </c>
      <c r="D49" s="604"/>
      <c r="E49" s="604"/>
      <c r="F49" s="635"/>
    </row>
    <row r="50" spans="1:6" s="325" customFormat="1" ht="12">
      <c r="A50" s="336">
        <v>1090</v>
      </c>
      <c r="B50" s="334" t="s">
        <v>118</v>
      </c>
      <c r="C50" s="595">
        <f>SUM(C51:C58)</f>
        <v>403490</v>
      </c>
      <c r="D50" s="595">
        <f>SUM(D51:D58)</f>
        <v>399290</v>
      </c>
      <c r="E50" s="595">
        <f>SUM(E51:E58)</f>
        <v>382135</v>
      </c>
      <c r="F50" s="635">
        <f>SUM(E50/D50)</f>
        <v>0.9570362393248015</v>
      </c>
    </row>
    <row r="51" spans="1:6" s="325" customFormat="1" ht="12">
      <c r="A51" s="331">
        <v>1091</v>
      </c>
      <c r="B51" s="332" t="s">
        <v>969</v>
      </c>
      <c r="C51" s="601">
        <v>4000</v>
      </c>
      <c r="D51" s="601">
        <v>4000</v>
      </c>
      <c r="E51" s="601">
        <v>0</v>
      </c>
      <c r="F51" s="635">
        <f>SUM(E51/D51)</f>
        <v>0</v>
      </c>
    </row>
    <row r="52" spans="1:6" s="325" customFormat="1" ht="12">
      <c r="A52" s="331">
        <v>1092</v>
      </c>
      <c r="B52" s="332" t="s">
        <v>5</v>
      </c>
      <c r="C52" s="604"/>
      <c r="D52" s="604"/>
      <c r="E52" s="604">
        <v>610</v>
      </c>
      <c r="F52" s="635"/>
    </row>
    <row r="53" spans="1:6" s="325" customFormat="1" ht="12">
      <c r="A53" s="331">
        <v>1093</v>
      </c>
      <c r="B53" s="344" t="s">
        <v>212</v>
      </c>
      <c r="C53" s="606">
        <v>4000</v>
      </c>
      <c r="D53" s="606"/>
      <c r="E53" s="606"/>
      <c r="F53" s="635"/>
    </row>
    <row r="54" spans="1:6" s="325" customFormat="1" ht="12">
      <c r="A54" s="331">
        <v>1094</v>
      </c>
      <c r="B54" s="344" t="s">
        <v>213</v>
      </c>
      <c r="C54" s="604">
        <v>200</v>
      </c>
      <c r="D54" s="604"/>
      <c r="E54" s="604"/>
      <c r="F54" s="635"/>
    </row>
    <row r="55" spans="1:6" s="325" customFormat="1" ht="12">
      <c r="A55" s="331">
        <v>1095</v>
      </c>
      <c r="B55" s="350" t="s">
        <v>214</v>
      </c>
      <c r="C55" s="604">
        <v>289290</v>
      </c>
      <c r="D55" s="604">
        <v>289290</v>
      </c>
      <c r="E55" s="604">
        <v>257525</v>
      </c>
      <c r="F55" s="1027">
        <f aca="true" t="shared" si="1" ref="F55:F60">SUM(E55/D55)</f>
        <v>0.8901966884441218</v>
      </c>
    </row>
    <row r="56" spans="1:6" s="325" customFormat="1" ht="12">
      <c r="A56" s="331">
        <v>1096</v>
      </c>
      <c r="B56" s="344" t="s">
        <v>215</v>
      </c>
      <c r="C56" s="604">
        <v>6000</v>
      </c>
      <c r="D56" s="604">
        <v>6000</v>
      </c>
      <c r="E56" s="604">
        <v>6000</v>
      </c>
      <c r="F56" s="1027">
        <f t="shared" si="1"/>
        <v>1</v>
      </c>
    </row>
    <row r="57" spans="1:6" s="325" customFormat="1" ht="12">
      <c r="A57" s="331">
        <v>1097</v>
      </c>
      <c r="B57" s="344" t="s">
        <v>216</v>
      </c>
      <c r="C57" s="604">
        <v>60000</v>
      </c>
      <c r="D57" s="604">
        <v>60000</v>
      </c>
      <c r="E57" s="604">
        <v>78000</v>
      </c>
      <c r="F57" s="1027">
        <f t="shared" si="1"/>
        <v>1.3</v>
      </c>
    </row>
    <row r="58" spans="1:6" s="325" customFormat="1" ht="12">
      <c r="A58" s="747">
        <v>1098</v>
      </c>
      <c r="B58" s="748" t="s">
        <v>983</v>
      </c>
      <c r="C58" s="749">
        <v>40000</v>
      </c>
      <c r="D58" s="749">
        <v>40000</v>
      </c>
      <c r="E58" s="749">
        <v>40000</v>
      </c>
      <c r="F58" s="1027">
        <f t="shared" si="1"/>
        <v>1</v>
      </c>
    </row>
    <row r="59" spans="1:6" s="325" customFormat="1" ht="12">
      <c r="A59" s="336">
        <v>1115</v>
      </c>
      <c r="B59" s="351" t="s">
        <v>115</v>
      </c>
      <c r="C59" s="605"/>
      <c r="D59" s="605">
        <v>4000</v>
      </c>
      <c r="E59" s="605">
        <v>22500</v>
      </c>
      <c r="F59" s="635">
        <f t="shared" si="1"/>
        <v>5.625</v>
      </c>
    </row>
    <row r="60" spans="1:6" s="325" customFormat="1" ht="12">
      <c r="A60" s="336">
        <v>1116</v>
      </c>
      <c r="B60" s="351" t="s">
        <v>116</v>
      </c>
      <c r="C60" s="604"/>
      <c r="D60" s="605">
        <v>200</v>
      </c>
      <c r="E60" s="605">
        <v>200</v>
      </c>
      <c r="F60" s="635">
        <f t="shared" si="1"/>
        <v>1</v>
      </c>
    </row>
    <row r="61" spans="1:6" s="325" customFormat="1" ht="12.75" thickBot="1">
      <c r="A61" s="374">
        <v>1117</v>
      </c>
      <c r="B61" s="402" t="s">
        <v>16</v>
      </c>
      <c r="C61" s="570"/>
      <c r="D61" s="537"/>
      <c r="E61" s="537">
        <v>4000</v>
      </c>
      <c r="F61" s="1048"/>
    </row>
    <row r="62" spans="1:6" s="325" customFormat="1" ht="12.75" thickBot="1">
      <c r="A62" s="347"/>
      <c r="B62" s="346" t="s">
        <v>799</v>
      </c>
      <c r="C62" s="603">
        <f>SUM(C50+C44+C36+C46)</f>
        <v>7895654</v>
      </c>
      <c r="D62" s="603">
        <f>SUM(D50+D44+D36+D46+D59+D60+D42)</f>
        <v>7130654</v>
      </c>
      <c r="E62" s="603">
        <f>SUM(E50+E44+E36+E46+E59+E60+E42+E61)</f>
        <v>7186094</v>
      </c>
      <c r="F62" s="1047">
        <f>SUM(E62/D62)</f>
        <v>1.0077748829209776</v>
      </c>
    </row>
    <row r="63" spans="1:6" s="325" customFormat="1" ht="12">
      <c r="A63" s="335"/>
      <c r="B63" s="355"/>
      <c r="C63" s="597"/>
      <c r="D63" s="597"/>
      <c r="E63" s="597"/>
      <c r="F63" s="1045"/>
    </row>
    <row r="64" spans="1:6" s="325" customFormat="1" ht="12">
      <c r="A64" s="348">
        <v>1121</v>
      </c>
      <c r="B64" s="350" t="s">
        <v>502</v>
      </c>
      <c r="C64" s="604">
        <v>1267600</v>
      </c>
      <c r="D64" s="604">
        <v>1267600</v>
      </c>
      <c r="E64" s="604">
        <v>1301540</v>
      </c>
      <c r="F64" s="1027">
        <f>SUM(E64/D64)</f>
        <v>1.026775007888924</v>
      </c>
    </row>
    <row r="65" spans="1:6" s="325" customFormat="1" ht="12">
      <c r="A65" s="348">
        <v>1122</v>
      </c>
      <c r="B65" s="350" t="s">
        <v>254</v>
      </c>
      <c r="C65" s="604"/>
      <c r="D65" s="604">
        <v>120754</v>
      </c>
      <c r="E65" s="604">
        <v>220841</v>
      </c>
      <c r="F65" s="1027">
        <f>SUM(E65/D65)</f>
        <v>1.8288503900491908</v>
      </c>
    </row>
    <row r="66" spans="1:6" s="325" customFormat="1" ht="12">
      <c r="A66" s="348">
        <v>1124</v>
      </c>
      <c r="B66" s="344" t="s">
        <v>601</v>
      </c>
      <c r="C66" s="604">
        <v>128469</v>
      </c>
      <c r="D66" s="604">
        <v>174994</v>
      </c>
      <c r="E66" s="604">
        <v>222853</v>
      </c>
      <c r="F66" s="1027">
        <f>SUM(E66/D66)</f>
        <v>1.2734893767786324</v>
      </c>
    </row>
    <row r="67" spans="1:6" s="325" customFormat="1" ht="12">
      <c r="A67" s="349"/>
      <c r="B67" s="350"/>
      <c r="C67" s="606"/>
      <c r="D67" s="606"/>
      <c r="E67" s="606"/>
      <c r="F67" s="1027"/>
    </row>
    <row r="68" spans="1:6" s="325" customFormat="1" ht="12">
      <c r="A68" s="349">
        <v>1131</v>
      </c>
      <c r="B68" s="350" t="s">
        <v>217</v>
      </c>
      <c r="C68" s="606"/>
      <c r="D68" s="606">
        <v>8243</v>
      </c>
      <c r="E68" s="606">
        <v>9492</v>
      </c>
      <c r="F68" s="1027">
        <f>SUM(E68/D68)</f>
        <v>1.1515225039427393</v>
      </c>
    </row>
    <row r="69" spans="1:6" s="360" customFormat="1" ht="12">
      <c r="A69" s="348">
        <v>1132</v>
      </c>
      <c r="B69" s="344" t="s">
        <v>218</v>
      </c>
      <c r="C69" s="596"/>
      <c r="D69" s="596"/>
      <c r="E69" s="596"/>
      <c r="F69" s="635"/>
    </row>
    <row r="70" spans="1:6" s="360" customFormat="1" ht="12.75" thickBot="1">
      <c r="A70" s="382">
        <v>1133</v>
      </c>
      <c r="B70" s="398" t="s">
        <v>146</v>
      </c>
      <c r="C70" s="607"/>
      <c r="D70" s="607"/>
      <c r="E70" s="607"/>
      <c r="F70" s="1048"/>
    </row>
    <row r="71" spans="1:6" s="360" customFormat="1" ht="12.75" thickBot="1">
      <c r="A71" s="383">
        <v>1134</v>
      </c>
      <c r="B71" s="362" t="s">
        <v>598</v>
      </c>
      <c r="C71" s="608"/>
      <c r="D71" s="608">
        <f>SUM(D68:D70)</f>
        <v>8243</v>
      </c>
      <c r="E71" s="608">
        <f>SUM(E68:E70)</f>
        <v>9492</v>
      </c>
      <c r="F71" s="1047">
        <f>SUM(E71/D71)</f>
        <v>1.1515225039427393</v>
      </c>
    </row>
    <row r="72" spans="1:6" s="360" customFormat="1" ht="12.75" thickBot="1">
      <c r="A72" s="383"/>
      <c r="B72" s="362"/>
      <c r="C72" s="608"/>
      <c r="D72" s="608"/>
      <c r="E72" s="608"/>
      <c r="F72" s="1047"/>
    </row>
    <row r="73" spans="1:6" s="360" customFormat="1" ht="12.75" thickBot="1">
      <c r="A73" s="383">
        <v>1135</v>
      </c>
      <c r="B73" s="362" t="s">
        <v>181</v>
      </c>
      <c r="C73" s="608"/>
      <c r="D73" s="608"/>
      <c r="E73" s="608">
        <v>25000</v>
      </c>
      <c r="F73" s="1047"/>
    </row>
    <row r="74" spans="1:6" s="360" customFormat="1" ht="12.75" thickBot="1">
      <c r="A74" s="361"/>
      <c r="B74" s="362"/>
      <c r="C74" s="607"/>
      <c r="D74" s="607"/>
      <c r="E74" s="607"/>
      <c r="F74" s="1047"/>
    </row>
    <row r="75" spans="1:6" s="360" customFormat="1" ht="12.75" thickBot="1">
      <c r="A75" s="383">
        <v>1136</v>
      </c>
      <c r="B75" s="362" t="s">
        <v>232</v>
      </c>
      <c r="C75" s="607"/>
      <c r="D75" s="607"/>
      <c r="E75" s="608">
        <v>4500</v>
      </c>
      <c r="F75" s="1047"/>
    </row>
    <row r="76" spans="1:6" s="360" customFormat="1" ht="12.75" thickBot="1">
      <c r="A76" s="383"/>
      <c r="B76" s="362"/>
      <c r="C76" s="607"/>
      <c r="D76" s="607"/>
      <c r="E76" s="607"/>
      <c r="F76" s="1047"/>
    </row>
    <row r="77" spans="1:6" s="360" customFormat="1" ht="12.75" thickBot="1">
      <c r="A77" s="383">
        <v>1137</v>
      </c>
      <c r="B77" s="362" t="s">
        <v>610</v>
      </c>
      <c r="C77" s="607"/>
      <c r="D77" s="610">
        <v>342158</v>
      </c>
      <c r="E77" s="610">
        <v>342158</v>
      </c>
      <c r="F77" s="1049">
        <f>SUM(E77/D77)</f>
        <v>1</v>
      </c>
    </row>
    <row r="78" spans="1:6" s="360" customFormat="1" ht="12.75" thickBot="1">
      <c r="A78" s="361"/>
      <c r="B78" s="362"/>
      <c r="C78" s="607"/>
      <c r="D78" s="607"/>
      <c r="E78" s="607"/>
      <c r="F78" s="1048"/>
    </row>
    <row r="79" spans="1:6" s="360" customFormat="1" ht="17.25" customHeight="1" thickBot="1">
      <c r="A79" s="637">
        <v>1138</v>
      </c>
      <c r="B79" s="560" t="s">
        <v>611</v>
      </c>
      <c r="C79" s="609">
        <f>SUM(C71+C62+C34+C75+C64+C66)</f>
        <v>10650323</v>
      </c>
      <c r="D79" s="609">
        <f>SUM(D71+D62+D34+D75+D64+D66+D77+D65)</f>
        <v>11605475</v>
      </c>
      <c r="E79" s="609">
        <f>SUM(E71+E62+E34+E75+E64+E66+E77+E65+E73)</f>
        <v>11936529</v>
      </c>
      <c r="F79" s="1047">
        <f>SUM(E79/D79)</f>
        <v>1.0285256743045847</v>
      </c>
    </row>
    <row r="80" spans="1:6" s="360" customFormat="1" ht="12" customHeight="1">
      <c r="A80" s="970"/>
      <c r="B80" s="971"/>
      <c r="C80" s="972"/>
      <c r="D80" s="972"/>
      <c r="E80" s="972"/>
      <c r="F80" s="1045"/>
    </row>
    <row r="81" spans="1:6" s="360" customFormat="1" ht="12" customHeight="1">
      <c r="A81" s="336">
        <v>1139</v>
      </c>
      <c r="B81" s="334" t="s">
        <v>180</v>
      </c>
      <c r="C81" s="605"/>
      <c r="D81" s="605"/>
      <c r="E81" s="605">
        <v>25283</v>
      </c>
      <c r="F81" s="635"/>
    </row>
    <row r="82" spans="1:6" s="360" customFormat="1" ht="12" customHeight="1">
      <c r="A82" s="337"/>
      <c r="B82" s="350"/>
      <c r="C82" s="598"/>
      <c r="D82" s="598"/>
      <c r="E82" s="598"/>
      <c r="F82" s="635"/>
    </row>
    <row r="83" spans="1:6" s="360" customFormat="1" ht="11.25" customHeight="1">
      <c r="A83" s="340">
        <v>1140</v>
      </c>
      <c r="B83" s="341" t="s">
        <v>219</v>
      </c>
      <c r="C83" s="600">
        <f>SUM(C84+C87)</f>
        <v>586113</v>
      </c>
      <c r="D83" s="600">
        <f>SUM(D84+D87+D89)</f>
        <v>836113</v>
      </c>
      <c r="E83" s="600">
        <f>SUM(E84+E87+E89)</f>
        <v>789689</v>
      </c>
      <c r="F83" s="635">
        <f>SUM(E83/D83)</f>
        <v>0.9444764045051327</v>
      </c>
    </row>
    <row r="84" spans="1:6" s="360" customFormat="1" ht="12">
      <c r="A84" s="331">
        <v>1141</v>
      </c>
      <c r="B84" s="332" t="s">
        <v>13</v>
      </c>
      <c r="C84" s="601">
        <f>SUM(C85:C86)</f>
        <v>265063</v>
      </c>
      <c r="D84" s="601">
        <f>SUM(D85:D86)</f>
        <v>265063</v>
      </c>
      <c r="E84" s="601">
        <f>SUM(E85:E86)</f>
        <v>19689</v>
      </c>
      <c r="F84" s="1027">
        <f>SUM(E84/D84)</f>
        <v>0.07428045408072798</v>
      </c>
    </row>
    <row r="85" spans="1:6" s="360" customFormat="1" ht="12">
      <c r="A85" s="636">
        <v>1142</v>
      </c>
      <c r="B85" s="344" t="s">
        <v>846</v>
      </c>
      <c r="C85" s="604">
        <v>15063</v>
      </c>
      <c r="D85" s="604">
        <v>15063</v>
      </c>
      <c r="E85" s="604">
        <v>19063</v>
      </c>
      <c r="F85" s="1027">
        <f>SUM(E85/D85)</f>
        <v>1.2655513509924983</v>
      </c>
    </row>
    <row r="86" spans="1:6" s="360" customFormat="1" ht="12">
      <c r="A86" s="636">
        <v>1143</v>
      </c>
      <c r="B86" s="344" t="s">
        <v>104</v>
      </c>
      <c r="C86" s="604">
        <v>250000</v>
      </c>
      <c r="D86" s="604">
        <v>250000</v>
      </c>
      <c r="E86" s="604">
        <v>626</v>
      </c>
      <c r="F86" s="1027">
        <f>SUM(E86/D86)</f>
        <v>0.002504</v>
      </c>
    </row>
    <row r="87" spans="1:6" s="360" customFormat="1" ht="12">
      <c r="A87" s="331">
        <v>1144</v>
      </c>
      <c r="B87" s="332" t="s">
        <v>14</v>
      </c>
      <c r="C87" s="601">
        <v>321050</v>
      </c>
      <c r="D87" s="601">
        <v>321050</v>
      </c>
      <c r="E87" s="601">
        <v>440000</v>
      </c>
      <c r="F87" s="1027">
        <f>SUM(E87/D87)</f>
        <v>1.3705030369101385</v>
      </c>
    </row>
    <row r="88" spans="1:6" s="360" customFormat="1" ht="12">
      <c r="A88" s="333">
        <v>1150</v>
      </c>
      <c r="B88" s="334" t="s">
        <v>260</v>
      </c>
      <c r="C88" s="595">
        <f>SUM(C89:C89)</f>
        <v>250000</v>
      </c>
      <c r="D88" s="595"/>
      <c r="E88" s="595"/>
      <c r="F88" s="635"/>
    </row>
    <row r="89" spans="1:6" s="360" customFormat="1" ht="12">
      <c r="A89" s="331">
        <v>1151</v>
      </c>
      <c r="B89" s="332" t="s">
        <v>71</v>
      </c>
      <c r="C89" s="604">
        <v>250000</v>
      </c>
      <c r="D89" s="604">
        <v>250000</v>
      </c>
      <c r="E89" s="604">
        <v>330000</v>
      </c>
      <c r="F89" s="1027">
        <f>SUM(E89/D89)</f>
        <v>1.32</v>
      </c>
    </row>
    <row r="90" spans="1:6" s="360" customFormat="1" ht="12">
      <c r="A90" s="349">
        <v>1154</v>
      </c>
      <c r="B90" s="350" t="s">
        <v>731</v>
      </c>
      <c r="C90" s="604">
        <v>4067</v>
      </c>
      <c r="D90" s="597"/>
      <c r="E90" s="597"/>
      <c r="F90" s="635"/>
    </row>
    <row r="91" spans="1:6" s="360" customFormat="1" ht="12">
      <c r="A91" s="640">
        <v>1155</v>
      </c>
      <c r="B91" s="850" t="s">
        <v>482</v>
      </c>
      <c r="C91" s="852">
        <v>248740</v>
      </c>
      <c r="D91" s="852"/>
      <c r="E91" s="852"/>
      <c r="F91" s="635"/>
    </row>
    <row r="92" spans="1:6" s="360" customFormat="1" ht="12.75" thickBot="1">
      <c r="A92" s="641">
        <v>1156</v>
      </c>
      <c r="B92" s="851" t="s">
        <v>196</v>
      </c>
      <c r="C92" s="853">
        <v>184665</v>
      </c>
      <c r="D92" s="853"/>
      <c r="E92" s="853"/>
      <c r="F92" s="1048"/>
    </row>
    <row r="93" spans="1:6" s="360" customFormat="1" ht="12.75" thickBot="1">
      <c r="A93" s="347"/>
      <c r="B93" s="346" t="s">
        <v>220</v>
      </c>
      <c r="C93" s="603">
        <f>SUM(C83+C88+C91+C92+C90)</f>
        <v>1273585</v>
      </c>
      <c r="D93" s="603">
        <f>SUM(D83+D88+D91+D92+D90)</f>
        <v>836113</v>
      </c>
      <c r="E93" s="603">
        <f>SUM(E83+E88+E91+E92+E90)</f>
        <v>789689</v>
      </c>
      <c r="F93" s="1047">
        <f>SUM(E93/D93)</f>
        <v>0.9444764045051327</v>
      </c>
    </row>
    <row r="94" spans="1:6" ht="12" customHeight="1">
      <c r="A94" s="343"/>
      <c r="B94" s="342"/>
      <c r="C94" s="601"/>
      <c r="D94" s="601"/>
      <c r="E94" s="601"/>
      <c r="F94" s="1045"/>
    </row>
    <row r="95" spans="1:6" ht="12" customHeight="1">
      <c r="A95" s="339">
        <v>1160</v>
      </c>
      <c r="B95" s="363" t="s">
        <v>537</v>
      </c>
      <c r="C95" s="605">
        <f>SUM(C96:C102)</f>
        <v>2155033</v>
      </c>
      <c r="D95" s="605">
        <f>SUM(D96:D102)</f>
        <v>2490483</v>
      </c>
      <c r="E95" s="605">
        <f>SUM(E96:E102)</f>
        <v>1553459</v>
      </c>
      <c r="F95" s="635">
        <f>SUM(E95/D95)</f>
        <v>0.62375812242043</v>
      </c>
    </row>
    <row r="96" spans="1:6" ht="12" customHeight="1">
      <c r="A96" s="331">
        <v>1161</v>
      </c>
      <c r="B96" s="344" t="s">
        <v>985</v>
      </c>
      <c r="C96" s="604"/>
      <c r="D96" s="604"/>
      <c r="E96" s="604">
        <v>62976</v>
      </c>
      <c r="F96" s="635"/>
    </row>
    <row r="97" spans="1:6" ht="12" customHeight="1">
      <c r="A97" s="331">
        <v>1162</v>
      </c>
      <c r="B97" s="344" t="s">
        <v>83</v>
      </c>
      <c r="C97" s="604"/>
      <c r="D97" s="604">
        <v>94118</v>
      </c>
      <c r="E97" s="604">
        <v>94118</v>
      </c>
      <c r="F97" s="1027">
        <f aca="true" t="shared" si="2" ref="F97:F102">SUM(E97/D97)</f>
        <v>1</v>
      </c>
    </row>
    <row r="98" spans="1:6" ht="12" customHeight="1">
      <c r="A98" s="343">
        <v>1163</v>
      </c>
      <c r="B98" s="344" t="s">
        <v>156</v>
      </c>
      <c r="C98" s="604">
        <v>96000</v>
      </c>
      <c r="D98" s="604">
        <v>305624</v>
      </c>
      <c r="E98" s="604">
        <v>305624</v>
      </c>
      <c r="F98" s="1027">
        <f t="shared" si="2"/>
        <v>1</v>
      </c>
    </row>
    <row r="99" spans="1:6" ht="12" customHeight="1">
      <c r="A99" s="751">
        <v>1164</v>
      </c>
      <c r="B99" s="748" t="s">
        <v>580</v>
      </c>
      <c r="C99" s="749">
        <v>145479</v>
      </c>
      <c r="D99" s="749">
        <v>145479</v>
      </c>
      <c r="E99" s="749">
        <v>145479</v>
      </c>
      <c r="F99" s="1027">
        <f t="shared" si="2"/>
        <v>1</v>
      </c>
    </row>
    <row r="100" spans="1:6" ht="12" customHeight="1">
      <c r="A100" s="751">
        <v>1165</v>
      </c>
      <c r="B100" s="748" t="s">
        <v>811</v>
      </c>
      <c r="C100" s="749">
        <v>1000000</v>
      </c>
      <c r="D100" s="749">
        <v>1000000</v>
      </c>
      <c r="E100" s="749"/>
      <c r="F100" s="1027">
        <f t="shared" si="2"/>
        <v>0</v>
      </c>
    </row>
    <row r="101" spans="1:6" ht="12" customHeight="1">
      <c r="A101" s="751">
        <v>1166</v>
      </c>
      <c r="B101" s="748" t="s">
        <v>810</v>
      </c>
      <c r="C101" s="749">
        <v>843654</v>
      </c>
      <c r="D101" s="749">
        <v>843654</v>
      </c>
      <c r="E101" s="749">
        <v>843654</v>
      </c>
      <c r="F101" s="1027">
        <f t="shared" si="2"/>
        <v>1</v>
      </c>
    </row>
    <row r="102" spans="1:6" ht="12" customHeight="1">
      <c r="A102" s="751">
        <v>1167</v>
      </c>
      <c r="B102" s="748" t="s">
        <v>582</v>
      </c>
      <c r="C102" s="749">
        <v>69900</v>
      </c>
      <c r="D102" s="749">
        <v>101608</v>
      </c>
      <c r="E102" s="749">
        <v>101608</v>
      </c>
      <c r="F102" s="1027">
        <f t="shared" si="2"/>
        <v>1</v>
      </c>
    </row>
    <row r="103" spans="1:6" ht="12" customHeight="1">
      <c r="A103" s="339"/>
      <c r="B103" s="363"/>
      <c r="C103" s="605"/>
      <c r="D103" s="605"/>
      <c r="E103" s="605"/>
      <c r="F103" s="635"/>
    </row>
    <row r="104" spans="1:6" ht="12" customHeight="1">
      <c r="A104" s="339">
        <v>1180</v>
      </c>
      <c r="B104" s="363" t="s">
        <v>538</v>
      </c>
      <c r="C104" s="605">
        <f>SUM(C106:C106)</f>
        <v>819000</v>
      </c>
      <c r="D104" s="605">
        <f>SUM(D106:D106)</f>
        <v>819000</v>
      </c>
      <c r="E104" s="605">
        <f>SUM(E105:E106)</f>
        <v>1252535</v>
      </c>
      <c r="F104" s="635">
        <f>SUM(E104/D104)</f>
        <v>1.5293467643467644</v>
      </c>
    </row>
    <row r="105" spans="1:6" ht="12" customHeight="1">
      <c r="A105" s="349">
        <v>1181</v>
      </c>
      <c r="B105" s="364" t="s">
        <v>65</v>
      </c>
      <c r="C105" s="605"/>
      <c r="D105" s="605"/>
      <c r="E105" s="604">
        <v>590535</v>
      </c>
      <c r="F105" s="635"/>
    </row>
    <row r="106" spans="1:6" ht="12" customHeight="1">
      <c r="A106" s="331">
        <v>1182</v>
      </c>
      <c r="B106" s="332" t="s">
        <v>1100</v>
      </c>
      <c r="C106" s="604">
        <v>819000</v>
      </c>
      <c r="D106" s="604">
        <v>819000</v>
      </c>
      <c r="E106" s="604">
        <v>662000</v>
      </c>
      <c r="F106" s="1027">
        <f>SUM(E106/D106)</f>
        <v>0.8083028083028083</v>
      </c>
    </row>
    <row r="107" spans="1:6" ht="12" customHeight="1" thickBot="1">
      <c r="A107" s="383">
        <v>1185</v>
      </c>
      <c r="B107" s="362" t="s">
        <v>513</v>
      </c>
      <c r="C107" s="610"/>
      <c r="D107" s="610"/>
      <c r="E107" s="610"/>
      <c r="F107" s="1048"/>
    </row>
    <row r="108" spans="1:6" ht="12" customHeight="1" thickBot="1">
      <c r="A108" s="367"/>
      <c r="B108" s="358" t="s">
        <v>612</v>
      </c>
      <c r="C108" s="536">
        <f>SUM(C95+C104)</f>
        <v>2974033</v>
      </c>
      <c r="D108" s="536">
        <f>SUM(D95+D104)</f>
        <v>3309483</v>
      </c>
      <c r="E108" s="536">
        <f>SUM(E95+E104)</f>
        <v>2805994</v>
      </c>
      <c r="F108" s="1047">
        <f>SUM(E108/D108)</f>
        <v>0.8478647571236958</v>
      </c>
    </row>
    <row r="109" spans="1:6" ht="12" customHeight="1">
      <c r="A109" s="343"/>
      <c r="B109" s="342"/>
      <c r="C109" s="602"/>
      <c r="D109" s="602"/>
      <c r="E109" s="602"/>
      <c r="F109" s="1045"/>
    </row>
    <row r="110" spans="1:6" ht="12" customHeight="1" thickBot="1">
      <c r="A110" s="356">
        <v>1191</v>
      </c>
      <c r="B110" s="357" t="s">
        <v>32</v>
      </c>
      <c r="C110" s="611"/>
      <c r="D110" s="611"/>
      <c r="E110" s="611">
        <v>579</v>
      </c>
      <c r="F110" s="1048"/>
    </row>
    <row r="111" spans="1:6" s="325" customFormat="1" ht="12.75" thickBot="1">
      <c r="A111" s="369"/>
      <c r="B111" s="370" t="s">
        <v>221</v>
      </c>
      <c r="C111" s="612">
        <f>SUM(C110)</f>
        <v>0</v>
      </c>
      <c r="D111" s="612">
        <f>SUM(D110)</f>
        <v>0</v>
      </c>
      <c r="E111" s="612">
        <f>SUM(E110)</f>
        <v>579</v>
      </c>
      <c r="F111" s="1047"/>
    </row>
    <row r="112" spans="1:6" s="325" customFormat="1" ht="12">
      <c r="A112" s="397"/>
      <c r="B112" s="365"/>
      <c r="C112" s="613"/>
      <c r="D112" s="613"/>
      <c r="E112" s="613"/>
      <c r="F112" s="1045"/>
    </row>
    <row r="113" spans="1:6" s="325" customFormat="1" ht="12">
      <c r="A113" s="343">
        <v>1192</v>
      </c>
      <c r="B113" s="344" t="s">
        <v>160</v>
      </c>
      <c r="C113" s="604">
        <v>248534</v>
      </c>
      <c r="D113" s="604">
        <v>1174249</v>
      </c>
      <c r="E113" s="604">
        <v>1174249</v>
      </c>
      <c r="F113" s="1027">
        <f>SUM(E113/D113)</f>
        <v>1</v>
      </c>
    </row>
    <row r="114" spans="1:6" s="325" customFormat="1" ht="12.75">
      <c r="A114" s="339"/>
      <c r="B114" s="375" t="s">
        <v>595</v>
      </c>
      <c r="C114" s="605">
        <f>SUM(C113:C113)</f>
        <v>248534</v>
      </c>
      <c r="D114" s="605">
        <f>SUM(D113:D113)</f>
        <v>1174249</v>
      </c>
      <c r="E114" s="605">
        <f>SUM(E113:E113)</f>
        <v>1174249</v>
      </c>
      <c r="F114" s="635">
        <f>SUM(E114/D114)</f>
        <v>1</v>
      </c>
    </row>
    <row r="115" spans="1:6" s="325" customFormat="1" ht="12">
      <c r="A115" s="333"/>
      <c r="B115" s="334"/>
      <c r="C115" s="595"/>
      <c r="D115" s="595"/>
      <c r="E115" s="595"/>
      <c r="F115" s="635"/>
    </row>
    <row r="116" spans="1:6" s="325" customFormat="1" ht="12">
      <c r="A116" s="374"/>
      <c r="B116" s="402" t="s">
        <v>233</v>
      </c>
      <c r="C116" s="537">
        <f>SUM(C117:C120)</f>
        <v>90000</v>
      </c>
      <c r="D116" s="537">
        <f>SUM(D117:D120)</f>
        <v>90000</v>
      </c>
      <c r="E116" s="537">
        <f>SUM(E117:E120)</f>
        <v>65022</v>
      </c>
      <c r="F116" s="635">
        <f>SUM(E116/D116)</f>
        <v>0.7224666666666667</v>
      </c>
    </row>
    <row r="117" spans="1:6" s="325" customFormat="1" ht="12">
      <c r="A117" s="348">
        <v>1193</v>
      </c>
      <c r="B117" s="332" t="s">
        <v>158</v>
      </c>
      <c r="C117" s="595"/>
      <c r="D117" s="595"/>
      <c r="E117" s="604">
        <v>22</v>
      </c>
      <c r="F117" s="635"/>
    </row>
    <row r="118" spans="1:6" s="325" customFormat="1" ht="12">
      <c r="A118" s="331">
        <v>1194</v>
      </c>
      <c r="B118" s="332" t="s">
        <v>159</v>
      </c>
      <c r="C118" s="604">
        <v>40000</v>
      </c>
      <c r="D118" s="604">
        <v>40000</v>
      </c>
      <c r="E118" s="604">
        <v>40000</v>
      </c>
      <c r="F118" s="1027">
        <f>SUM(E118/D118)</f>
        <v>1</v>
      </c>
    </row>
    <row r="119" spans="1:6" s="325" customFormat="1" ht="12">
      <c r="A119" s="331">
        <v>1195</v>
      </c>
      <c r="B119" s="342" t="s">
        <v>596</v>
      </c>
      <c r="C119" s="606">
        <v>25000</v>
      </c>
      <c r="D119" s="606">
        <v>25000</v>
      </c>
      <c r="E119" s="606">
        <v>25000</v>
      </c>
      <c r="F119" s="1027">
        <f>SUM(E119/D119)</f>
        <v>1</v>
      </c>
    </row>
    <row r="120" spans="1:6" s="325" customFormat="1" ht="12.75" thickBot="1">
      <c r="A120" s="352">
        <v>1196</v>
      </c>
      <c r="B120" s="772" t="s">
        <v>862</v>
      </c>
      <c r="C120" s="570">
        <v>25000</v>
      </c>
      <c r="D120" s="570">
        <v>25000</v>
      </c>
      <c r="E120" s="570"/>
      <c r="F120" s="1048">
        <f>SUM(E120/D120)</f>
        <v>0</v>
      </c>
    </row>
    <row r="121" spans="1:6" ht="15.75" thickBot="1">
      <c r="A121" s="563"/>
      <c r="B121" s="448" t="s">
        <v>613</v>
      </c>
      <c r="C121" s="564">
        <f>SUM(C114+C111+C108+C93+C116)</f>
        <v>4586152</v>
      </c>
      <c r="D121" s="564">
        <f>SUM(D114+D111+D108+D93+D116)</f>
        <v>5409845</v>
      </c>
      <c r="E121" s="564">
        <f>SUM(E114+E111+E108+E93+E116+E81)</f>
        <v>4860816</v>
      </c>
      <c r="F121" s="1047">
        <f>SUM(E121/D121)</f>
        <v>0.8985129888194578</v>
      </c>
    </row>
    <row r="122" spans="1:6" ht="15.75" thickBot="1">
      <c r="A122" s="563"/>
      <c r="B122" s="448"/>
      <c r="C122" s="614"/>
      <c r="D122" s="614"/>
      <c r="E122" s="614"/>
      <c r="F122" s="1047"/>
    </row>
    <row r="123" spans="1:6" ht="18" customHeight="1" thickBot="1">
      <c r="A123" s="559">
        <v>1200</v>
      </c>
      <c r="B123" s="568" t="s">
        <v>655</v>
      </c>
      <c r="C123" s="615"/>
      <c r="D123" s="615"/>
      <c r="E123" s="615"/>
      <c r="F123" s="1047"/>
    </row>
    <row r="124" spans="1:6" ht="12.75">
      <c r="A124" s="372"/>
      <c r="B124" s="403"/>
      <c r="C124" s="616"/>
      <c r="D124" s="616"/>
      <c r="E124" s="616"/>
      <c r="F124" s="1045"/>
    </row>
    <row r="125" spans="1:6" ht="12">
      <c r="A125" s="336">
        <v>1210</v>
      </c>
      <c r="B125" s="338" t="s">
        <v>597</v>
      </c>
      <c r="C125" s="604"/>
      <c r="D125" s="604"/>
      <c r="E125" s="604"/>
      <c r="F125" s="635"/>
    </row>
    <row r="126" spans="1:6" ht="12">
      <c r="A126" s="343">
        <v>1211</v>
      </c>
      <c r="B126" s="350" t="s">
        <v>222</v>
      </c>
      <c r="C126" s="606">
        <v>420000</v>
      </c>
      <c r="D126" s="606">
        <v>420000</v>
      </c>
      <c r="E126" s="606">
        <v>420000</v>
      </c>
      <c r="F126" s="635">
        <f>SUM(E126/D126)</f>
        <v>1</v>
      </c>
    </row>
    <row r="127" spans="1:6" ht="12">
      <c r="A127" s="343">
        <v>1212</v>
      </c>
      <c r="B127" s="344" t="s">
        <v>157</v>
      </c>
      <c r="C127" s="605"/>
      <c r="D127" s="605"/>
      <c r="E127" s="605"/>
      <c r="F127" s="635"/>
    </row>
    <row r="128" spans="1:6" ht="12.75">
      <c r="A128" s="343"/>
      <c r="B128" s="375" t="s">
        <v>223</v>
      </c>
      <c r="C128" s="605">
        <f>SUM(C126:C127)</f>
        <v>420000</v>
      </c>
      <c r="D128" s="605">
        <f>SUM(D126:D127)</f>
        <v>420000</v>
      </c>
      <c r="E128" s="605">
        <f>SUM(E126:E127)</f>
        <v>420000</v>
      </c>
      <c r="F128" s="635">
        <f>SUM(E128/D128)</f>
        <v>1</v>
      </c>
    </row>
    <row r="129" spans="1:6" ht="13.5" thickBot="1">
      <c r="A129" s="366"/>
      <c r="B129" s="562"/>
      <c r="C129" s="617"/>
      <c r="D129" s="617"/>
      <c r="E129" s="617"/>
      <c r="F129" s="1048"/>
    </row>
    <row r="130" spans="1:6" ht="19.5" customHeight="1" thickBot="1">
      <c r="A130" s="389"/>
      <c r="B130" s="568" t="s">
        <v>592</v>
      </c>
      <c r="C130" s="569">
        <f>SUM(C128)</f>
        <v>420000</v>
      </c>
      <c r="D130" s="569">
        <f>SUM(D128)</f>
        <v>420000</v>
      </c>
      <c r="E130" s="569">
        <f>SUM(E128)</f>
        <v>420000</v>
      </c>
      <c r="F130" s="1047">
        <f>SUM(E130/D130)</f>
        <v>1</v>
      </c>
    </row>
    <row r="131" spans="1:6" ht="13.5" thickBot="1">
      <c r="A131" s="352"/>
      <c r="B131" s="373"/>
      <c r="C131" s="537"/>
      <c r="D131" s="537"/>
      <c r="E131" s="537"/>
      <c r="F131" s="1047"/>
    </row>
    <row r="132" spans="1:6" s="325" customFormat="1" ht="17.25" customHeight="1" thickBot="1">
      <c r="A132" s="376"/>
      <c r="B132" s="566" t="s">
        <v>224</v>
      </c>
      <c r="C132" s="618">
        <f>SUM(C121+C79+C130)</f>
        <v>15656475</v>
      </c>
      <c r="D132" s="618">
        <f>SUM(D121+D79+D130)</f>
        <v>17435320</v>
      </c>
      <c r="E132" s="618">
        <f>SUM(E121+E79+E130)</f>
        <v>17217345</v>
      </c>
      <c r="F132" s="1066">
        <f>SUM(E132/D132)</f>
        <v>0.9874980786128388</v>
      </c>
    </row>
    <row r="133" spans="1:6" s="325" customFormat="1" ht="12">
      <c r="A133" s="379"/>
      <c r="B133" s="380"/>
      <c r="C133" s="616"/>
      <c r="D133" s="616"/>
      <c r="E133" s="616"/>
      <c r="F133" s="1045"/>
    </row>
    <row r="134" spans="1:6" s="325" customFormat="1" ht="12.75">
      <c r="A134" s="348"/>
      <c r="B134" s="329" t="s">
        <v>105</v>
      </c>
      <c r="C134" s="605"/>
      <c r="D134" s="605"/>
      <c r="E134" s="605"/>
      <c r="F134" s="635"/>
    </row>
    <row r="135" spans="1:6" s="325" customFormat="1" ht="12.75">
      <c r="A135" s="354"/>
      <c r="B135" s="329"/>
      <c r="C135" s="537"/>
      <c r="D135" s="537"/>
      <c r="E135" s="537"/>
      <c r="F135" s="635"/>
    </row>
    <row r="136" spans="1:6" s="325" customFormat="1" ht="12">
      <c r="A136" s="348">
        <v>1230</v>
      </c>
      <c r="B136" s="344" t="s">
        <v>165</v>
      </c>
      <c r="C136" s="604">
        <v>5000</v>
      </c>
      <c r="D136" s="604">
        <v>5000</v>
      </c>
      <c r="E136" s="604">
        <v>7200</v>
      </c>
      <c r="F136" s="1027">
        <f>SUM(E136/D136)</f>
        <v>1.44</v>
      </c>
    </row>
    <row r="137" spans="1:6" s="325" customFormat="1" ht="12">
      <c r="A137" s="348">
        <v>1235</v>
      </c>
      <c r="B137" s="344" t="s">
        <v>101</v>
      </c>
      <c r="C137" s="604">
        <v>1000</v>
      </c>
      <c r="D137" s="604">
        <v>1000</v>
      </c>
      <c r="E137" s="604">
        <v>10000</v>
      </c>
      <c r="F137" s="1027">
        <f>SUM(E137/D137)</f>
        <v>10</v>
      </c>
    </row>
    <row r="138" spans="1:6" s="325" customFormat="1" ht="12">
      <c r="A138" s="348">
        <v>1240</v>
      </c>
      <c r="B138" s="344" t="s">
        <v>166</v>
      </c>
      <c r="C138" s="604"/>
      <c r="D138" s="604"/>
      <c r="E138" s="604">
        <v>73</v>
      </c>
      <c r="F138" s="1027"/>
    </row>
    <row r="139" spans="1:6" s="325" customFormat="1" ht="12">
      <c r="A139" s="349">
        <v>1252</v>
      </c>
      <c r="B139" s="350" t="s">
        <v>280</v>
      </c>
      <c r="C139" s="606"/>
      <c r="D139" s="606"/>
      <c r="E139" s="606">
        <v>922</v>
      </c>
      <c r="F139" s="1027"/>
    </row>
    <row r="140" spans="1:6" s="325" customFormat="1" ht="12">
      <c r="A140" s="348">
        <v>1255</v>
      </c>
      <c r="B140" s="344" t="s">
        <v>506</v>
      </c>
      <c r="C140" s="604"/>
      <c r="D140" s="604"/>
      <c r="E140" s="604">
        <v>568</v>
      </c>
      <c r="F140" s="1027"/>
    </row>
    <row r="141" spans="1:6" s="325" customFormat="1" ht="12">
      <c r="A141" s="349">
        <v>1260</v>
      </c>
      <c r="B141" s="350" t="s">
        <v>167</v>
      </c>
      <c r="C141" s="606">
        <v>270</v>
      </c>
      <c r="D141" s="606">
        <v>270</v>
      </c>
      <c r="E141" s="606">
        <v>3500</v>
      </c>
      <c r="F141" s="1027">
        <f>SUM(E141/D141)</f>
        <v>12.962962962962964</v>
      </c>
    </row>
    <row r="142" spans="1:6" s="325" customFormat="1" ht="12">
      <c r="A142" s="348">
        <v>1261</v>
      </c>
      <c r="B142" s="344" t="s">
        <v>145</v>
      </c>
      <c r="C142" s="604"/>
      <c r="D142" s="604"/>
      <c r="E142" s="604">
        <v>7850</v>
      </c>
      <c r="F142" s="1027"/>
    </row>
    <row r="143" spans="1:6" s="325" customFormat="1" ht="12.75" thickBot="1">
      <c r="A143" s="356">
        <v>1270</v>
      </c>
      <c r="B143" s="357" t="s">
        <v>168</v>
      </c>
      <c r="C143" s="619"/>
      <c r="D143" s="619"/>
      <c r="E143" s="619">
        <v>900</v>
      </c>
      <c r="F143" s="1046"/>
    </row>
    <row r="144" spans="1:6" s="325" customFormat="1" ht="12.75" thickBot="1">
      <c r="A144" s="383">
        <v>1275</v>
      </c>
      <c r="B144" s="370" t="s">
        <v>169</v>
      </c>
      <c r="C144" s="608">
        <f>SUM(C136+C138+C141+C137)</f>
        <v>6270</v>
      </c>
      <c r="D144" s="608">
        <f>SUM(D136+D138+D141+D137)</f>
        <v>6270</v>
      </c>
      <c r="E144" s="608">
        <f>SUM(E136:E143)</f>
        <v>31013</v>
      </c>
      <c r="F144" s="1047">
        <f>SUM(E144/D144)</f>
        <v>4.946251993620415</v>
      </c>
    </row>
    <row r="145" spans="1:6" s="325" customFormat="1" ht="12.75" thickBot="1">
      <c r="A145" s="349"/>
      <c r="B145" s="350"/>
      <c r="C145" s="606"/>
      <c r="D145" s="606"/>
      <c r="E145" s="606"/>
      <c r="F145" s="1047"/>
    </row>
    <row r="146" spans="1:6" s="325" customFormat="1" ht="12.75" thickBot="1">
      <c r="A146" s="359">
        <v>1276</v>
      </c>
      <c r="B146" s="358" t="s">
        <v>614</v>
      </c>
      <c r="C146" s="536"/>
      <c r="D146" s="536">
        <v>84833</v>
      </c>
      <c r="E146" s="536">
        <v>84833</v>
      </c>
      <c r="F146" s="1047">
        <f>SUM(E146/D146)</f>
        <v>1</v>
      </c>
    </row>
    <row r="147" spans="1:6" s="325" customFormat="1" ht="12">
      <c r="A147" s="374"/>
      <c r="B147" s="402"/>
      <c r="C147" s="537"/>
      <c r="D147" s="537"/>
      <c r="E147" s="537"/>
      <c r="F147" s="1045"/>
    </row>
    <row r="148" spans="1:6" s="325" customFormat="1" ht="12">
      <c r="A148" s="336">
        <v>1277</v>
      </c>
      <c r="B148" s="351" t="s">
        <v>146</v>
      </c>
      <c r="C148" s="605"/>
      <c r="D148" s="605"/>
      <c r="E148" s="605"/>
      <c r="F148" s="635"/>
    </row>
    <row r="149" spans="1:6" s="325" customFormat="1" ht="12">
      <c r="A149" s="349"/>
      <c r="B149" s="338"/>
      <c r="C149" s="606"/>
      <c r="D149" s="606"/>
      <c r="E149" s="606"/>
      <c r="F149" s="635"/>
    </row>
    <row r="150" spans="1:6" s="325" customFormat="1" ht="15">
      <c r="A150" s="773">
        <v>1280</v>
      </c>
      <c r="B150" s="774" t="s">
        <v>615</v>
      </c>
      <c r="C150" s="605">
        <f>SUM(C144)</f>
        <v>6270</v>
      </c>
      <c r="D150" s="605">
        <f>SUM(D144+D146)</f>
        <v>91103</v>
      </c>
      <c r="E150" s="605">
        <f>SUM(E144+E146)</f>
        <v>115846</v>
      </c>
      <c r="F150" s="635">
        <f>SUM(E150/D150)</f>
        <v>1.271593690657827</v>
      </c>
    </row>
    <row r="151" spans="1:6" s="325" customFormat="1" ht="12.75">
      <c r="A151" s="336"/>
      <c r="B151" s="375"/>
      <c r="C151" s="605"/>
      <c r="D151" s="605"/>
      <c r="E151" s="605"/>
      <c r="F151" s="635"/>
    </row>
    <row r="152" spans="1:6" s="325" customFormat="1" ht="12.75" thickBot="1">
      <c r="A152" s="391">
        <v>1281</v>
      </c>
      <c r="B152" s="639" t="s">
        <v>616</v>
      </c>
      <c r="C152" s="617"/>
      <c r="D152" s="617">
        <v>78054</v>
      </c>
      <c r="E152" s="617">
        <v>78054</v>
      </c>
      <c r="F152" s="1048">
        <f>SUM(E152/D152)</f>
        <v>1</v>
      </c>
    </row>
    <row r="153" spans="1:6" s="325" customFormat="1" ht="12">
      <c r="A153" s="381"/>
      <c r="B153" s="638"/>
      <c r="C153" s="616"/>
      <c r="D153" s="616"/>
      <c r="E153" s="616"/>
      <c r="F153" s="1045"/>
    </row>
    <row r="154" spans="1:6" s="325" customFormat="1" ht="12.75" thickBot="1">
      <c r="A154" s="366"/>
      <c r="B154" s="639" t="s">
        <v>233</v>
      </c>
      <c r="C154" s="617"/>
      <c r="D154" s="391"/>
      <c r="E154" s="391"/>
      <c r="F154" s="1048"/>
    </row>
    <row r="155" spans="1:6" s="325" customFormat="1" ht="12.75" thickBot="1">
      <c r="A155" s="389"/>
      <c r="B155" s="370" t="s">
        <v>39</v>
      </c>
      <c r="C155" s="608">
        <f>SUM(C154)</f>
        <v>0</v>
      </c>
      <c r="D155" s="608">
        <f>SUM(D154)</f>
        <v>0</v>
      </c>
      <c r="E155" s="608">
        <f>SUM(E154)</f>
        <v>0</v>
      </c>
      <c r="F155" s="1047"/>
    </row>
    <row r="156" spans="1:6" s="325" customFormat="1" ht="12.75" thickBot="1">
      <c r="A156" s="388"/>
      <c r="B156" s="386"/>
      <c r="C156" s="535"/>
      <c r="D156" s="535"/>
      <c r="E156" s="535"/>
      <c r="F156" s="1047"/>
    </row>
    <row r="157" spans="1:6" s="325" customFormat="1" ht="15.75" thickBot="1">
      <c r="A157" s="572">
        <v>1283</v>
      </c>
      <c r="B157" s="571" t="s">
        <v>583</v>
      </c>
      <c r="C157" s="535"/>
      <c r="D157" s="535">
        <f>SUM(D152)</f>
        <v>78054</v>
      </c>
      <c r="E157" s="535">
        <f>SUM(E152)</f>
        <v>78054</v>
      </c>
      <c r="F157" s="1047">
        <f>SUM(E157/D157)</f>
        <v>1</v>
      </c>
    </row>
    <row r="158" spans="1:6" s="325" customFormat="1" ht="13.5" thickBot="1">
      <c r="A158" s="385"/>
      <c r="B158" s="387"/>
      <c r="C158" s="535"/>
      <c r="D158" s="535"/>
      <c r="E158" s="535"/>
      <c r="F158" s="1047"/>
    </row>
    <row r="159" spans="1:6" s="325" customFormat="1" ht="12.75" thickBot="1">
      <c r="A159" s="385">
        <v>1284</v>
      </c>
      <c r="B159" s="540" t="s">
        <v>656</v>
      </c>
      <c r="C159" s="574">
        <f>SUM('3a.m.'!C46-'1b.mell '!C150)</f>
        <v>1571564</v>
      </c>
      <c r="D159" s="574">
        <f>SUM('3a.m.'!D46-'1b.mell '!D150)-D157</f>
        <v>1513929</v>
      </c>
      <c r="E159" s="574">
        <f>SUM('3a.m.'!E46-'1b.mell '!E150)-E157</f>
        <v>1490279</v>
      </c>
      <c r="F159" s="1050">
        <f>SUM(E159/D159)</f>
        <v>0.9843783955522353</v>
      </c>
    </row>
    <row r="160" spans="1:6" s="325" customFormat="1" ht="15.75" customHeight="1" thickBot="1">
      <c r="A160" s="388">
        <v>1285</v>
      </c>
      <c r="B160" s="573" t="s">
        <v>585</v>
      </c>
      <c r="C160" s="535">
        <f>SUM(C159)</f>
        <v>1571564</v>
      </c>
      <c r="D160" s="535">
        <f>SUM(D159)</f>
        <v>1513929</v>
      </c>
      <c r="E160" s="535">
        <f>SUM(E159)</f>
        <v>1490279</v>
      </c>
      <c r="F160" s="1047">
        <f>SUM(E160/D160)</f>
        <v>0.9843783955522353</v>
      </c>
    </row>
    <row r="161" spans="1:6" s="325" customFormat="1" ht="12.75" thickBot="1">
      <c r="A161" s="367"/>
      <c r="B161" s="346"/>
      <c r="C161" s="536"/>
      <c r="D161" s="536"/>
      <c r="E161" s="536"/>
      <c r="F161" s="1047"/>
    </row>
    <row r="162" spans="1:6" s="325" customFormat="1" ht="12.75" thickBot="1">
      <c r="A162" s="389">
        <v>1287</v>
      </c>
      <c r="B162" s="540" t="s">
        <v>656</v>
      </c>
      <c r="C162" s="384">
        <f>SUM('3a.m.'!C51+'4.mell.'!C102+'5.mell. '!C39+'3a.m.'!C52-C155)</f>
        <v>112242</v>
      </c>
      <c r="D162" s="384">
        <f>SUM('3a.m.'!D51+'4.mell.'!D102+'5.mell. '!D39+'3a.m.'!D52-D155)</f>
        <v>192811</v>
      </c>
      <c r="E162" s="384">
        <f>SUM('3a.m.'!E51+'4.mell.'!E102+'5.mell. '!E39+'3a.m.'!E52)</f>
        <v>192811</v>
      </c>
      <c r="F162" s="1050">
        <f>SUM(E162/D162)</f>
        <v>1</v>
      </c>
    </row>
    <row r="163" spans="1:6" s="325" customFormat="1" ht="15.75" thickBot="1">
      <c r="A163" s="359">
        <v>1288</v>
      </c>
      <c r="B163" s="573" t="s">
        <v>592</v>
      </c>
      <c r="C163" s="536">
        <f>SUM(C162)</f>
        <v>112242</v>
      </c>
      <c r="D163" s="536">
        <f>SUM(D162)</f>
        <v>192811</v>
      </c>
      <c r="E163" s="536">
        <f>SUM(E162)</f>
        <v>192811</v>
      </c>
      <c r="F163" s="1051">
        <f>SUM(E163/D163)</f>
        <v>1</v>
      </c>
    </row>
    <row r="164" spans="1:6" s="948" customFormat="1" ht="12" customHeight="1">
      <c r="A164" s="379"/>
      <c r="B164" s="380" t="s">
        <v>773</v>
      </c>
      <c r="C164" s="379"/>
      <c r="D164" s="379"/>
      <c r="E164" s="379"/>
      <c r="F164" s="1045"/>
    </row>
    <row r="165" spans="1:6" s="325" customFormat="1" ht="15.75" thickBot="1">
      <c r="A165" s="374"/>
      <c r="B165" s="944"/>
      <c r="C165" s="608"/>
      <c r="D165" s="608"/>
      <c r="E165" s="608"/>
      <c r="F165" s="1048"/>
    </row>
    <row r="166" spans="1:6" s="325" customFormat="1" ht="18.75" customHeight="1" thickBot="1">
      <c r="A166" s="376"/>
      <c r="B166" s="566" t="s">
        <v>225</v>
      </c>
      <c r="C166" s="567">
        <f>SUM(C163+C150+C159+C157)</f>
        <v>1690076</v>
      </c>
      <c r="D166" s="567">
        <f>SUM(D163+D150+D159+D157)</f>
        <v>1875897</v>
      </c>
      <c r="E166" s="567">
        <f>SUM(E163+E150+E159+E157)</f>
        <v>1876990</v>
      </c>
      <c r="F166" s="1066">
        <f>SUM(E166/D166)</f>
        <v>1.0005826545913767</v>
      </c>
    </row>
    <row r="167" spans="1:6" s="325" customFormat="1" ht="12.75" thickBot="1">
      <c r="A167" s="385"/>
      <c r="B167" s="540"/>
      <c r="C167" s="535"/>
      <c r="D167" s="535"/>
      <c r="E167" s="535"/>
      <c r="F167" s="1047"/>
    </row>
    <row r="168" spans="1:6" s="325" customFormat="1" ht="12.75">
      <c r="A168" s="379"/>
      <c r="B168" s="452" t="s">
        <v>127</v>
      </c>
      <c r="C168" s="616"/>
      <c r="D168" s="616"/>
      <c r="E168" s="616"/>
      <c r="F168" s="1045"/>
    </row>
    <row r="169" spans="1:6" s="325" customFormat="1" ht="12.75">
      <c r="A169" s="349"/>
      <c r="B169" s="392"/>
      <c r="C169" s="599"/>
      <c r="D169" s="599"/>
      <c r="E169" s="599"/>
      <c r="F169" s="635"/>
    </row>
    <row r="170" spans="1:6" s="325" customFormat="1" ht="12">
      <c r="A170" s="348">
        <v>1301</v>
      </c>
      <c r="B170" s="344" t="s">
        <v>718</v>
      </c>
      <c r="C170" s="605"/>
      <c r="D170" s="605"/>
      <c r="E170" s="604">
        <v>5</v>
      </c>
      <c r="F170" s="635"/>
    </row>
    <row r="171" spans="1:6" s="325" customFormat="1" ht="12.75">
      <c r="A171" s="349">
        <v>1302</v>
      </c>
      <c r="B171" s="983" t="s">
        <v>226</v>
      </c>
      <c r="C171" s="599"/>
      <c r="D171" s="599"/>
      <c r="E171" s="606">
        <v>60</v>
      </c>
      <c r="F171" s="635"/>
    </row>
    <row r="172" spans="1:6" s="325" customFormat="1" ht="12.75">
      <c r="A172" s="348">
        <v>1303</v>
      </c>
      <c r="B172" s="1042" t="s">
        <v>868</v>
      </c>
      <c r="C172" s="605"/>
      <c r="D172" s="605"/>
      <c r="E172" s="604">
        <v>4000</v>
      </c>
      <c r="F172" s="635"/>
    </row>
    <row r="173" spans="1:6" s="325" customFormat="1" ht="13.5" thickBot="1">
      <c r="A173" s="354">
        <v>1304</v>
      </c>
      <c r="B173" s="991" t="s">
        <v>731</v>
      </c>
      <c r="C173" s="537"/>
      <c r="D173" s="537"/>
      <c r="E173" s="570">
        <v>800</v>
      </c>
      <c r="F173" s="1048"/>
    </row>
    <row r="174" spans="1:6" s="325" customFormat="1" ht="12.75" thickBot="1">
      <c r="A174" s="359">
        <v>1305</v>
      </c>
      <c r="B174" s="346" t="s">
        <v>169</v>
      </c>
      <c r="C174" s="536"/>
      <c r="D174" s="536"/>
      <c r="E174" s="536">
        <f>SUM(E170:E173)</f>
        <v>4865</v>
      </c>
      <c r="F174" s="1047"/>
    </row>
    <row r="175" spans="1:6" s="325" customFormat="1" ht="12.75" thickBot="1">
      <c r="A175" s="538"/>
      <c r="B175" s="370"/>
      <c r="C175" s="536"/>
      <c r="D175" s="536"/>
      <c r="E175" s="536"/>
      <c r="F175" s="1047"/>
    </row>
    <row r="176" spans="1:6" s="325" customFormat="1" ht="12.75" thickBot="1">
      <c r="A176" s="536">
        <v>1307</v>
      </c>
      <c r="B176" s="362" t="s">
        <v>598</v>
      </c>
      <c r="C176" s="536"/>
      <c r="D176" s="536"/>
      <c r="E176" s="536">
        <v>73</v>
      </c>
      <c r="F176" s="1047"/>
    </row>
    <row r="177" spans="1:6" s="325" customFormat="1" ht="12.75" thickBot="1">
      <c r="A177" s="538"/>
      <c r="B177" s="402"/>
      <c r="C177" s="536"/>
      <c r="D177" s="536"/>
      <c r="E177" s="536"/>
      <c r="F177" s="1047"/>
    </row>
    <row r="178" spans="1:6" s="325" customFormat="1" ht="12.75" thickBot="1">
      <c r="A178" s="536">
        <v>1308</v>
      </c>
      <c r="B178" s="386" t="s">
        <v>614</v>
      </c>
      <c r="C178" s="536"/>
      <c r="D178" s="536">
        <f>SUM('3b.m.'!D21)</f>
        <v>3249</v>
      </c>
      <c r="E178" s="536">
        <f>SUM('3b.m.'!E21)</f>
        <v>3249</v>
      </c>
      <c r="F178" s="1047">
        <f>SUM(E178/D178)</f>
        <v>1</v>
      </c>
    </row>
    <row r="179" spans="1:6" s="325" customFormat="1" ht="12.75" thickBot="1">
      <c r="A179" s="536"/>
      <c r="B179" s="386"/>
      <c r="C179" s="536"/>
      <c r="D179" s="536"/>
      <c r="E179" s="536"/>
      <c r="F179" s="1047"/>
    </row>
    <row r="180" spans="1:6" s="325" customFormat="1" ht="13.5" thickBot="1">
      <c r="A180" s="359">
        <v>1309</v>
      </c>
      <c r="B180" s="371" t="s">
        <v>55</v>
      </c>
      <c r="C180" s="536">
        <f>SUM(C174)</f>
        <v>0</v>
      </c>
      <c r="D180" s="359">
        <f>SUM(D178:D179)</f>
        <v>3249</v>
      </c>
      <c r="E180" s="359">
        <f>SUM(E174:E179)</f>
        <v>8187</v>
      </c>
      <c r="F180" s="1047">
        <f>SUM(E180/D180)</f>
        <v>2.519852262234534</v>
      </c>
    </row>
    <row r="181" spans="1:6" s="325" customFormat="1" ht="13.5" thickBot="1">
      <c r="A181" s="382"/>
      <c r="B181" s="561"/>
      <c r="C181" s="608"/>
      <c r="D181" s="383"/>
      <c r="E181" s="383"/>
      <c r="F181" s="1047"/>
    </row>
    <row r="182" spans="1:6" s="325" customFormat="1" ht="13.5" thickBot="1">
      <c r="A182" s="356">
        <v>1310</v>
      </c>
      <c r="B182" s="390" t="s">
        <v>654</v>
      </c>
      <c r="C182" s="356">
        <f>SUM('3b.m.'!C14)</f>
        <v>244410</v>
      </c>
      <c r="D182" s="356">
        <f>SUM('3b.m.'!D14)</f>
        <v>275725</v>
      </c>
      <c r="E182" s="356">
        <f>SUM('3b.m.'!E14)</f>
        <v>275208</v>
      </c>
      <c r="F182" s="1050">
        <f>SUM(E182/D182)</f>
        <v>0.9981249433312177</v>
      </c>
    </row>
    <row r="183" spans="1:6" s="325" customFormat="1" ht="13.5" thickBot="1">
      <c r="A183" s="538"/>
      <c r="B183" s="371" t="s">
        <v>585</v>
      </c>
      <c r="C183" s="536">
        <f>SUM(C182)</f>
        <v>244410</v>
      </c>
      <c r="D183" s="359">
        <f>SUM(D182)</f>
        <v>275725</v>
      </c>
      <c r="E183" s="359">
        <f>SUM(E182)</f>
        <v>275208</v>
      </c>
      <c r="F183" s="1047">
        <f>SUM(E183/D183)</f>
        <v>0.9981249433312177</v>
      </c>
    </row>
    <row r="184" spans="1:6" s="325" customFormat="1" ht="12.75">
      <c r="A184" s="570"/>
      <c r="B184" s="373"/>
      <c r="C184" s="537"/>
      <c r="D184" s="374"/>
      <c r="E184" s="374"/>
      <c r="F184" s="1045"/>
    </row>
    <row r="185" spans="1:6" s="325" customFormat="1" ht="13.5" thickBot="1">
      <c r="A185" s="356">
        <v>1311</v>
      </c>
      <c r="B185" s="390" t="s">
        <v>654</v>
      </c>
      <c r="C185" s="539">
        <f>SUM('3b.m.'!C36)</f>
        <v>20500</v>
      </c>
      <c r="D185" s="356">
        <f>SUM('3b.m.'!D36)</f>
        <v>20500</v>
      </c>
      <c r="E185" s="356">
        <f>SUM('3b.m.'!E36)</f>
        <v>24500</v>
      </c>
      <c r="F185" s="1046">
        <f>SUM(E185/D185)</f>
        <v>1.1951219512195121</v>
      </c>
    </row>
    <row r="186" spans="1:6" s="325" customFormat="1" ht="13.5" thickBot="1">
      <c r="A186" s="538"/>
      <c r="B186" s="371" t="s">
        <v>592</v>
      </c>
      <c r="C186" s="536">
        <f>SUM(C185)</f>
        <v>20500</v>
      </c>
      <c r="D186" s="359">
        <f>SUM(D185)</f>
        <v>20500</v>
      </c>
      <c r="E186" s="359">
        <f>SUM(E185)</f>
        <v>24500</v>
      </c>
      <c r="F186" s="1051">
        <f>SUM(E186/D186)</f>
        <v>1.1951219512195121</v>
      </c>
    </row>
    <row r="187" spans="1:6" s="949" customFormat="1" ht="12">
      <c r="A187" s="349"/>
      <c r="B187" s="350" t="s">
        <v>773</v>
      </c>
      <c r="C187" s="349"/>
      <c r="D187" s="349"/>
      <c r="E187" s="349"/>
      <c r="F187" s="1045"/>
    </row>
    <row r="188" spans="1:6" s="325" customFormat="1" ht="13.5" thickBot="1">
      <c r="A188" s="349"/>
      <c r="B188" s="392"/>
      <c r="C188" s="599"/>
      <c r="D188" s="339"/>
      <c r="E188" s="339"/>
      <c r="F188" s="1048"/>
    </row>
    <row r="189" spans="1:6" s="325" customFormat="1" ht="13.5" thickBot="1">
      <c r="A189" s="376"/>
      <c r="B189" s="377" t="s">
        <v>618</v>
      </c>
      <c r="C189" s="620">
        <f>SUM(C186+C183)</f>
        <v>264910</v>
      </c>
      <c r="D189" s="378">
        <f>SUM(D186+D183+D180)</f>
        <v>299474</v>
      </c>
      <c r="E189" s="378">
        <f>SUM(E186+E183+E180)</f>
        <v>307895</v>
      </c>
      <c r="F189" s="1047">
        <f>SUM(E189/D189)</f>
        <v>1.0281193025104016</v>
      </c>
    </row>
    <row r="190" spans="1:6" s="394" customFormat="1" ht="13.5" customHeight="1">
      <c r="A190" s="980"/>
      <c r="B190" s="981"/>
      <c r="C190" s="621"/>
      <c r="D190" s="831"/>
      <c r="E190" s="831"/>
      <c r="F190" s="1045"/>
    </row>
    <row r="191" spans="1:6" s="394" customFormat="1" ht="12.75">
      <c r="A191" s="395"/>
      <c r="B191" s="329" t="s">
        <v>106</v>
      </c>
      <c r="C191" s="622"/>
      <c r="D191" s="832"/>
      <c r="E191" s="832"/>
      <c r="F191" s="635"/>
    </row>
    <row r="192" spans="1:6" s="394" customFormat="1" ht="12.75">
      <c r="A192" s="395"/>
      <c r="B192" s="329"/>
      <c r="C192" s="622"/>
      <c r="D192" s="832"/>
      <c r="E192" s="832"/>
      <c r="F192" s="635"/>
    </row>
    <row r="193" spans="1:6" s="325" customFormat="1" ht="12">
      <c r="A193" s="348">
        <v>1330</v>
      </c>
      <c r="B193" s="344" t="s">
        <v>165</v>
      </c>
      <c r="C193" s="623">
        <f>SUM('2.mell'!C502)</f>
        <v>54260</v>
      </c>
      <c r="D193" s="833">
        <f>SUM('2.mell'!D502)</f>
        <v>54260</v>
      </c>
      <c r="E193" s="833">
        <f>SUM('2.mell'!E502)</f>
        <v>44515</v>
      </c>
      <c r="F193" s="1027">
        <f>SUM(E193/D193)</f>
        <v>0.8204017692591228</v>
      </c>
    </row>
    <row r="194" spans="1:6" s="325" customFormat="1" ht="12">
      <c r="A194" s="348">
        <v>1335</v>
      </c>
      <c r="B194" s="344" t="s">
        <v>101</v>
      </c>
      <c r="C194" s="623">
        <f>SUM('2.mell'!C504)</f>
        <v>11879</v>
      </c>
      <c r="D194" s="623">
        <f>SUM('2.mell'!D504)</f>
        <v>11879</v>
      </c>
      <c r="E194" s="623">
        <f>SUM('2.mell'!E504)</f>
        <v>23901</v>
      </c>
      <c r="F194" s="1027">
        <f>SUM(E194/D194)</f>
        <v>2.0120380503409376</v>
      </c>
    </row>
    <row r="195" spans="1:6" s="325" customFormat="1" ht="12">
      <c r="A195" s="348">
        <v>1340</v>
      </c>
      <c r="B195" s="344" t="s">
        <v>166</v>
      </c>
      <c r="C195" s="623">
        <f>SUM('2.mell'!C505)</f>
        <v>41406</v>
      </c>
      <c r="D195" s="623">
        <f>SUM('2.mell'!D505)</f>
        <v>41406</v>
      </c>
      <c r="E195" s="623">
        <f>SUM('2.mell'!E505)</f>
        <v>54167</v>
      </c>
      <c r="F195" s="1027">
        <f>SUM(E195/D195)</f>
        <v>1.3081920494614308</v>
      </c>
    </row>
    <row r="196" spans="1:6" s="325" customFormat="1" ht="12">
      <c r="A196" s="348">
        <v>1350</v>
      </c>
      <c r="B196" s="344" t="s">
        <v>227</v>
      </c>
      <c r="C196" s="623">
        <f>SUM('2.mell'!C506)</f>
        <v>207659</v>
      </c>
      <c r="D196" s="623">
        <f>SUM('2.mell'!D506)</f>
        <v>209238</v>
      </c>
      <c r="E196" s="623">
        <f>SUM('2.mell'!E506)</f>
        <v>209121</v>
      </c>
      <c r="F196" s="1027">
        <f>SUM(E196/D196)</f>
        <v>0.9994408281478507</v>
      </c>
    </row>
    <row r="197" spans="1:6" s="325" customFormat="1" ht="12">
      <c r="A197" s="348">
        <v>1351</v>
      </c>
      <c r="B197" s="344" t="s">
        <v>506</v>
      </c>
      <c r="C197" s="623"/>
      <c r="D197" s="623"/>
      <c r="E197" s="623">
        <f>SUM('2.mell'!E507)</f>
        <v>1803</v>
      </c>
      <c r="F197" s="1027"/>
    </row>
    <row r="198" spans="1:6" s="325" customFormat="1" ht="12">
      <c r="A198" s="348">
        <v>1331</v>
      </c>
      <c r="B198" s="344" t="s">
        <v>246</v>
      </c>
      <c r="C198" s="623"/>
      <c r="D198" s="623"/>
      <c r="E198" s="623">
        <f>SUM('2.mell'!E503)</f>
        <v>15726</v>
      </c>
      <c r="F198" s="1027"/>
    </row>
    <row r="199" spans="1:6" s="325" customFormat="1" ht="12">
      <c r="A199" s="348">
        <v>1370</v>
      </c>
      <c r="B199" s="344" t="s">
        <v>167</v>
      </c>
      <c r="C199" s="623">
        <f>SUM('2.mell'!C508)</f>
        <v>75191</v>
      </c>
      <c r="D199" s="623">
        <f>SUM('2.mell'!D508)</f>
        <v>75191</v>
      </c>
      <c r="E199" s="623">
        <f>SUM('2.mell'!E508)</f>
        <v>75191</v>
      </c>
      <c r="F199" s="1027">
        <f>SUM(E199/D199)</f>
        <v>1</v>
      </c>
    </row>
    <row r="200" spans="1:6" s="325" customFormat="1" ht="12.75" thickBot="1">
      <c r="A200" s="356">
        <v>1380</v>
      </c>
      <c r="B200" s="357" t="s">
        <v>168</v>
      </c>
      <c r="C200" s="623">
        <f>SUM('2.mell'!C509)</f>
        <v>0</v>
      </c>
      <c r="D200" s="623">
        <f>SUM('2.mell'!D509)</f>
        <v>0</v>
      </c>
      <c r="E200" s="623">
        <f>SUM('2.mell'!E509)</f>
        <v>0</v>
      </c>
      <c r="F200" s="1048"/>
    </row>
    <row r="201" spans="1:6" s="325" customFormat="1" ht="12.75" thickBot="1">
      <c r="A201" s="369"/>
      <c r="B201" s="370" t="s">
        <v>1094</v>
      </c>
      <c r="C201" s="624">
        <f>SUM(C193:C200)</f>
        <v>390395</v>
      </c>
      <c r="D201" s="624">
        <f>SUM(D193:D200)</f>
        <v>391974</v>
      </c>
      <c r="E201" s="624">
        <f>SUM(E193:E200)</f>
        <v>424424</v>
      </c>
      <c r="F201" s="1047">
        <f>SUM(E201/D201)</f>
        <v>1.0827861031599035</v>
      </c>
    </row>
    <row r="202" spans="1:6" s="325" customFormat="1" ht="12">
      <c r="A202" s="397"/>
      <c r="B202" s="768"/>
      <c r="C202" s="630"/>
      <c r="D202" s="630"/>
      <c r="E202" s="630"/>
      <c r="F202" s="1045"/>
    </row>
    <row r="203" spans="1:6" s="325" customFormat="1" ht="12">
      <c r="A203" s="340">
        <v>1381</v>
      </c>
      <c r="B203" s="341" t="s">
        <v>146</v>
      </c>
      <c r="C203" s="622"/>
      <c r="D203" s="622"/>
      <c r="E203" s="622"/>
      <c r="F203" s="635"/>
    </row>
    <row r="204" spans="1:6" s="325" customFormat="1" ht="12">
      <c r="A204" s="340"/>
      <c r="B204" s="341"/>
      <c r="C204" s="622"/>
      <c r="D204" s="622"/>
      <c r="E204" s="622"/>
      <c r="F204" s="635"/>
    </row>
    <row r="205" spans="1:6" s="325" customFormat="1" ht="12">
      <c r="A205" s="333">
        <v>1382</v>
      </c>
      <c r="B205" s="334" t="s">
        <v>982</v>
      </c>
      <c r="C205" s="775"/>
      <c r="D205" s="775"/>
      <c r="E205" s="775">
        <f>SUM('2.mell'!E512)</f>
        <v>20003</v>
      </c>
      <c r="F205" s="635"/>
    </row>
    <row r="206" spans="1:6" s="325" customFormat="1" ht="12.75" thickBot="1">
      <c r="A206" s="368"/>
      <c r="B206" s="769"/>
      <c r="C206" s="770"/>
      <c r="D206" s="770"/>
      <c r="E206" s="770"/>
      <c r="F206" s="1048"/>
    </row>
    <row r="207" spans="1:6" s="325" customFormat="1" ht="12.75" thickBot="1">
      <c r="A207" s="369">
        <v>1383</v>
      </c>
      <c r="B207" s="370" t="s">
        <v>657</v>
      </c>
      <c r="C207" s="626"/>
      <c r="D207" s="626"/>
      <c r="E207" s="626">
        <f>SUM('2.mell'!E514)</f>
        <v>630</v>
      </c>
      <c r="F207" s="1047"/>
    </row>
    <row r="208" spans="1:6" s="325" customFormat="1" ht="12.75" thickBot="1">
      <c r="A208" s="369"/>
      <c r="B208" s="370"/>
      <c r="C208" s="626"/>
      <c r="D208" s="626"/>
      <c r="E208" s="626"/>
      <c r="F208" s="1047"/>
    </row>
    <row r="209" spans="1:6" s="325" customFormat="1" ht="12.75" thickBot="1">
      <c r="A209" s="369">
        <v>1384</v>
      </c>
      <c r="B209" s="370" t="s">
        <v>614</v>
      </c>
      <c r="C209" s="626"/>
      <c r="D209" s="626">
        <f>SUM('2.mell'!D513)</f>
        <v>76362</v>
      </c>
      <c r="E209" s="626">
        <f>SUM('2.mell'!E513)</f>
        <v>76362</v>
      </c>
      <c r="F209" s="1047">
        <f>SUM(E209/D209)</f>
        <v>1</v>
      </c>
    </row>
    <row r="210" spans="1:6" s="325" customFormat="1" ht="12.75" thickBot="1">
      <c r="A210" s="347"/>
      <c r="B210" s="346"/>
      <c r="C210" s="624"/>
      <c r="D210" s="624"/>
      <c r="E210" s="624"/>
      <c r="F210" s="1047"/>
    </row>
    <row r="211" spans="1:6" s="325" customFormat="1" ht="15.75" thickBot="1">
      <c r="A211" s="564">
        <v>1385</v>
      </c>
      <c r="B211" s="448" t="s">
        <v>611</v>
      </c>
      <c r="C211" s="752">
        <f>SUM(C201)</f>
        <v>390395</v>
      </c>
      <c r="D211" s="752">
        <f>SUM(D201+D209)</f>
        <v>468336</v>
      </c>
      <c r="E211" s="752">
        <f>SUM(E201+E209+E205+E207)</f>
        <v>521419</v>
      </c>
      <c r="F211" s="1047">
        <f>SUM(E211/D211)</f>
        <v>1.113343838611595</v>
      </c>
    </row>
    <row r="212" spans="1:6" s="325" customFormat="1" ht="12.75" thickBot="1">
      <c r="A212" s="396"/>
      <c r="B212" s="365"/>
      <c r="C212" s="625"/>
      <c r="D212" s="625"/>
      <c r="E212" s="625"/>
      <c r="F212" s="1047"/>
    </row>
    <row r="213" spans="1:6" s="325" customFormat="1" ht="12.75" thickBot="1">
      <c r="A213" s="347">
        <v>1385</v>
      </c>
      <c r="B213" s="346" t="s">
        <v>658</v>
      </c>
      <c r="C213" s="624"/>
      <c r="D213" s="624"/>
      <c r="E213" s="624"/>
      <c r="F213" s="1051"/>
    </row>
    <row r="214" spans="1:6" s="325" customFormat="1" ht="12.75" thickBot="1">
      <c r="A214" s="396"/>
      <c r="B214" s="365"/>
      <c r="C214" s="625"/>
      <c r="D214" s="625"/>
      <c r="E214" s="625"/>
      <c r="F214" s="1047"/>
    </row>
    <row r="215" spans="1:6" s="325" customFormat="1" ht="12.75" thickBot="1">
      <c r="A215" s="347">
        <v>1386</v>
      </c>
      <c r="B215" s="346" t="s">
        <v>659</v>
      </c>
      <c r="C215" s="624"/>
      <c r="D215" s="624"/>
      <c r="E215" s="624"/>
      <c r="F215" s="1047"/>
    </row>
    <row r="216" spans="1:6" s="325" customFormat="1" ht="12.75" thickBot="1">
      <c r="A216" s="396"/>
      <c r="B216" s="365"/>
      <c r="C216" s="625"/>
      <c r="D216" s="625"/>
      <c r="E216" s="625"/>
      <c r="F216" s="1047"/>
    </row>
    <row r="217" spans="1:6" s="325" customFormat="1" ht="15.75" thickBot="1">
      <c r="A217" s="564">
        <v>1387</v>
      </c>
      <c r="B217" s="448" t="s">
        <v>617</v>
      </c>
      <c r="C217" s="752"/>
      <c r="D217" s="752"/>
      <c r="E217" s="752"/>
      <c r="F217" s="1047"/>
    </row>
    <row r="218" spans="1:6" s="325" customFormat="1" ht="12.75" thickBot="1">
      <c r="A218" s="347"/>
      <c r="B218" s="346"/>
      <c r="C218" s="624"/>
      <c r="D218" s="624"/>
      <c r="E218" s="624"/>
      <c r="F218" s="1047"/>
    </row>
    <row r="219" spans="1:6" s="325" customFormat="1" ht="12.75" thickBot="1">
      <c r="A219" s="369"/>
      <c r="B219" s="370"/>
      <c r="C219" s="627"/>
      <c r="D219" s="627"/>
      <c r="E219" s="627"/>
      <c r="F219" s="1047"/>
    </row>
    <row r="220" spans="1:6" s="325" customFormat="1" ht="12">
      <c r="A220" s="379">
        <v>1390</v>
      </c>
      <c r="B220" s="380" t="s">
        <v>654</v>
      </c>
      <c r="C220" s="628">
        <f>SUM('2.mell'!C517)</f>
        <v>2902336</v>
      </c>
      <c r="D220" s="628">
        <f>SUM('2.mell'!D517)</f>
        <v>3024502</v>
      </c>
      <c r="E220" s="628">
        <f>SUM('2.mell'!E517)</f>
        <v>3094630</v>
      </c>
      <c r="F220" s="1049">
        <f>SUM(E220/D220)</f>
        <v>1.023186627087699</v>
      </c>
    </row>
    <row r="221" spans="1:6" s="325" customFormat="1" ht="12">
      <c r="A221" s="348">
        <v>1391</v>
      </c>
      <c r="B221" s="344" t="s">
        <v>660</v>
      </c>
      <c r="C221" s="623">
        <f>SUM('2.mell'!C518)</f>
        <v>212923</v>
      </c>
      <c r="D221" s="623">
        <f>SUM('2.mell'!D518)</f>
        <v>212923</v>
      </c>
      <c r="E221" s="623">
        <f>SUM('2.mell'!E518)</f>
        <v>212923</v>
      </c>
      <c r="F221" s="1027">
        <f>SUM(E221/D221)</f>
        <v>1</v>
      </c>
    </row>
    <row r="222" spans="1:6" s="325" customFormat="1" ht="12.75" thickBot="1">
      <c r="A222" s="356">
        <v>1392</v>
      </c>
      <c r="B222" s="357" t="s">
        <v>661</v>
      </c>
      <c r="C222" s="629"/>
      <c r="D222" s="629"/>
      <c r="E222" s="629"/>
      <c r="F222" s="1048"/>
    </row>
    <row r="223" spans="1:6" s="325" customFormat="1" ht="13.5" thickBot="1">
      <c r="A223" s="538"/>
      <c r="B223" s="371" t="s">
        <v>585</v>
      </c>
      <c r="C223" s="625">
        <f>SUM(C220:C222)</f>
        <v>3115259</v>
      </c>
      <c r="D223" s="625">
        <f>SUM(D220:D222)</f>
        <v>3237425</v>
      </c>
      <c r="E223" s="625">
        <f>SUM(E220:E222)</f>
        <v>3307553</v>
      </c>
      <c r="F223" s="1047">
        <f>SUM(E223/D223)</f>
        <v>1.0216616601156783</v>
      </c>
    </row>
    <row r="224" spans="1:6" s="325" customFormat="1" ht="12.75">
      <c r="A224" s="570"/>
      <c r="B224" s="373"/>
      <c r="C224" s="630"/>
      <c r="D224" s="630"/>
      <c r="E224" s="630"/>
      <c r="F224" s="1045"/>
    </row>
    <row r="225" spans="1:6" s="325" customFormat="1" ht="13.5" thickBot="1">
      <c r="A225" s="356">
        <v>1393</v>
      </c>
      <c r="B225" s="390" t="s">
        <v>654</v>
      </c>
      <c r="C225" s="625"/>
      <c r="D225" s="625"/>
      <c r="E225" s="625"/>
      <c r="F225" s="1048"/>
    </row>
    <row r="226" spans="1:6" s="325" customFormat="1" ht="13.5" thickBot="1">
      <c r="A226" s="538"/>
      <c r="B226" s="371" t="s">
        <v>592</v>
      </c>
      <c r="C226" s="624"/>
      <c r="D226" s="624"/>
      <c r="E226" s="624"/>
      <c r="F226" s="1047"/>
    </row>
    <row r="227" spans="1:6" s="325" customFormat="1" ht="13.5" thickBot="1">
      <c r="A227" s="538"/>
      <c r="B227" s="371"/>
      <c r="C227" s="624"/>
      <c r="D227" s="624"/>
      <c r="E227" s="624"/>
      <c r="F227" s="1047"/>
    </row>
    <row r="228" spans="1:6" s="325" customFormat="1" ht="13.5" thickBot="1">
      <c r="A228" s="538"/>
      <c r="B228" s="931" t="s">
        <v>773</v>
      </c>
      <c r="C228" s="967"/>
      <c r="D228" s="967"/>
      <c r="E228" s="967"/>
      <c r="F228" s="1047"/>
    </row>
    <row r="229" spans="1:6" s="325" customFormat="1" ht="13.5" thickBot="1">
      <c r="A229" s="538"/>
      <c r="B229" s="371"/>
      <c r="C229" s="624"/>
      <c r="D229" s="624"/>
      <c r="E229" s="624"/>
      <c r="F229" s="1047"/>
    </row>
    <row r="230" spans="1:6" s="394" customFormat="1" ht="13.5" thickBot="1">
      <c r="A230" s="376"/>
      <c r="B230" s="377" t="s">
        <v>619</v>
      </c>
      <c r="C230" s="378">
        <f>SUM(C223+C211)</f>
        <v>3505654</v>
      </c>
      <c r="D230" s="378">
        <f>SUM(D223+D211)</f>
        <v>3705761</v>
      </c>
      <c r="E230" s="378">
        <f>SUM(E223+E211)</f>
        <v>3828972</v>
      </c>
      <c r="F230" s="1047">
        <f>SUM(E230/D230)</f>
        <v>1.0332485014548969</v>
      </c>
    </row>
    <row r="231" spans="1:6" s="394" customFormat="1" ht="12.75">
      <c r="A231" s="393"/>
      <c r="B231" s="453"/>
      <c r="C231" s="631"/>
      <c r="D231" s="631"/>
      <c r="E231" s="631"/>
      <c r="F231" s="1045"/>
    </row>
    <row r="232" spans="1:6" s="394" customFormat="1" ht="12.75">
      <c r="A232" s="395"/>
      <c r="B232" s="329" t="s">
        <v>228</v>
      </c>
      <c r="C232" s="595"/>
      <c r="D232" s="595"/>
      <c r="E232" s="595"/>
      <c r="F232" s="635"/>
    </row>
    <row r="233" spans="1:6" ht="6.75" customHeight="1">
      <c r="A233" s="331"/>
      <c r="B233" s="332"/>
      <c r="C233" s="595"/>
      <c r="D233" s="595"/>
      <c r="E233" s="595"/>
      <c r="F233" s="635"/>
    </row>
    <row r="234" spans="1:6" s="325" customFormat="1" ht="12">
      <c r="A234" s="348">
        <v>1511</v>
      </c>
      <c r="B234" s="344" t="s">
        <v>165</v>
      </c>
      <c r="C234" s="604">
        <f>SUM(C193+C136+C10)</f>
        <v>723560</v>
      </c>
      <c r="D234" s="604">
        <f>SUM(D193+D136+D10)</f>
        <v>723560</v>
      </c>
      <c r="E234" s="604">
        <f>SUM(E193+E136+E10)</f>
        <v>720363</v>
      </c>
      <c r="F234" s="1027">
        <f>SUM(E234/D234)</f>
        <v>0.9955815689092818</v>
      </c>
    </row>
    <row r="235" spans="1:6" s="325" customFormat="1" ht="12">
      <c r="A235" s="348">
        <v>1512</v>
      </c>
      <c r="B235" s="344" t="s">
        <v>246</v>
      </c>
      <c r="C235" s="604"/>
      <c r="D235" s="604"/>
      <c r="E235" s="604">
        <f>SUM(E198+E24)</f>
        <v>33130</v>
      </c>
      <c r="F235" s="1027"/>
    </row>
    <row r="236" spans="1:6" s="325" customFormat="1" ht="12">
      <c r="A236" s="348">
        <v>1513</v>
      </c>
      <c r="B236" s="344" t="s">
        <v>101</v>
      </c>
      <c r="C236" s="604">
        <f>SUM(C14+C137+C194)</f>
        <v>223272</v>
      </c>
      <c r="D236" s="604">
        <f>SUM(D14+D137+D194)</f>
        <v>223272</v>
      </c>
      <c r="E236" s="604">
        <f>SUM(E14+E137+E194)</f>
        <v>257901</v>
      </c>
      <c r="F236" s="1027">
        <f>SUM(E236/D236)</f>
        <v>1.1550978179082017</v>
      </c>
    </row>
    <row r="237" spans="1:6" s="325" customFormat="1" ht="12">
      <c r="A237" s="348">
        <v>1514</v>
      </c>
      <c r="B237" s="344" t="s">
        <v>166</v>
      </c>
      <c r="C237" s="604">
        <f>SUM(C138+C18+C195)</f>
        <v>56406</v>
      </c>
      <c r="D237" s="604">
        <f>SUM(D138+D18+D195)</f>
        <v>821406</v>
      </c>
      <c r="E237" s="604">
        <f>SUM(E138+E18+E195)</f>
        <v>834240</v>
      </c>
      <c r="F237" s="1027">
        <f>SUM(E237/D237)</f>
        <v>1.015624429332145</v>
      </c>
    </row>
    <row r="238" spans="1:6" s="325" customFormat="1" ht="12">
      <c r="A238" s="348">
        <v>1515</v>
      </c>
      <c r="B238" s="344" t="s">
        <v>227</v>
      </c>
      <c r="C238" s="604">
        <f>SUM(C196)</f>
        <v>207659</v>
      </c>
      <c r="D238" s="604">
        <f>SUM(D196)</f>
        <v>209238</v>
      </c>
      <c r="E238" s="604">
        <f>SUM(E196+E139)</f>
        <v>210043</v>
      </c>
      <c r="F238" s="1027">
        <f>SUM(E238/D238)</f>
        <v>1.0038472935126506</v>
      </c>
    </row>
    <row r="239" spans="1:6" s="325" customFormat="1" ht="12">
      <c r="A239" s="348">
        <v>1516</v>
      </c>
      <c r="B239" s="344" t="s">
        <v>507</v>
      </c>
      <c r="C239" s="604"/>
      <c r="D239" s="604"/>
      <c r="E239" s="604">
        <f>SUM(E23+E170+E140+E197)</f>
        <v>27376</v>
      </c>
      <c r="F239" s="1027"/>
    </row>
    <row r="240" spans="1:6" s="325" customFormat="1" ht="12">
      <c r="A240" s="348">
        <v>1517</v>
      </c>
      <c r="B240" s="344" t="s">
        <v>167</v>
      </c>
      <c r="C240" s="604">
        <f>SUM(C199+C141+C25)</f>
        <v>514368</v>
      </c>
      <c r="D240" s="604">
        <f>SUM(D199+D141+D25)</f>
        <v>951840</v>
      </c>
      <c r="E240" s="604">
        <f>SUM(E199+E141+E25+E142+E173)</f>
        <v>963720</v>
      </c>
      <c r="F240" s="1027">
        <f>SUM(E240/D240)</f>
        <v>1.0124810892586988</v>
      </c>
    </row>
    <row r="241" spans="1:6" s="325" customFormat="1" ht="12">
      <c r="A241" s="348">
        <v>1518</v>
      </c>
      <c r="B241" s="344" t="s">
        <v>168</v>
      </c>
      <c r="C241" s="604">
        <f>SUM(C200+C143+C32)</f>
        <v>30000</v>
      </c>
      <c r="D241" s="604">
        <f>SUM(D200+D143+D32)</f>
        <v>30000</v>
      </c>
      <c r="E241" s="604">
        <f>SUM(E200+E143+E32+E171)</f>
        <v>50960</v>
      </c>
      <c r="F241" s="1027">
        <f>SUM(E241/D241)</f>
        <v>1.6986666666666668</v>
      </c>
    </row>
    <row r="242" spans="1:6" s="325" customFormat="1" ht="12.75" thickBot="1">
      <c r="A242" s="354">
        <v>1519</v>
      </c>
      <c r="B242" s="398" t="s">
        <v>54</v>
      </c>
      <c r="C242" s="610"/>
      <c r="D242" s="610"/>
      <c r="E242" s="610">
        <f>SUM(E172)</f>
        <v>4000</v>
      </c>
      <c r="F242" s="1046"/>
    </row>
    <row r="243" spans="1:6" s="325" customFormat="1" ht="12.75" thickBot="1">
      <c r="A243" s="347">
        <v>1510</v>
      </c>
      <c r="B243" s="346" t="s">
        <v>1094</v>
      </c>
      <c r="C243" s="603">
        <f>SUM(C234:C241)</f>
        <v>1755265</v>
      </c>
      <c r="D243" s="603">
        <f>SUM(D234:D241)</f>
        <v>2959316</v>
      </c>
      <c r="E243" s="603">
        <f>SUM(E234:E242)</f>
        <v>3101733</v>
      </c>
      <c r="F243" s="1047">
        <f>SUM(E243/D243)</f>
        <v>1.0481249721219363</v>
      </c>
    </row>
    <row r="244" spans="1:6" s="325" customFormat="1" ht="12">
      <c r="A244" s="349">
        <v>1521</v>
      </c>
      <c r="B244" s="344" t="s">
        <v>111</v>
      </c>
      <c r="C244" s="606">
        <f>SUM(C36)</f>
        <v>6557164</v>
      </c>
      <c r="D244" s="606">
        <f>SUM(D36)</f>
        <v>6537164</v>
      </c>
      <c r="E244" s="606">
        <f>SUM(E36)</f>
        <v>6577164</v>
      </c>
      <c r="F244" s="1049">
        <f>SUM(E244/D244)</f>
        <v>1.0061188613288576</v>
      </c>
    </row>
    <row r="245" spans="1:6" s="325" customFormat="1" ht="12">
      <c r="A245" s="349">
        <v>1522</v>
      </c>
      <c r="B245" s="344" t="s">
        <v>113</v>
      </c>
      <c r="C245" s="606"/>
      <c r="D245" s="606">
        <f>SUM(D42)</f>
        <v>20000</v>
      </c>
      <c r="E245" s="606">
        <f>SUM(E42)</f>
        <v>30095</v>
      </c>
      <c r="F245" s="1027">
        <f>SUM(E245/D245)</f>
        <v>1.50475</v>
      </c>
    </row>
    <row r="246" spans="1:6" s="325" customFormat="1" ht="12">
      <c r="A246" s="348">
        <v>1523</v>
      </c>
      <c r="B246" s="350" t="s">
        <v>112</v>
      </c>
      <c r="C246" s="604">
        <f>SUM(C44)</f>
        <v>170000</v>
      </c>
      <c r="D246" s="604">
        <f>SUM(D44)</f>
        <v>170000</v>
      </c>
      <c r="E246" s="604">
        <f>SUM(E44)</f>
        <v>170000</v>
      </c>
      <c r="F246" s="1027">
        <f>SUM(E246/D246)</f>
        <v>1</v>
      </c>
    </row>
    <row r="247" spans="1:6" s="325" customFormat="1" ht="12">
      <c r="A247" s="348">
        <v>1524</v>
      </c>
      <c r="B247" s="344" t="s">
        <v>211</v>
      </c>
      <c r="C247" s="604">
        <f>SUM(C50)</f>
        <v>403490</v>
      </c>
      <c r="D247" s="604">
        <f>SUM(D50)</f>
        <v>399290</v>
      </c>
      <c r="E247" s="604">
        <f>SUM(E50)</f>
        <v>382135</v>
      </c>
      <c r="F247" s="1027">
        <f>SUM(E247/D247)</f>
        <v>0.9570362393248015</v>
      </c>
    </row>
    <row r="248" spans="1:6" s="325" customFormat="1" ht="12">
      <c r="A248" s="349">
        <v>1525</v>
      </c>
      <c r="B248" s="344" t="s">
        <v>246</v>
      </c>
      <c r="C248" s="604">
        <f>SUM(C46)</f>
        <v>765000</v>
      </c>
      <c r="D248" s="604">
        <f>SUM(D46)</f>
        <v>0</v>
      </c>
      <c r="E248" s="604">
        <f>SUM(E46)</f>
        <v>0</v>
      </c>
      <c r="F248" s="1027"/>
    </row>
    <row r="249" spans="1:6" s="325" customFormat="1" ht="12">
      <c r="A249" s="348">
        <v>1526</v>
      </c>
      <c r="B249" s="344" t="s">
        <v>115</v>
      </c>
      <c r="C249" s="604">
        <f aca="true" t="shared" si="3" ref="C249:E250">SUM(C59)</f>
        <v>0</v>
      </c>
      <c r="D249" s="604">
        <f t="shared" si="3"/>
        <v>4000</v>
      </c>
      <c r="E249" s="604">
        <f t="shared" si="3"/>
        <v>22500</v>
      </c>
      <c r="F249" s="1027">
        <f>SUM(E249/D249)</f>
        <v>5.625</v>
      </c>
    </row>
    <row r="250" spans="1:6" s="325" customFormat="1" ht="12">
      <c r="A250" s="348">
        <v>1527</v>
      </c>
      <c r="B250" s="344" t="s">
        <v>116</v>
      </c>
      <c r="C250" s="604">
        <f t="shared" si="3"/>
        <v>0</v>
      </c>
      <c r="D250" s="604">
        <f t="shared" si="3"/>
        <v>200</v>
      </c>
      <c r="E250" s="604">
        <f t="shared" si="3"/>
        <v>200</v>
      </c>
      <c r="F250" s="635">
        <f>SUM(E250/D250)</f>
        <v>1</v>
      </c>
    </row>
    <row r="251" spans="1:6" s="325" customFormat="1" ht="12.75" thickBot="1">
      <c r="A251" s="382">
        <v>1528</v>
      </c>
      <c r="B251" s="353" t="s">
        <v>16</v>
      </c>
      <c r="C251" s="610"/>
      <c r="D251" s="610"/>
      <c r="E251" s="610">
        <f>SUM(E61)</f>
        <v>4000</v>
      </c>
      <c r="F251" s="1048"/>
    </row>
    <row r="252" spans="1:6" s="325" customFormat="1" ht="12.75" thickBot="1">
      <c r="A252" s="347">
        <v>1520</v>
      </c>
      <c r="B252" s="346" t="s">
        <v>799</v>
      </c>
      <c r="C252" s="603">
        <f>SUM(C244:C250)</f>
        <v>7895654</v>
      </c>
      <c r="D252" s="603">
        <f>SUM(D244:D250)</f>
        <v>7130654</v>
      </c>
      <c r="E252" s="603">
        <f>SUM(E244:E251)</f>
        <v>7186094</v>
      </c>
      <c r="F252" s="1047">
        <f>SUM(E252/D252)</f>
        <v>1.0077748829209776</v>
      </c>
    </row>
    <row r="253" spans="1:6" s="325" customFormat="1" ht="12">
      <c r="A253" s="379">
        <v>1531</v>
      </c>
      <c r="B253" s="350" t="s">
        <v>502</v>
      </c>
      <c r="C253" s="632">
        <f>SUM(C64+C65)</f>
        <v>1267600</v>
      </c>
      <c r="D253" s="379">
        <f aca="true" t="shared" si="4" ref="D253:E255">SUM(D64)</f>
        <v>1267600</v>
      </c>
      <c r="E253" s="379">
        <f t="shared" si="4"/>
        <v>1301540</v>
      </c>
      <c r="F253" s="1049">
        <f>SUM(E253/D253)</f>
        <v>1.026775007888924</v>
      </c>
    </row>
    <row r="254" spans="1:6" s="325" customFormat="1" ht="12">
      <c r="A254" s="348">
        <v>1532</v>
      </c>
      <c r="B254" s="350" t="s">
        <v>254</v>
      </c>
      <c r="C254" s="348"/>
      <c r="D254" s="606">
        <f t="shared" si="4"/>
        <v>120754</v>
      </c>
      <c r="E254" s="606">
        <f t="shared" si="4"/>
        <v>220841</v>
      </c>
      <c r="F254" s="1027">
        <f>SUM(E254/D254)</f>
        <v>1.8288503900491908</v>
      </c>
    </row>
    <row r="255" spans="1:6" s="325" customFormat="1" ht="12.75" thickBot="1">
      <c r="A255" s="382">
        <v>1533</v>
      </c>
      <c r="B255" s="398" t="s">
        <v>601</v>
      </c>
      <c r="C255" s="610">
        <f>SUM(C66)</f>
        <v>128469</v>
      </c>
      <c r="D255" s="610">
        <f t="shared" si="4"/>
        <v>174994</v>
      </c>
      <c r="E255" s="610">
        <f t="shared" si="4"/>
        <v>222853</v>
      </c>
      <c r="F255" s="1046">
        <f>SUM(E255/D255)</f>
        <v>1.2734893767786324</v>
      </c>
    </row>
    <row r="256" spans="1:6" s="325" customFormat="1" ht="12.75" thickBot="1">
      <c r="A256" s="347">
        <v>1530</v>
      </c>
      <c r="B256" s="362" t="s">
        <v>598</v>
      </c>
      <c r="C256" s="603">
        <f>SUM(C71)</f>
        <v>0</v>
      </c>
      <c r="D256" s="603">
        <f>SUM(D71)</f>
        <v>8243</v>
      </c>
      <c r="E256" s="603">
        <f>SUM(E205+E68+E176)</f>
        <v>29568</v>
      </c>
      <c r="F256" s="1047">
        <f>SUM(E256/D256)</f>
        <v>3.587043552104816</v>
      </c>
    </row>
    <row r="257" spans="1:6" s="325" customFormat="1" ht="12.75" thickBot="1">
      <c r="A257" s="369">
        <v>1533</v>
      </c>
      <c r="B257" s="362" t="s">
        <v>181</v>
      </c>
      <c r="C257" s="612"/>
      <c r="D257" s="612"/>
      <c r="E257" s="612">
        <f>SUM(E73)</f>
        <v>25000</v>
      </c>
      <c r="F257" s="1047"/>
    </row>
    <row r="258" spans="1:6" s="325" customFormat="1" ht="12.75" thickBot="1">
      <c r="A258" s="369">
        <v>1535</v>
      </c>
      <c r="B258" s="362" t="s">
        <v>146</v>
      </c>
      <c r="C258" s="612"/>
      <c r="D258" s="612"/>
      <c r="E258" s="612">
        <f>SUM(E203+E148+E70)</f>
        <v>0</v>
      </c>
      <c r="F258" s="1047"/>
    </row>
    <row r="259" spans="1:6" s="325" customFormat="1" ht="12.75" thickBot="1">
      <c r="A259" s="369">
        <v>1540</v>
      </c>
      <c r="B259" s="362" t="s">
        <v>232</v>
      </c>
      <c r="C259" s="612"/>
      <c r="D259" s="612"/>
      <c r="E259" s="612">
        <f>SUM(E75+E207)</f>
        <v>5130</v>
      </c>
      <c r="F259" s="1047"/>
    </row>
    <row r="260" spans="1:6" s="325" customFormat="1" ht="12.75" thickBot="1">
      <c r="A260" s="369">
        <v>1550</v>
      </c>
      <c r="B260" s="362" t="s">
        <v>614</v>
      </c>
      <c r="C260" s="612"/>
      <c r="D260" s="612">
        <f>SUM(D146+D77+D178+D209)</f>
        <v>506602</v>
      </c>
      <c r="E260" s="612">
        <f>SUM(E146+E77+E178+E209)</f>
        <v>506602</v>
      </c>
      <c r="F260" s="1047">
        <f>SUM(E260/D260)</f>
        <v>1</v>
      </c>
    </row>
    <row r="261" spans="1:6" s="325" customFormat="1" ht="18" customHeight="1" thickBot="1">
      <c r="A261" s="369"/>
      <c r="B261" s="558" t="s">
        <v>611</v>
      </c>
      <c r="C261" s="615">
        <f>SUM(C256+C252+C243+C253+C255)</f>
        <v>11046988</v>
      </c>
      <c r="D261" s="615">
        <f>SUM(D256+D252+D243+D253+D255+D260+D254)</f>
        <v>12168163</v>
      </c>
      <c r="E261" s="615">
        <f>SUM(E256+E252+E243+E253+E255+E260+E254+E259+E258+E257)</f>
        <v>12599361</v>
      </c>
      <c r="F261" s="1047">
        <f>SUM(E261/D261)</f>
        <v>1.0354365732937667</v>
      </c>
    </row>
    <row r="262" spans="1:6" s="325" customFormat="1" ht="12" customHeight="1">
      <c r="A262" s="397">
        <v>1560</v>
      </c>
      <c r="B262" s="334" t="s">
        <v>179</v>
      </c>
      <c r="C262" s="973"/>
      <c r="D262" s="973"/>
      <c r="E262" s="973">
        <f>SUM(E81)</f>
        <v>25283</v>
      </c>
      <c r="F262" s="1045"/>
    </row>
    <row r="263" spans="1:6" s="325" customFormat="1" ht="12">
      <c r="A263" s="349">
        <v>1571</v>
      </c>
      <c r="B263" s="350" t="s">
        <v>219</v>
      </c>
      <c r="C263" s="606">
        <f>SUM(C83)</f>
        <v>586113</v>
      </c>
      <c r="D263" s="606">
        <f>SUM(D83)</f>
        <v>836113</v>
      </c>
      <c r="E263" s="606">
        <f>SUM(E83)</f>
        <v>789689</v>
      </c>
      <c r="F263" s="1027">
        <f>SUM(E263/D263)</f>
        <v>0.9444764045051327</v>
      </c>
    </row>
    <row r="264" spans="1:6" s="325" customFormat="1" ht="12">
      <c r="A264" s="348">
        <v>1572</v>
      </c>
      <c r="B264" s="344" t="s">
        <v>260</v>
      </c>
      <c r="C264" s="604">
        <f>SUM(C88)</f>
        <v>250000</v>
      </c>
      <c r="D264" s="604">
        <f>SUM(D88)</f>
        <v>0</v>
      </c>
      <c r="E264" s="604">
        <f>SUM(E88)</f>
        <v>0</v>
      </c>
      <c r="F264" s="635"/>
    </row>
    <row r="265" spans="1:6" s="325" customFormat="1" ht="12">
      <c r="A265" s="348">
        <v>1573</v>
      </c>
      <c r="B265" s="344" t="s">
        <v>501</v>
      </c>
      <c r="C265" s="604">
        <f>SUM(C91+C92)</f>
        <v>433405</v>
      </c>
      <c r="D265" s="604">
        <f>SUM(D91+D92)</f>
        <v>0</v>
      </c>
      <c r="E265" s="604">
        <f>SUM(E91+E92)</f>
        <v>0</v>
      </c>
      <c r="F265" s="635"/>
    </row>
    <row r="266" spans="1:6" s="325" customFormat="1" ht="12.75" thickBot="1">
      <c r="A266" s="382">
        <v>1574</v>
      </c>
      <c r="B266" s="353" t="s">
        <v>732</v>
      </c>
      <c r="C266" s="610">
        <f>SUM(C90)</f>
        <v>4067</v>
      </c>
      <c r="D266" s="610">
        <f>SUM(D90)</f>
        <v>0</v>
      </c>
      <c r="E266" s="610">
        <f>SUM(E90)</f>
        <v>0</v>
      </c>
      <c r="F266" s="1048"/>
    </row>
    <row r="267" spans="1:6" s="325" customFormat="1" ht="12.75" thickBot="1">
      <c r="A267" s="347">
        <v>1570</v>
      </c>
      <c r="B267" s="346" t="s">
        <v>220</v>
      </c>
      <c r="C267" s="603">
        <f>SUM(C263:C266)</f>
        <v>1273585</v>
      </c>
      <c r="D267" s="603">
        <f>SUM(D263:D266)</f>
        <v>836113</v>
      </c>
      <c r="E267" s="603">
        <f>SUM(E263:E266)</f>
        <v>789689</v>
      </c>
      <c r="F267" s="1047">
        <f>SUM(E267/D267)</f>
        <v>0.9444764045051327</v>
      </c>
    </row>
    <row r="268" spans="1:6" s="325" customFormat="1" ht="12">
      <c r="A268" s="379">
        <v>1581</v>
      </c>
      <c r="B268" s="380" t="s">
        <v>620</v>
      </c>
      <c r="C268" s="606">
        <f>SUM(C95)</f>
        <v>2155033</v>
      </c>
      <c r="D268" s="606">
        <f>SUM(D95)</f>
        <v>2490483</v>
      </c>
      <c r="E268" s="606">
        <f>SUM(E95)</f>
        <v>1553459</v>
      </c>
      <c r="F268" s="1052">
        <f>SUM(E268/D268)</f>
        <v>0.62375812242043</v>
      </c>
    </row>
    <row r="269" spans="1:6" s="325" customFormat="1" ht="12">
      <c r="A269" s="348">
        <v>1582</v>
      </c>
      <c r="B269" s="344" t="s">
        <v>621</v>
      </c>
      <c r="C269" s="604"/>
      <c r="D269" s="604"/>
      <c r="E269" s="604"/>
      <c r="F269" s="1027"/>
    </row>
    <row r="270" spans="1:6" s="325" customFormat="1" ht="12.75" thickBot="1">
      <c r="A270" s="356">
        <v>1583</v>
      </c>
      <c r="B270" s="364" t="s">
        <v>623</v>
      </c>
      <c r="C270" s="619">
        <f>SUM(C104)</f>
        <v>819000</v>
      </c>
      <c r="D270" s="619">
        <f>SUM(D104)</f>
        <v>819000</v>
      </c>
      <c r="E270" s="619">
        <f>SUM(E104)</f>
        <v>1252535</v>
      </c>
      <c r="F270" s="1046">
        <f>SUM(E270/D270)</f>
        <v>1.5293467643467644</v>
      </c>
    </row>
    <row r="271" spans="1:6" s="325" customFormat="1" ht="12.75" thickBot="1">
      <c r="A271" s="347">
        <v>1580</v>
      </c>
      <c r="B271" s="358" t="s">
        <v>624</v>
      </c>
      <c r="C271" s="603">
        <f>SUM(C268:C270)</f>
        <v>2974033</v>
      </c>
      <c r="D271" s="603">
        <f>SUM(D268:D270)</f>
        <v>3309483</v>
      </c>
      <c r="E271" s="603">
        <f>SUM(E268:E270)</f>
        <v>2805994</v>
      </c>
      <c r="F271" s="1047">
        <f>SUM(E271/D271)</f>
        <v>0.8478647571236958</v>
      </c>
    </row>
    <row r="272" spans="1:6" s="325" customFormat="1" ht="12.75" thickBot="1">
      <c r="A272" s="347">
        <v>1582</v>
      </c>
      <c r="B272" s="370" t="s">
        <v>239</v>
      </c>
      <c r="C272" s="603">
        <f>SUM(C111)</f>
        <v>0</v>
      </c>
      <c r="D272" s="603">
        <f>SUM(D111)</f>
        <v>0</v>
      </c>
      <c r="E272" s="603">
        <f>SUM(E111)</f>
        <v>579</v>
      </c>
      <c r="F272" s="1047"/>
    </row>
    <row r="273" spans="1:6" s="325" customFormat="1" ht="12.75" thickBot="1">
      <c r="A273" s="347">
        <v>1583</v>
      </c>
      <c r="B273" s="362" t="s">
        <v>625</v>
      </c>
      <c r="C273" s="612">
        <f>SUM(C114)</f>
        <v>248534</v>
      </c>
      <c r="D273" s="612">
        <f>SUM(D114+D152)</f>
        <v>1252303</v>
      </c>
      <c r="E273" s="612">
        <f>SUM(E114+E152)</f>
        <v>1252303</v>
      </c>
      <c r="F273" s="1047">
        <f>SUM(E273/D273)</f>
        <v>1</v>
      </c>
    </row>
    <row r="274" spans="1:6" s="325" customFormat="1" ht="12.75" thickBot="1">
      <c r="A274" s="347">
        <v>1584</v>
      </c>
      <c r="B274" s="362" t="s">
        <v>233</v>
      </c>
      <c r="C274" s="369">
        <f>SUM(C155+C116)</f>
        <v>90000</v>
      </c>
      <c r="D274" s="369">
        <f>SUM(D155+D116)</f>
        <v>90000</v>
      </c>
      <c r="E274" s="369">
        <f>SUM(E155+E116)</f>
        <v>65022</v>
      </c>
      <c r="F274" s="1047">
        <f>SUM(E274/D274)</f>
        <v>0.7224666666666667</v>
      </c>
    </row>
    <row r="275" spans="1:6" s="325" customFormat="1" ht="18" customHeight="1" thickBot="1">
      <c r="A275" s="347"/>
      <c r="B275" s="560" t="s">
        <v>617</v>
      </c>
      <c r="C275" s="557">
        <f>SUM(C272+C271+C267+C273+C274)</f>
        <v>4586152</v>
      </c>
      <c r="D275" s="557">
        <f>SUM(D272+D271+D267+D273+D274)</f>
        <v>5487899</v>
      </c>
      <c r="E275" s="557">
        <f>SUM(E272+E271+E267+E273+E274+E262)</f>
        <v>4938870</v>
      </c>
      <c r="F275" s="1047">
        <f>SUM(E275/D275)</f>
        <v>0.8999564314139163</v>
      </c>
    </row>
    <row r="276" spans="1:6" s="325" customFormat="1" ht="15.75" thickBot="1">
      <c r="A276" s="347"/>
      <c r="B276" s="448" t="s">
        <v>272</v>
      </c>
      <c r="C276" s="347">
        <f>SUM(C275+C261)</f>
        <v>15633140</v>
      </c>
      <c r="D276" s="347">
        <f>SUM(D275+D261)</f>
        <v>17656062</v>
      </c>
      <c r="E276" s="347">
        <f>SUM(E275+E261)</f>
        <v>17538231</v>
      </c>
      <c r="F276" s="1047">
        <f>SUM(E276/D276)</f>
        <v>0.9933263147807252</v>
      </c>
    </row>
    <row r="277" spans="1:6" s="325" customFormat="1" ht="12" customHeight="1">
      <c r="A277" s="379">
        <v>1591</v>
      </c>
      <c r="B277" s="353" t="s">
        <v>587</v>
      </c>
      <c r="C277" s="633"/>
      <c r="D277" s="633"/>
      <c r="E277" s="633"/>
      <c r="F277" s="1045"/>
    </row>
    <row r="278" spans="1:6" s="325" customFormat="1" ht="12" customHeight="1">
      <c r="A278" s="348">
        <v>1592</v>
      </c>
      <c r="B278" s="344" t="s">
        <v>588</v>
      </c>
      <c r="C278" s="595"/>
      <c r="D278" s="595"/>
      <c r="E278" s="595"/>
      <c r="F278" s="635"/>
    </row>
    <row r="279" spans="1:6" s="325" customFormat="1" ht="12" customHeight="1">
      <c r="A279" s="348">
        <v>1593</v>
      </c>
      <c r="B279" s="344" t="s">
        <v>662</v>
      </c>
      <c r="C279" s="595"/>
      <c r="D279" s="595"/>
      <c r="E279" s="595"/>
      <c r="F279" s="635"/>
    </row>
    <row r="280" spans="1:6" s="325" customFormat="1" ht="12" customHeight="1" thickBot="1">
      <c r="A280" s="729">
        <v>1594</v>
      </c>
      <c r="B280" s="728" t="s">
        <v>626</v>
      </c>
      <c r="C280" s="730">
        <f>SUM(C223+C182+C159)</f>
        <v>4931233</v>
      </c>
      <c r="D280" s="730">
        <f>SUM(D223+D182+D159)</f>
        <v>5027079</v>
      </c>
      <c r="E280" s="730">
        <f>SUM(E223+E182+E159)</f>
        <v>5073040</v>
      </c>
      <c r="F280" s="1067">
        <f>SUM(E280/D280)</f>
        <v>1.009142685046326</v>
      </c>
    </row>
    <row r="281" spans="1:6" s="325" customFormat="1" ht="12.75" customHeight="1" thickBot="1">
      <c r="A281" s="382"/>
      <c r="B281" s="560" t="s">
        <v>585</v>
      </c>
      <c r="C281" s="612">
        <f>SUM(C277:C280)</f>
        <v>4931233</v>
      </c>
      <c r="D281" s="612">
        <f>SUM(D277:D280)</f>
        <v>5027079</v>
      </c>
      <c r="E281" s="612">
        <f>SUM(E277:E280)</f>
        <v>5073040</v>
      </c>
      <c r="F281" s="1051">
        <f>SUM(E281/D281)</f>
        <v>1.009142685046326</v>
      </c>
    </row>
    <row r="282" spans="1:6" s="325" customFormat="1" ht="12.75" customHeight="1">
      <c r="A282" s="349">
        <v>1595</v>
      </c>
      <c r="B282" s="380" t="s">
        <v>587</v>
      </c>
      <c r="C282" s="632">
        <f>SUM(C128)</f>
        <v>420000</v>
      </c>
      <c r="D282" s="632">
        <f>SUM(D128)</f>
        <v>420000</v>
      </c>
      <c r="E282" s="632">
        <f>SUM(E128)</f>
        <v>420000</v>
      </c>
      <c r="F282" s="1045">
        <f>SUM(E282/D282)</f>
        <v>1</v>
      </c>
    </row>
    <row r="283" spans="1:6" s="325" customFormat="1" ht="12.75" customHeight="1">
      <c r="A283" s="348"/>
      <c r="B283" s="982" t="s">
        <v>627</v>
      </c>
      <c r="C283" s="604"/>
      <c r="D283" s="604"/>
      <c r="E283" s="604"/>
      <c r="F283" s="635"/>
    </row>
    <row r="284" spans="1:6" s="325" customFormat="1" ht="12.75" customHeight="1">
      <c r="A284" s="348">
        <v>1596</v>
      </c>
      <c r="B284" s="344" t="s">
        <v>588</v>
      </c>
      <c r="C284" s="606"/>
      <c r="D284" s="606"/>
      <c r="E284" s="606"/>
      <c r="F284" s="635"/>
    </row>
    <row r="285" spans="1:6" s="325" customFormat="1" ht="12.75" customHeight="1">
      <c r="A285" s="348">
        <v>1597</v>
      </c>
      <c r="B285" s="344" t="s">
        <v>662</v>
      </c>
      <c r="C285" s="600"/>
      <c r="D285" s="600"/>
      <c r="E285" s="600"/>
      <c r="F285" s="635"/>
    </row>
    <row r="286" spans="1:6" s="325" customFormat="1" ht="12.75" customHeight="1" thickBot="1">
      <c r="A286" s="729">
        <v>1598</v>
      </c>
      <c r="B286" s="728" t="s">
        <v>628</v>
      </c>
      <c r="C286" s="730">
        <f>SUM(C226+C163+C186)</f>
        <v>132742</v>
      </c>
      <c r="D286" s="730">
        <f>SUM(D226+D163+D186)</f>
        <v>213311</v>
      </c>
      <c r="E286" s="730">
        <f>SUM(E226+E163+E186)</f>
        <v>217311</v>
      </c>
      <c r="F286" s="1046">
        <f>SUM(E286/D286)</f>
        <v>1.0187519630961366</v>
      </c>
    </row>
    <row r="287" spans="1:6" s="325" customFormat="1" ht="12.75" customHeight="1" thickBot="1">
      <c r="A287" s="382"/>
      <c r="B287" s="560" t="s">
        <v>592</v>
      </c>
      <c r="C287" s="603">
        <f>SUM(C282:C286)</f>
        <v>552742</v>
      </c>
      <c r="D287" s="603">
        <f>SUM(D282:D286)</f>
        <v>633311</v>
      </c>
      <c r="E287" s="347">
        <f>SUM(E282:E286)</f>
        <v>637311</v>
      </c>
      <c r="F287" s="1047">
        <f>SUM(E287/D287)</f>
        <v>1.0063160121962196</v>
      </c>
    </row>
    <row r="288" spans="1:6" s="325" customFormat="1" ht="12.75" customHeight="1">
      <c r="A288" s="349"/>
      <c r="B288" s="962" t="s">
        <v>773</v>
      </c>
      <c r="C288" s="600"/>
      <c r="D288" s="600"/>
      <c r="E288" s="600">
        <f>SUM(E289:E292)</f>
        <v>0</v>
      </c>
      <c r="F288" s="1045"/>
    </row>
    <row r="289" spans="1:6" s="325" customFormat="1" ht="12.75" customHeight="1">
      <c r="A289" s="349"/>
      <c r="B289" s="961" t="s">
        <v>17</v>
      </c>
      <c r="C289" s="600"/>
      <c r="D289" s="600"/>
      <c r="E289" s="929"/>
      <c r="F289" s="635"/>
    </row>
    <row r="290" spans="1:6" s="325" customFormat="1" ht="12.75" customHeight="1">
      <c r="A290" s="348"/>
      <c r="B290" s="959" t="s">
        <v>18</v>
      </c>
      <c r="C290" s="595"/>
      <c r="D290" s="595"/>
      <c r="E290" s="966">
        <f>SUM(E164)</f>
        <v>0</v>
      </c>
      <c r="F290" s="635"/>
    </row>
    <row r="291" spans="1:6" s="325" customFormat="1" ht="12.75" customHeight="1">
      <c r="A291" s="963"/>
      <c r="B291" s="964" t="s">
        <v>20</v>
      </c>
      <c r="C291" s="965"/>
      <c r="D291" s="965"/>
      <c r="E291" s="966">
        <f>SUM(E187)</f>
        <v>0</v>
      </c>
      <c r="F291" s="635"/>
    </row>
    <row r="292" spans="1:6" s="325" customFormat="1" ht="12.75" customHeight="1" thickBot="1">
      <c r="A292" s="356"/>
      <c r="B292" s="960" t="s">
        <v>19</v>
      </c>
      <c r="C292" s="611"/>
      <c r="D292" s="611"/>
      <c r="E292" s="966">
        <f>SUM(E228)</f>
        <v>0</v>
      </c>
      <c r="F292" s="1048"/>
    </row>
    <row r="293" spans="1:6" s="394" customFormat="1" ht="21" customHeight="1" thickBot="1">
      <c r="A293" s="376"/>
      <c r="B293" s="565" t="s">
        <v>229</v>
      </c>
      <c r="C293" s="609">
        <f>SUM(C275+C261+C282+C284)</f>
        <v>16053140</v>
      </c>
      <c r="D293" s="609">
        <f>SUM(D275+D261+D282+D284)</f>
        <v>18076062</v>
      </c>
      <c r="E293" s="609">
        <f>SUM(E275+E261+E282+E284+E288)</f>
        <v>17958231</v>
      </c>
      <c r="F293" s="1066">
        <f>SUM(E293/D293)</f>
        <v>0.993481378853425</v>
      </c>
    </row>
  </sheetData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9" max="255" man="1"/>
    <brk id="183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2"/>
  <sheetViews>
    <sheetView showZeros="0" workbookViewId="0" topLeftCell="A187">
      <selection activeCell="F8" sqref="F8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5" width="12.125" style="27" customWidth="1"/>
    <col min="6" max="16384" width="9.125" style="27" customWidth="1"/>
  </cols>
  <sheetData>
    <row r="1" spans="1:6" ht="12.75">
      <c r="A1" s="1118" t="s">
        <v>42</v>
      </c>
      <c r="B1" s="1118"/>
      <c r="C1" s="1099"/>
      <c r="D1" s="1099"/>
      <c r="E1" s="1099"/>
      <c r="F1" s="1099"/>
    </row>
    <row r="2" spans="1:6" ht="12.75">
      <c r="A2" s="1118" t="s">
        <v>753</v>
      </c>
      <c r="B2" s="1118"/>
      <c r="C2" s="1099"/>
      <c r="D2" s="1099"/>
      <c r="E2" s="1099"/>
      <c r="F2" s="1099"/>
    </row>
    <row r="3" spans="1:2" ht="9" customHeight="1">
      <c r="A3" s="252"/>
      <c r="B3" s="252"/>
    </row>
    <row r="4" spans="1:6" ht="12" customHeight="1">
      <c r="A4" s="201"/>
      <c r="B4" s="200"/>
      <c r="C4" s="173"/>
      <c r="D4" s="173"/>
      <c r="E4" s="173"/>
      <c r="F4" s="173" t="s">
        <v>9</v>
      </c>
    </row>
    <row r="5" spans="1:6" s="29" customFormat="1" ht="12" customHeight="1">
      <c r="A5" s="216"/>
      <c r="B5" s="28"/>
      <c r="C5" s="1096" t="s">
        <v>861</v>
      </c>
      <c r="D5" s="1111" t="s">
        <v>295</v>
      </c>
      <c r="E5" s="1111" t="s">
        <v>1025</v>
      </c>
      <c r="F5" s="1115" t="s">
        <v>1028</v>
      </c>
    </row>
    <row r="6" spans="1:6" s="29" customFormat="1" ht="12" customHeight="1">
      <c r="A6" s="3" t="s">
        <v>33</v>
      </c>
      <c r="B6" s="3" t="s">
        <v>1082</v>
      </c>
      <c r="C6" s="1113"/>
      <c r="D6" s="1119"/>
      <c r="E6" s="1119"/>
      <c r="F6" s="1116"/>
    </row>
    <row r="7" spans="1:6" s="29" customFormat="1" ht="12.75" customHeight="1" thickBot="1">
      <c r="A7" s="30"/>
      <c r="B7" s="30"/>
      <c r="C7" s="1114"/>
      <c r="D7" s="1093"/>
      <c r="E7" s="1093"/>
      <c r="F7" s="1117"/>
    </row>
    <row r="8" spans="1:6" ht="12" customHeight="1">
      <c r="A8" s="4" t="s">
        <v>1083</v>
      </c>
      <c r="B8" s="5" t="s">
        <v>1084</v>
      </c>
      <c r="C8" s="94" t="s">
        <v>1085</v>
      </c>
      <c r="D8" s="18" t="s">
        <v>1086</v>
      </c>
      <c r="E8" s="18" t="s">
        <v>1087</v>
      </c>
      <c r="F8" s="642" t="s">
        <v>567</v>
      </c>
    </row>
    <row r="9" spans="1:6" ht="15" customHeight="1">
      <c r="A9" s="4"/>
      <c r="B9" s="283" t="s">
        <v>43</v>
      </c>
      <c r="C9" s="10"/>
      <c r="D9" s="10"/>
      <c r="E9" s="10"/>
      <c r="F9" s="7"/>
    </row>
    <row r="10" spans="1:6" ht="12">
      <c r="A10" s="4"/>
      <c r="B10" s="234"/>
      <c r="C10" s="10"/>
      <c r="D10" s="10"/>
      <c r="E10" s="10"/>
      <c r="F10" s="7"/>
    </row>
    <row r="11" spans="1:6" ht="12">
      <c r="A11" s="6">
        <v>1710</v>
      </c>
      <c r="B11" s="6" t="s">
        <v>153</v>
      </c>
      <c r="C11" s="6">
        <f>SUM(C12:C18)</f>
        <v>1690076</v>
      </c>
      <c r="D11" s="6">
        <f>SUM(D12:D18)</f>
        <v>1813699</v>
      </c>
      <c r="E11" s="6">
        <f>SUM(E12:E18)</f>
        <v>1814792</v>
      </c>
      <c r="F11" s="643">
        <f>SUM(E11/D11)</f>
        <v>1.0006026358287676</v>
      </c>
    </row>
    <row r="12" spans="1:6" ht="12">
      <c r="A12" s="10">
        <v>1711</v>
      </c>
      <c r="B12" s="10" t="s">
        <v>44</v>
      </c>
      <c r="C12" s="10">
        <f>SUM('3a.m.'!C41)</f>
        <v>932190</v>
      </c>
      <c r="D12" s="10">
        <f>SUM('3a.m.'!D41)</f>
        <v>975426</v>
      </c>
      <c r="E12" s="10">
        <f>SUM('3a.m.'!E41)</f>
        <v>978555</v>
      </c>
      <c r="F12" s="955">
        <f>SUM(E12/D12)</f>
        <v>1.0032078291946287</v>
      </c>
    </row>
    <row r="13" spans="1:6" ht="12">
      <c r="A13" s="10">
        <v>1712</v>
      </c>
      <c r="B13" s="10" t="s">
        <v>934</v>
      </c>
      <c r="C13" s="10">
        <f>SUM('3a.m.'!C42)</f>
        <v>228245</v>
      </c>
      <c r="D13" s="10">
        <f>SUM('3a.m.'!D42)</f>
        <v>256357</v>
      </c>
      <c r="E13" s="10">
        <f>SUM('3a.m.'!E42)</f>
        <v>257202</v>
      </c>
      <c r="F13" s="955">
        <f>SUM(E13/D13)</f>
        <v>1.003296184617545</v>
      </c>
    </row>
    <row r="14" spans="1:6" ht="12">
      <c r="A14" s="10">
        <v>1713</v>
      </c>
      <c r="B14" s="10" t="s">
        <v>935</v>
      </c>
      <c r="C14" s="10">
        <f>SUM('3a.m.'!C43)</f>
        <v>417399</v>
      </c>
      <c r="D14" s="10">
        <f>SUM('3a.m.'!D43)</f>
        <v>451303</v>
      </c>
      <c r="E14" s="10">
        <f>SUM('3a.m.'!E43)</f>
        <v>448422</v>
      </c>
      <c r="F14" s="955">
        <f>SUM(E14/D14)</f>
        <v>0.9936162622450991</v>
      </c>
    </row>
    <row r="15" spans="1:6" ht="12">
      <c r="A15" s="10">
        <v>1714</v>
      </c>
      <c r="B15" s="10" t="s">
        <v>81</v>
      </c>
      <c r="C15" s="10">
        <f>SUM('3a.m.'!C44)</f>
        <v>0</v>
      </c>
      <c r="D15" s="10">
        <f>SUM('3a.m.'!D44)</f>
        <v>0</v>
      </c>
      <c r="E15" s="10">
        <f>SUM('3a.m.'!E44)</f>
        <v>0</v>
      </c>
      <c r="F15" s="643"/>
    </row>
    <row r="16" spans="1:6" ht="12">
      <c r="A16" s="10">
        <v>1715</v>
      </c>
      <c r="B16" s="10" t="s">
        <v>970</v>
      </c>
      <c r="C16" s="10">
        <f>SUM('3a.m.'!C45)</f>
        <v>0</v>
      </c>
      <c r="D16" s="10">
        <f>SUM('3a.m.'!D45)</f>
        <v>0</v>
      </c>
      <c r="E16" s="10">
        <f>SUM('3a.m.'!E45)</f>
        <v>0</v>
      </c>
      <c r="F16" s="643"/>
    </row>
    <row r="17" spans="1:6" ht="12">
      <c r="A17" s="10">
        <v>1716</v>
      </c>
      <c r="B17" s="10" t="s">
        <v>936</v>
      </c>
      <c r="C17" s="10"/>
      <c r="D17" s="10">
        <f>SUM('3a.m.'!D48)</f>
        <v>7142</v>
      </c>
      <c r="E17" s="10">
        <f>SUM('3a.m.'!E48)</f>
        <v>22500</v>
      </c>
      <c r="F17" s="955">
        <f>SUM(E17/D17)</f>
        <v>3.1503780453654437</v>
      </c>
    </row>
    <row r="18" spans="1:6" ht="12">
      <c r="A18" s="10">
        <v>1717</v>
      </c>
      <c r="B18" s="10" t="s">
        <v>937</v>
      </c>
      <c r="C18" s="10">
        <f>SUM('3a.m.'!C49)</f>
        <v>112242</v>
      </c>
      <c r="D18" s="10">
        <f>SUM('3a.m.'!D49)</f>
        <v>123471</v>
      </c>
      <c r="E18" s="10">
        <f>SUM('3a.m.'!E49)</f>
        <v>108113</v>
      </c>
      <c r="F18" s="955">
        <f>SUM(E18/D18)</f>
        <v>0.8756145167691198</v>
      </c>
    </row>
    <row r="19" spans="1:6" ht="12">
      <c r="A19" s="10">
        <v>1718</v>
      </c>
      <c r="B19" s="7" t="s">
        <v>45</v>
      </c>
      <c r="C19" s="10">
        <f>SUM('3a.m.'!C52)</f>
        <v>0</v>
      </c>
      <c r="D19" s="10">
        <f>SUM('3a.m.'!D52)</f>
        <v>0</v>
      </c>
      <c r="E19" s="10"/>
      <c r="F19" s="643"/>
    </row>
    <row r="20" spans="1:6" ht="9.75" customHeight="1">
      <c r="A20" s="10"/>
      <c r="B20" s="10"/>
      <c r="C20" s="10"/>
      <c r="D20" s="10"/>
      <c r="E20" s="10"/>
      <c r="F20" s="643"/>
    </row>
    <row r="21" spans="1:6" ht="12">
      <c r="A21" s="166">
        <v>1720</v>
      </c>
      <c r="B21" s="166" t="s">
        <v>154</v>
      </c>
      <c r="C21" s="166">
        <f>SUM(C23)</f>
        <v>0</v>
      </c>
      <c r="D21" s="166">
        <f>SUM(D22:D23)</f>
        <v>38068</v>
      </c>
      <c r="E21" s="166">
        <f>SUM(E22:E23)</f>
        <v>38068</v>
      </c>
      <c r="F21" s="643">
        <f>SUM(E21/D21)</f>
        <v>1</v>
      </c>
    </row>
    <row r="22" spans="1:6" ht="12">
      <c r="A22" s="164">
        <v>1721</v>
      </c>
      <c r="B22" s="164" t="s">
        <v>935</v>
      </c>
      <c r="C22" s="166"/>
      <c r="D22" s="164">
        <f>SUM('4.mell.'!D100)</f>
        <v>1143</v>
      </c>
      <c r="E22" s="164">
        <f>SUM('4.mell.'!E100)</f>
        <v>0</v>
      </c>
      <c r="F22" s="643">
        <f>SUM(E22/D22)</f>
        <v>0</v>
      </c>
    </row>
    <row r="23" spans="1:6" ht="12">
      <c r="A23" s="10">
        <v>1722</v>
      </c>
      <c r="B23" s="7" t="s">
        <v>936</v>
      </c>
      <c r="C23" s="10">
        <f>SUM('4.mell.'!C102)</f>
        <v>0</v>
      </c>
      <c r="D23" s="164">
        <f>SUM('4.mell.'!D101)</f>
        <v>36925</v>
      </c>
      <c r="E23" s="164">
        <f>SUM('4.mell.'!E101)</f>
        <v>38068</v>
      </c>
      <c r="F23" s="955">
        <f>SUM(E23/D23)</f>
        <v>1.0309546377792824</v>
      </c>
    </row>
    <row r="24" spans="1:6" ht="9.75" customHeight="1">
      <c r="A24" s="10"/>
      <c r="B24" s="10"/>
      <c r="C24" s="10"/>
      <c r="D24" s="10"/>
      <c r="E24" s="10"/>
      <c r="F24" s="643"/>
    </row>
    <row r="25" spans="1:6" ht="12">
      <c r="A25" s="166">
        <v>1730</v>
      </c>
      <c r="B25" s="166" t="s">
        <v>155</v>
      </c>
      <c r="C25" s="166">
        <f>SUM(C26)</f>
        <v>0</v>
      </c>
      <c r="D25" s="166">
        <f>SUM(D26)</f>
        <v>24130</v>
      </c>
      <c r="E25" s="166">
        <f>SUM(E26)</f>
        <v>24130</v>
      </c>
      <c r="F25" s="643">
        <f>SUM(E25/D25)</f>
        <v>1</v>
      </c>
    </row>
    <row r="26" spans="1:6" ht="12">
      <c r="A26" s="10">
        <v>1731</v>
      </c>
      <c r="B26" s="7" t="s">
        <v>937</v>
      </c>
      <c r="C26" s="10">
        <f>SUM('5.mell. '!C39)</f>
        <v>0</v>
      </c>
      <c r="D26" s="10">
        <f>SUM('5.mell. '!D39)</f>
        <v>24130</v>
      </c>
      <c r="E26" s="10">
        <f>SUM('5.mell. '!E39)</f>
        <v>24130</v>
      </c>
      <c r="F26" s="955">
        <f>SUM(E26/D26)</f>
        <v>1</v>
      </c>
    </row>
    <row r="27" spans="1:6" ht="12">
      <c r="A27" s="10">
        <v>1732</v>
      </c>
      <c r="B27" s="10" t="s">
        <v>108</v>
      </c>
      <c r="C27" s="10"/>
      <c r="D27" s="10"/>
      <c r="E27" s="10"/>
      <c r="F27" s="955"/>
    </row>
    <row r="28" spans="1:6" ht="12">
      <c r="A28" s="10"/>
      <c r="B28" s="10"/>
      <c r="C28" s="10"/>
      <c r="D28" s="10"/>
      <c r="E28" s="10"/>
      <c r="F28" s="955"/>
    </row>
    <row r="29" spans="1:6" ht="8.25" customHeight="1">
      <c r="A29" s="10"/>
      <c r="B29" s="10"/>
      <c r="C29" s="10"/>
      <c r="D29" s="10"/>
      <c r="E29" s="10"/>
      <c r="F29" s="643"/>
    </row>
    <row r="30" spans="1:6" ht="12.75">
      <c r="A30" s="10"/>
      <c r="B30" s="284" t="s">
        <v>131</v>
      </c>
      <c r="C30" s="10"/>
      <c r="D30" s="10"/>
      <c r="E30" s="10"/>
      <c r="F30" s="643"/>
    </row>
    <row r="31" spans="1:6" ht="6.75" customHeight="1">
      <c r="A31" s="10"/>
      <c r="B31" s="10"/>
      <c r="C31" s="10"/>
      <c r="D31" s="10"/>
      <c r="E31" s="10"/>
      <c r="F31" s="643"/>
    </row>
    <row r="32" spans="1:6" ht="12">
      <c r="A32" s="166">
        <v>1740</v>
      </c>
      <c r="B32" s="166" t="s">
        <v>650</v>
      </c>
      <c r="C32" s="166">
        <f>SUM(C33:C40)</f>
        <v>264910</v>
      </c>
      <c r="D32" s="166">
        <f>SUM(D33:D40)</f>
        <v>299474</v>
      </c>
      <c r="E32" s="166">
        <f>SUM(E33:E40)</f>
        <v>306984</v>
      </c>
      <c r="F32" s="643">
        <f>SUM(E32/D32)</f>
        <v>1.0250773022031963</v>
      </c>
    </row>
    <row r="33" spans="1:6" ht="12">
      <c r="A33" s="10">
        <v>1741</v>
      </c>
      <c r="B33" s="10" t="s">
        <v>44</v>
      </c>
      <c r="C33" s="10">
        <f>SUM('3b.m.'!C25)</f>
        <v>142053</v>
      </c>
      <c r="D33" s="10">
        <f>SUM('3b.m.'!D25)</f>
        <v>158431</v>
      </c>
      <c r="E33" s="10">
        <f>SUM('3b.m.'!E25)</f>
        <v>159698</v>
      </c>
      <c r="F33" s="955">
        <f>SUM(E33/D33)</f>
        <v>1.0079971722705783</v>
      </c>
    </row>
    <row r="34" spans="1:6" ht="12">
      <c r="A34" s="10">
        <v>1742</v>
      </c>
      <c r="B34" s="10" t="s">
        <v>934</v>
      </c>
      <c r="C34" s="10">
        <f>SUM('3b.m.'!C26)</f>
        <v>35207</v>
      </c>
      <c r="D34" s="10">
        <f>SUM('3b.m.'!D26)</f>
        <v>40181</v>
      </c>
      <c r="E34" s="10">
        <f>SUM('3b.m.'!E26)</f>
        <v>40524</v>
      </c>
      <c r="F34" s="955">
        <f>SUM(E34/D34)</f>
        <v>1.0085363729125707</v>
      </c>
    </row>
    <row r="35" spans="1:6" ht="12">
      <c r="A35" s="10">
        <v>1743</v>
      </c>
      <c r="B35" s="10" t="s">
        <v>935</v>
      </c>
      <c r="C35" s="10">
        <f>SUM('3b.m.'!C27)</f>
        <v>67150</v>
      </c>
      <c r="D35" s="10">
        <f>SUM('3b.m.'!D27)</f>
        <v>80362</v>
      </c>
      <c r="E35" s="10">
        <f>SUM('3b.m.'!E27)</f>
        <v>82262</v>
      </c>
      <c r="F35" s="955">
        <f>SUM(E35/D35)</f>
        <v>1.0236430153555163</v>
      </c>
    </row>
    <row r="36" spans="1:6" ht="12">
      <c r="A36" s="10">
        <v>1744</v>
      </c>
      <c r="B36" s="10" t="s">
        <v>81</v>
      </c>
      <c r="C36" s="10">
        <f>SUM('3b.m.'!C28)</f>
        <v>0</v>
      </c>
      <c r="D36" s="10">
        <f>SUM('3b.m.'!D28)</f>
        <v>0</v>
      </c>
      <c r="E36" s="10">
        <f>SUM('3b.m.'!E28)</f>
        <v>0</v>
      </c>
      <c r="F36" s="643"/>
    </row>
    <row r="37" spans="1:6" ht="12">
      <c r="A37" s="10">
        <v>1745</v>
      </c>
      <c r="B37" s="10" t="s">
        <v>970</v>
      </c>
      <c r="C37" s="10">
        <f>SUM('3b.m.'!C29)</f>
        <v>0</v>
      </c>
      <c r="D37" s="10">
        <f>SUM('3b.m.'!D29)</f>
        <v>0</v>
      </c>
      <c r="E37" s="10">
        <f>SUM('3b.m.'!E29)</f>
        <v>0</v>
      </c>
      <c r="F37" s="643"/>
    </row>
    <row r="38" spans="1:6" ht="12">
      <c r="A38" s="10">
        <v>1746</v>
      </c>
      <c r="B38" s="10" t="s">
        <v>937</v>
      </c>
      <c r="C38" s="10">
        <f>SUM('3b.m.'!C34)</f>
        <v>20500</v>
      </c>
      <c r="D38" s="10">
        <f>SUM('3b.m.'!D34)</f>
        <v>20500</v>
      </c>
      <c r="E38" s="10">
        <f>SUM('3b.m.'!E34)</f>
        <v>20500</v>
      </c>
      <c r="F38" s="955">
        <f>SUM(E38/D38)</f>
        <v>1</v>
      </c>
    </row>
    <row r="39" spans="1:6" ht="12">
      <c r="A39" s="10">
        <v>1747</v>
      </c>
      <c r="B39" s="10" t="s">
        <v>936</v>
      </c>
      <c r="C39" s="10"/>
      <c r="D39" s="10"/>
      <c r="E39" s="10">
        <f>SUM('3b.m.'!E33)</f>
        <v>4000</v>
      </c>
      <c r="F39" s="643"/>
    </row>
    <row r="40" spans="1:6" ht="12">
      <c r="A40" s="10">
        <v>1748</v>
      </c>
      <c r="B40" s="7" t="s">
        <v>45</v>
      </c>
      <c r="C40" s="10"/>
      <c r="D40" s="10"/>
      <c r="E40" s="10"/>
      <c r="F40" s="643"/>
    </row>
    <row r="41" spans="1:6" ht="7.5" customHeight="1">
      <c r="A41" s="10"/>
      <c r="B41" s="10"/>
      <c r="C41" s="10"/>
      <c r="D41" s="10"/>
      <c r="E41" s="10"/>
      <c r="F41" s="643"/>
    </row>
    <row r="42" spans="1:6" ht="12.75">
      <c r="A42" s="10"/>
      <c r="B42" s="284" t="s">
        <v>132</v>
      </c>
      <c r="C42" s="10"/>
      <c r="D42" s="10"/>
      <c r="E42" s="10"/>
      <c r="F42" s="643"/>
    </row>
    <row r="43" spans="1:6" ht="7.5" customHeight="1">
      <c r="A43" s="4"/>
      <c r="B43" s="234"/>
      <c r="C43" s="10"/>
      <c r="D43" s="10"/>
      <c r="E43" s="10"/>
      <c r="F43" s="643"/>
    </row>
    <row r="44" spans="1:6" ht="12">
      <c r="A44" s="11">
        <v>1750</v>
      </c>
      <c r="B44" s="11" t="s">
        <v>136</v>
      </c>
      <c r="C44" s="11">
        <f>SUM(C45:C53)</f>
        <v>3906312</v>
      </c>
      <c r="D44" s="11">
        <f>SUM(D45:D53)</f>
        <v>4399229</v>
      </c>
      <c r="E44" s="11">
        <f>SUM(E45:E54)</f>
        <v>4846633</v>
      </c>
      <c r="F44" s="643">
        <f aca="true" t="shared" si="0" ref="F44:F50">SUM(E44/D44)</f>
        <v>1.1017005479823851</v>
      </c>
    </row>
    <row r="45" spans="1:6" ht="12">
      <c r="A45" s="10">
        <v>1751</v>
      </c>
      <c r="B45" s="10" t="s">
        <v>44</v>
      </c>
      <c r="C45" s="10">
        <f>SUM('3c.m.'!C772)</f>
        <v>63834</v>
      </c>
      <c r="D45" s="10">
        <f>SUM('3c.m.'!D772)</f>
        <v>86341</v>
      </c>
      <c r="E45" s="10">
        <f>SUM('3c.m.'!E772)</f>
        <v>125273</v>
      </c>
      <c r="F45" s="955">
        <f t="shared" si="0"/>
        <v>1.4509097647699238</v>
      </c>
    </row>
    <row r="46" spans="1:6" ht="12">
      <c r="A46" s="10">
        <v>1752</v>
      </c>
      <c r="B46" s="10" t="s">
        <v>934</v>
      </c>
      <c r="C46" s="10">
        <f>SUM('3c.m.'!C773)</f>
        <v>17125</v>
      </c>
      <c r="D46" s="10">
        <f>SUM('3c.m.'!D773)</f>
        <v>18291</v>
      </c>
      <c r="E46" s="10">
        <f>SUM('3c.m.'!E773)</f>
        <v>35002</v>
      </c>
      <c r="F46" s="955">
        <f t="shared" si="0"/>
        <v>1.9136187195888688</v>
      </c>
    </row>
    <row r="47" spans="1:6" ht="12">
      <c r="A47" s="10">
        <v>1753</v>
      </c>
      <c r="B47" s="10" t="s">
        <v>935</v>
      </c>
      <c r="C47" s="10">
        <f>SUM('3c.m.'!C774)</f>
        <v>2773989</v>
      </c>
      <c r="D47" s="10">
        <f>SUM('3c.m.'!D774)</f>
        <v>2822262</v>
      </c>
      <c r="E47" s="10">
        <f>SUM('3c.m.'!E774)</f>
        <v>3053101</v>
      </c>
      <c r="F47" s="955">
        <f t="shared" si="0"/>
        <v>1.0817921936375858</v>
      </c>
    </row>
    <row r="48" spans="1:6" ht="12">
      <c r="A48" s="10">
        <v>1754</v>
      </c>
      <c r="B48" s="10" t="s">
        <v>81</v>
      </c>
      <c r="C48" s="10">
        <f>SUM('3c.m.'!C775)</f>
        <v>153000</v>
      </c>
      <c r="D48" s="10">
        <f>SUM('3c.m.'!D775)</f>
        <v>186416</v>
      </c>
      <c r="E48" s="10">
        <f>SUM('3c.m.'!E775)</f>
        <v>108007</v>
      </c>
      <c r="F48" s="955">
        <f t="shared" si="0"/>
        <v>0.5793869624924899</v>
      </c>
    </row>
    <row r="49" spans="1:6" ht="12">
      <c r="A49" s="10">
        <v>1755</v>
      </c>
      <c r="B49" s="10" t="s">
        <v>970</v>
      </c>
      <c r="C49" s="10">
        <f>SUM('3c.m.'!C776)</f>
        <v>3500</v>
      </c>
      <c r="D49" s="10">
        <f>SUM('3c.m.'!D776)</f>
        <v>3500</v>
      </c>
      <c r="E49" s="10">
        <f>SUM('3c.m.'!E776)</f>
        <v>3718</v>
      </c>
      <c r="F49" s="955">
        <f t="shared" si="0"/>
        <v>1.0622857142857143</v>
      </c>
    </row>
    <row r="50" spans="1:6" ht="12">
      <c r="A50" s="10">
        <v>1756</v>
      </c>
      <c r="B50" s="10" t="s">
        <v>248</v>
      </c>
      <c r="C50" s="10">
        <f>SUM('3c.m.'!C777)</f>
        <v>101664</v>
      </c>
      <c r="D50" s="10">
        <f>SUM('3c.m.'!D777)</f>
        <v>217899</v>
      </c>
      <c r="E50" s="10">
        <f>SUM('3c.m.'!E777)</f>
        <v>403715</v>
      </c>
      <c r="F50" s="955">
        <f t="shared" si="0"/>
        <v>1.8527620594862757</v>
      </c>
    </row>
    <row r="51" spans="1:6" ht="12">
      <c r="A51" s="7">
        <v>1757</v>
      </c>
      <c r="B51" s="7" t="s">
        <v>936</v>
      </c>
      <c r="C51" s="10"/>
      <c r="D51" s="10"/>
      <c r="E51" s="10">
        <f>SUM('3c.m.'!E780)</f>
        <v>165394</v>
      </c>
      <c r="F51" s="955"/>
    </row>
    <row r="52" spans="1:6" ht="12">
      <c r="A52" s="10">
        <v>1758</v>
      </c>
      <c r="B52" s="10" t="s">
        <v>937</v>
      </c>
      <c r="C52" s="10">
        <f>SUM('3c.m.'!C781)</f>
        <v>93200</v>
      </c>
      <c r="D52" s="10">
        <f>SUM('3c.m.'!D781)</f>
        <v>264520</v>
      </c>
      <c r="E52" s="10">
        <f>SUM('3c.m.'!E781)</f>
        <v>142905</v>
      </c>
      <c r="F52" s="955">
        <f>SUM(E52/D52)</f>
        <v>0.5402427037653108</v>
      </c>
    </row>
    <row r="53" spans="1:6" ht="12">
      <c r="A53" s="10">
        <v>1759</v>
      </c>
      <c r="B53" s="10" t="s">
        <v>253</v>
      </c>
      <c r="C53" s="10">
        <f>SUM('3c.m.'!C782)</f>
        <v>700000</v>
      </c>
      <c r="D53" s="10">
        <f>SUM('3c.m.'!D782)</f>
        <v>800000</v>
      </c>
      <c r="E53" s="10">
        <f>SUM('3c.m.'!E782)</f>
        <v>808218</v>
      </c>
      <c r="F53" s="955">
        <f>SUM(E53/D53)</f>
        <v>1.0102725</v>
      </c>
    </row>
    <row r="54" spans="1:6" ht="12">
      <c r="A54" s="10"/>
      <c r="B54" s="10" t="s">
        <v>719</v>
      </c>
      <c r="C54" s="10"/>
      <c r="D54" s="10"/>
      <c r="E54" s="10">
        <f>SUM('3c.m.'!E784)</f>
        <v>1300</v>
      </c>
      <c r="F54" s="955"/>
    </row>
    <row r="55" spans="1:6" ht="12">
      <c r="A55" s="10"/>
      <c r="B55" s="10"/>
      <c r="C55" s="10"/>
      <c r="D55" s="10"/>
      <c r="E55" s="10"/>
      <c r="F55" s="955"/>
    </row>
    <row r="56" spans="1:6" ht="12">
      <c r="A56" s="6">
        <v>1760</v>
      </c>
      <c r="B56" s="6" t="s">
        <v>161</v>
      </c>
      <c r="C56" s="6">
        <f>SUM(C57:C62)</f>
        <v>944982</v>
      </c>
      <c r="D56" s="6">
        <f>SUM(D57:D62)</f>
        <v>911148</v>
      </c>
      <c r="E56" s="6">
        <f>SUM(E57:E62)</f>
        <v>732920</v>
      </c>
      <c r="F56" s="643">
        <f>SUM(E56/D56)</f>
        <v>0.8043918221847604</v>
      </c>
    </row>
    <row r="57" spans="1:6" ht="12">
      <c r="A57" s="10">
        <v>1761</v>
      </c>
      <c r="B57" s="10" t="s">
        <v>44</v>
      </c>
      <c r="C57" s="7">
        <f>SUM('3d.m.'!C53)</f>
        <v>0</v>
      </c>
      <c r="D57" s="7">
        <f>SUM('3d.m.'!D53)</f>
        <v>0</v>
      </c>
      <c r="E57" s="7">
        <f>SUM('3d.m.'!E53)</f>
        <v>0</v>
      </c>
      <c r="F57" s="643"/>
    </row>
    <row r="58" spans="1:6" ht="12">
      <c r="A58" s="7">
        <v>1762</v>
      </c>
      <c r="B58" s="7" t="s">
        <v>934</v>
      </c>
      <c r="C58" s="7">
        <f>SUM('3d.m.'!C54)</f>
        <v>0</v>
      </c>
      <c r="D58" s="7">
        <f>SUM('3d.m.'!D54)</f>
        <v>0</v>
      </c>
      <c r="E58" s="7">
        <f>SUM('3d.m.'!E54)</f>
        <v>0</v>
      </c>
      <c r="F58" s="643"/>
    </row>
    <row r="59" spans="1:6" ht="12">
      <c r="A59" s="10">
        <v>1763</v>
      </c>
      <c r="B59" s="10" t="s">
        <v>935</v>
      </c>
      <c r="C59" s="7">
        <f>SUM('3d.m.'!C55)</f>
        <v>0</v>
      </c>
      <c r="D59" s="7">
        <f>SUM('3d.m.'!D55)</f>
        <v>0</v>
      </c>
      <c r="E59" s="7">
        <f>SUM('3d.m.'!E55)</f>
        <v>1500</v>
      </c>
      <c r="F59" s="643"/>
    </row>
    <row r="60" spans="1:6" ht="12">
      <c r="A60" s="10">
        <v>1764</v>
      </c>
      <c r="B60" s="10" t="s">
        <v>81</v>
      </c>
      <c r="C60" s="7">
        <f>SUM('3d.m.'!C56)</f>
        <v>944982</v>
      </c>
      <c r="D60" s="7">
        <f>SUM('3d.m.'!D56)</f>
        <v>911148</v>
      </c>
      <c r="E60" s="7">
        <f>SUM('3d.m.'!E56)</f>
        <v>668584</v>
      </c>
      <c r="F60" s="955">
        <f>SUM(E60/D60)</f>
        <v>0.7337819980947113</v>
      </c>
    </row>
    <row r="61" spans="1:6" ht="12">
      <c r="A61" s="10">
        <v>1765</v>
      </c>
      <c r="B61" s="10" t="s">
        <v>170</v>
      </c>
      <c r="C61" s="7">
        <f>SUM('3d.m.'!C57)</f>
        <v>0</v>
      </c>
      <c r="D61" s="7">
        <f>SUM('3d.m.'!D57)</f>
        <v>0</v>
      </c>
      <c r="E61" s="7">
        <f>SUM('3d.m.'!E57)</f>
        <v>62836</v>
      </c>
      <c r="F61" s="643"/>
    </row>
    <row r="62" spans="1:6" ht="12">
      <c r="A62" s="10">
        <v>1766</v>
      </c>
      <c r="B62" s="10" t="s">
        <v>45</v>
      </c>
      <c r="C62" s="7"/>
      <c r="D62" s="7"/>
      <c r="E62" s="7"/>
      <c r="F62" s="643"/>
    </row>
    <row r="63" spans="1:6" ht="12">
      <c r="A63" s="4"/>
      <c r="B63" s="234"/>
      <c r="C63" s="10"/>
      <c r="D63" s="10"/>
      <c r="E63" s="10"/>
      <c r="F63" s="643"/>
    </row>
    <row r="64" spans="1:6" ht="12">
      <c r="A64" s="6">
        <v>1770</v>
      </c>
      <c r="B64" s="32" t="s">
        <v>137</v>
      </c>
      <c r="C64" s="6">
        <f>SUM(C67:C73)-C71</f>
        <v>4526274</v>
      </c>
      <c r="D64" s="6">
        <f>SUM(D65:D73)-D71</f>
        <v>5110339</v>
      </c>
      <c r="E64" s="6">
        <f>SUM(E65:E73)-E71</f>
        <v>3938340</v>
      </c>
      <c r="F64" s="643">
        <f>SUM(E64/D64)</f>
        <v>0.7706612027108182</v>
      </c>
    </row>
    <row r="65" spans="1:6" ht="12">
      <c r="A65" s="164">
        <v>1771</v>
      </c>
      <c r="B65" s="10" t="s">
        <v>44</v>
      </c>
      <c r="C65" s="6"/>
      <c r="D65" s="172">
        <f>SUM('4.mell.'!D104)</f>
        <v>472</v>
      </c>
      <c r="E65" s="172">
        <f>SUM('4.mell.'!E104)</f>
        <v>5928</v>
      </c>
      <c r="F65" s="955">
        <f>SUM(E65/D65)</f>
        <v>12.559322033898304</v>
      </c>
    </row>
    <row r="66" spans="1:6" ht="12">
      <c r="A66" s="164">
        <v>1772</v>
      </c>
      <c r="B66" s="10" t="s">
        <v>934</v>
      </c>
      <c r="C66" s="6"/>
      <c r="D66" s="172">
        <f>SUM('4.mell.'!D105)</f>
        <v>128</v>
      </c>
      <c r="E66" s="172">
        <f>SUM('4.mell.'!E105)</f>
        <v>1536</v>
      </c>
      <c r="F66" s="955">
        <f>SUM(E66/D66)</f>
        <v>12</v>
      </c>
    </row>
    <row r="67" spans="1:6" ht="12">
      <c r="A67" s="10">
        <v>1773</v>
      </c>
      <c r="B67" s="10" t="s">
        <v>935</v>
      </c>
      <c r="C67" s="7">
        <f>SUM('4.mell.'!C106)</f>
        <v>0</v>
      </c>
      <c r="D67" s="7">
        <f>SUM('4.mell.'!D106)-'4.mell.'!D100</f>
        <v>66008</v>
      </c>
      <c r="E67" s="7">
        <f>SUM('4.mell.'!E106)-'4.mell.'!E100</f>
        <v>56721</v>
      </c>
      <c r="F67" s="955">
        <f>SUM(E67/D67)</f>
        <v>0.859304932735426</v>
      </c>
    </row>
    <row r="68" spans="1:6" ht="12">
      <c r="A68" s="10">
        <v>1774</v>
      </c>
      <c r="B68" s="10" t="s">
        <v>680</v>
      </c>
      <c r="C68" s="7"/>
      <c r="D68" s="7"/>
      <c r="E68" s="7">
        <f>SUM('4.mell.'!E107)</f>
        <v>215</v>
      </c>
      <c r="F68" s="955"/>
    </row>
    <row r="69" spans="1:6" ht="12">
      <c r="A69" s="10">
        <v>1775</v>
      </c>
      <c r="B69" s="10" t="s">
        <v>938</v>
      </c>
      <c r="C69" s="7">
        <f>SUM('4.mell.'!C113)</f>
        <v>160000</v>
      </c>
      <c r="D69" s="7">
        <f>SUM('4.mell.'!D113)</f>
        <v>256125</v>
      </c>
      <c r="E69" s="7">
        <f>SUM('4.mell.'!E113)</f>
        <v>256125</v>
      </c>
      <c r="F69" s="955">
        <f>SUM(E69/D69)</f>
        <v>1</v>
      </c>
    </row>
    <row r="70" spans="1:6" ht="12">
      <c r="A70" s="10">
        <v>1776</v>
      </c>
      <c r="B70" s="10" t="s">
        <v>936</v>
      </c>
      <c r="C70" s="7">
        <f>SUM('4.mell.'!C110)-'4.mell.'!C102</f>
        <v>4336274</v>
      </c>
      <c r="D70" s="7">
        <f>SUM('4.mell.'!D110)-'4.mell.'!D101</f>
        <v>4751930</v>
      </c>
      <c r="E70" s="7">
        <f>SUM('4.mell.'!E110)-'4.mell.'!E101</f>
        <v>3324475</v>
      </c>
      <c r="F70" s="955">
        <f>SUM(E70/D70)</f>
        <v>0.6996052130397544</v>
      </c>
    </row>
    <row r="71" spans="1:6" ht="12">
      <c r="A71" s="10">
        <v>1777</v>
      </c>
      <c r="B71" s="164" t="s">
        <v>977</v>
      </c>
      <c r="C71" s="830">
        <v>425966</v>
      </c>
      <c r="D71" s="830">
        <v>425966</v>
      </c>
      <c r="E71" s="830">
        <v>229597</v>
      </c>
      <c r="F71" s="1026">
        <f>SUM(E71/D71)</f>
        <v>0.5390031129245058</v>
      </c>
    </row>
    <row r="72" spans="1:6" ht="12">
      <c r="A72" s="10">
        <v>1778</v>
      </c>
      <c r="B72" s="164" t="s">
        <v>937</v>
      </c>
      <c r="C72" s="830"/>
      <c r="D72" s="830"/>
      <c r="E72" s="172">
        <f>SUM('4.mell.'!E112)</f>
        <v>257664</v>
      </c>
      <c r="F72" s="643"/>
    </row>
    <row r="73" spans="1:6" ht="12">
      <c r="A73" s="7">
        <v>1779</v>
      </c>
      <c r="B73" s="7" t="s">
        <v>45</v>
      </c>
      <c r="C73" s="7">
        <f>SUM('4.mell.'!C115)</f>
        <v>30000</v>
      </c>
      <c r="D73" s="7">
        <f>SUM('4.mell.'!D115)</f>
        <v>35676</v>
      </c>
      <c r="E73" s="7">
        <f>SUM('4.mell.'!E115)</f>
        <v>35676</v>
      </c>
      <c r="F73" s="955">
        <f>SUM(E73/D73)</f>
        <v>1</v>
      </c>
    </row>
    <row r="74" spans="1:6" ht="12">
      <c r="A74" s="10"/>
      <c r="B74" s="10"/>
      <c r="C74" s="10"/>
      <c r="D74" s="10"/>
      <c r="E74" s="10"/>
      <c r="F74" s="643"/>
    </row>
    <row r="75" spans="1:6" ht="12">
      <c r="A75" s="6">
        <v>1780</v>
      </c>
      <c r="B75" s="6" t="s">
        <v>138</v>
      </c>
      <c r="C75" s="6">
        <f>SUM(C78:C80)</f>
        <v>86000</v>
      </c>
      <c r="D75" s="6">
        <f>SUM(D78:D80)</f>
        <v>563090</v>
      </c>
      <c r="E75" s="6">
        <f>SUM(E76:E80)</f>
        <v>1117375</v>
      </c>
      <c r="F75" s="643">
        <f>SUM(E75/D75)</f>
        <v>1.9843630680708235</v>
      </c>
    </row>
    <row r="76" spans="1:6" ht="12">
      <c r="A76" s="164">
        <v>1781</v>
      </c>
      <c r="B76" s="10" t="s">
        <v>44</v>
      </c>
      <c r="C76" s="6"/>
      <c r="D76" s="6"/>
      <c r="E76" s="172">
        <f>SUM('5.mell. '!E41)</f>
        <v>762</v>
      </c>
      <c r="F76" s="643"/>
    </row>
    <row r="77" spans="1:6" ht="12">
      <c r="A77" s="164">
        <v>1782</v>
      </c>
      <c r="B77" s="10" t="s">
        <v>934</v>
      </c>
      <c r="C77" s="6"/>
      <c r="D77" s="6"/>
      <c r="E77" s="172">
        <f>SUM('5.mell. '!E42)</f>
        <v>185</v>
      </c>
      <c r="F77" s="643"/>
    </row>
    <row r="78" spans="1:6" ht="12">
      <c r="A78" s="10">
        <v>1783</v>
      </c>
      <c r="B78" s="10" t="s">
        <v>935</v>
      </c>
      <c r="C78" s="7">
        <f>SUM('5.mell. '!C43)</f>
        <v>2000</v>
      </c>
      <c r="D78" s="7">
        <f>SUM('5.mell. '!D43)</f>
        <v>2000</v>
      </c>
      <c r="E78" s="7">
        <f>SUM('5.mell. '!E43)</f>
        <v>35371</v>
      </c>
      <c r="F78" s="955">
        <f>SUM(E78/D78)</f>
        <v>17.6855</v>
      </c>
    </row>
    <row r="79" spans="1:6" ht="12">
      <c r="A79" s="10">
        <v>1784</v>
      </c>
      <c r="B79" s="10" t="s">
        <v>938</v>
      </c>
      <c r="C79" s="7">
        <f>SUM('5.mell. '!C44)</f>
        <v>0</v>
      </c>
      <c r="D79" s="7">
        <f>SUM('5.mell. '!D44)</f>
        <v>0</v>
      </c>
      <c r="E79" s="7">
        <f>SUM('5.mell. '!E44)</f>
        <v>0</v>
      </c>
      <c r="F79" s="643"/>
    </row>
    <row r="80" spans="1:6" ht="12">
      <c r="A80" s="7">
        <v>1785</v>
      </c>
      <c r="B80" s="10" t="s">
        <v>937</v>
      </c>
      <c r="C80" s="7">
        <f>SUM('5.mell. '!C50)-'5.mell. '!C39</f>
        <v>84000</v>
      </c>
      <c r="D80" s="7">
        <f>SUM('5.mell. '!D50)-'5.mell. '!D39</f>
        <v>561090</v>
      </c>
      <c r="E80" s="7">
        <f>SUM('5.mell. '!E50)-'5.mell. '!E39</f>
        <v>1081057</v>
      </c>
      <c r="F80" s="955">
        <f>SUM(E80/D80)</f>
        <v>1.9267087276550998</v>
      </c>
    </row>
    <row r="81" spans="1:6" s="29" customFormat="1" ht="12">
      <c r="A81" s="7"/>
      <c r="B81" s="158"/>
      <c r="C81" s="10"/>
      <c r="D81" s="10"/>
      <c r="E81" s="10"/>
      <c r="F81" s="643"/>
    </row>
    <row r="82" spans="1:6" s="34" customFormat="1" ht="13.5" customHeight="1">
      <c r="A82" s="6">
        <v>1801</v>
      </c>
      <c r="B82" s="11" t="s">
        <v>941</v>
      </c>
      <c r="C82" s="6">
        <v>140000</v>
      </c>
      <c r="D82" s="6">
        <v>140000</v>
      </c>
      <c r="E82" s="6">
        <v>160397</v>
      </c>
      <c r="F82" s="643">
        <f>SUM(E82/D82)</f>
        <v>1.145692857142857</v>
      </c>
    </row>
    <row r="83" spans="1:6" s="34" customFormat="1" ht="13.5" customHeight="1">
      <c r="A83" s="6"/>
      <c r="B83" s="11"/>
      <c r="C83" s="6"/>
      <c r="D83" s="6"/>
      <c r="E83" s="6"/>
      <c r="F83" s="643"/>
    </row>
    <row r="84" spans="1:6" s="34" customFormat="1" ht="13.5" customHeight="1">
      <c r="A84" s="6">
        <v>1803</v>
      </c>
      <c r="B84" s="11" t="s">
        <v>292</v>
      </c>
      <c r="C84" s="6">
        <v>15000</v>
      </c>
      <c r="D84" s="6">
        <v>15000</v>
      </c>
      <c r="E84" s="6">
        <v>5000</v>
      </c>
      <c r="F84" s="643">
        <f>SUM(E84/D84)</f>
        <v>0.3333333333333333</v>
      </c>
    </row>
    <row r="85" spans="1:6" ht="12" customHeight="1">
      <c r="A85" s="165"/>
      <c r="B85" s="166"/>
      <c r="C85" s="165"/>
      <c r="D85" s="165"/>
      <c r="E85" s="165"/>
      <c r="F85" s="643"/>
    </row>
    <row r="86" spans="1:6" s="34" customFormat="1" ht="12">
      <c r="A86" s="6">
        <v>1804</v>
      </c>
      <c r="B86" s="11" t="s">
        <v>942</v>
      </c>
      <c r="C86" s="6">
        <v>200000</v>
      </c>
      <c r="D86" s="6">
        <v>200000</v>
      </c>
      <c r="E86" s="6">
        <v>200000</v>
      </c>
      <c r="F86" s="643">
        <f>SUM(E86/D86)</f>
        <v>1</v>
      </c>
    </row>
    <row r="87" spans="1:6" s="34" customFormat="1" ht="12" customHeight="1">
      <c r="A87" s="6"/>
      <c r="B87" s="11"/>
      <c r="C87" s="165"/>
      <c r="D87" s="165"/>
      <c r="E87" s="165"/>
      <c r="F87" s="643"/>
    </row>
    <row r="88" spans="1:6" s="34" customFormat="1" ht="12">
      <c r="A88" s="6">
        <v>1805</v>
      </c>
      <c r="B88" s="11" t="s">
        <v>943</v>
      </c>
      <c r="C88" s="28"/>
      <c r="D88" s="28">
        <v>34956</v>
      </c>
      <c r="E88" s="28"/>
      <c r="F88" s="643">
        <f>SUM(E88/D88)</f>
        <v>0</v>
      </c>
    </row>
    <row r="89" spans="1:6" s="34" customFormat="1" ht="12">
      <c r="A89" s="6"/>
      <c r="B89" s="11"/>
      <c r="C89" s="28"/>
      <c r="D89" s="28"/>
      <c r="E89" s="28"/>
      <c r="F89" s="643"/>
    </row>
    <row r="90" spans="1:6" s="34" customFormat="1" ht="12">
      <c r="A90" s="6">
        <v>1806</v>
      </c>
      <c r="B90" s="6" t="s">
        <v>487</v>
      </c>
      <c r="C90" s="6"/>
      <c r="D90" s="165">
        <v>11511</v>
      </c>
      <c r="E90" s="165">
        <v>24455</v>
      </c>
      <c r="F90" s="643">
        <f>SUM(E90/D90)</f>
        <v>2.1244896186256623</v>
      </c>
    </row>
    <row r="91" spans="1:6" s="34" customFormat="1" ht="12">
      <c r="A91" s="6"/>
      <c r="B91" s="6"/>
      <c r="C91" s="646"/>
      <c r="D91" s="648"/>
      <c r="E91" s="648"/>
      <c r="F91" s="643"/>
    </row>
    <row r="92" spans="1:6" s="34" customFormat="1" ht="12">
      <c r="A92" s="6">
        <v>1807</v>
      </c>
      <c r="B92" s="11" t="s">
        <v>488</v>
      </c>
      <c r="C92" s="647"/>
      <c r="D92" s="1069">
        <v>19302</v>
      </c>
      <c r="E92" s="1069">
        <v>19302</v>
      </c>
      <c r="F92" s="643">
        <f>SUM(E92/D92)</f>
        <v>1</v>
      </c>
    </row>
    <row r="93" spans="1:6" s="34" customFormat="1" ht="12">
      <c r="A93" s="6"/>
      <c r="B93" s="11"/>
      <c r="C93" s="646"/>
      <c r="D93" s="648"/>
      <c r="E93" s="648"/>
      <c r="F93" s="643"/>
    </row>
    <row r="94" spans="1:6" s="34" customFormat="1" ht="13.5" customHeight="1">
      <c r="A94" s="6">
        <v>1810</v>
      </c>
      <c r="B94" s="6" t="s">
        <v>944</v>
      </c>
      <c r="C94" s="647">
        <f>SUM(C86+C88+C90+C82+C84)</f>
        <v>355000</v>
      </c>
      <c r="D94" s="647">
        <f>SUM(D86+D88+D90+D82+D84+D92)</f>
        <v>420769</v>
      </c>
      <c r="E94" s="647">
        <f>SUM(E86+E88+E90+E82+E84+E92)</f>
        <v>409154</v>
      </c>
      <c r="F94" s="643">
        <f>SUM(E94/D94)</f>
        <v>0.9723957801073748</v>
      </c>
    </row>
    <row r="95" spans="1:6" s="34" customFormat="1" ht="8.25" customHeight="1">
      <c r="A95" s="6"/>
      <c r="B95" s="6"/>
      <c r="C95" s="647"/>
      <c r="D95" s="647"/>
      <c r="E95" s="647"/>
      <c r="F95" s="643"/>
    </row>
    <row r="96" spans="1:6" s="34" customFormat="1" ht="12">
      <c r="A96" s="6">
        <v>1811</v>
      </c>
      <c r="B96" s="6" t="s">
        <v>946</v>
      </c>
      <c r="C96" s="647"/>
      <c r="D96" s="647"/>
      <c r="E96" s="647"/>
      <c r="F96" s="643"/>
    </row>
    <row r="97" spans="1:6" s="34" customFormat="1" ht="12">
      <c r="A97" s="28"/>
      <c r="B97" s="6"/>
      <c r="C97" s="447"/>
      <c r="D97" s="28"/>
      <c r="E97" s="28"/>
      <c r="F97" s="643"/>
    </row>
    <row r="98" spans="1:6" s="34" customFormat="1" ht="12">
      <c r="A98" s="165">
        <v>1812</v>
      </c>
      <c r="B98" s="165" t="s">
        <v>0</v>
      </c>
      <c r="C98" s="845">
        <f>SUM('6.mell. '!C12)</f>
        <v>59685</v>
      </c>
      <c r="D98" s="6">
        <f>SUM('6.mell. '!D12)</f>
        <v>97080</v>
      </c>
      <c r="E98" s="6">
        <f>SUM('6.mell. '!E12)</f>
        <v>65081</v>
      </c>
      <c r="F98" s="643">
        <f>SUM(E98/D98)</f>
        <v>0.6703852492789452</v>
      </c>
    </row>
    <row r="99" spans="1:6" s="34" customFormat="1" ht="12">
      <c r="A99" s="165">
        <v>1813</v>
      </c>
      <c r="B99" s="166" t="s">
        <v>2</v>
      </c>
      <c r="C99" s="447">
        <f>SUM(C100:C101)</f>
        <v>27016</v>
      </c>
      <c r="D99" s="28">
        <f>SUM(D100:D101)</f>
        <v>6044</v>
      </c>
      <c r="E99" s="28">
        <f>SUM(E100:E101)</f>
        <v>6623</v>
      </c>
      <c r="F99" s="643">
        <f>SUM(E99/D99)</f>
        <v>1.0957974851091992</v>
      </c>
    </row>
    <row r="100" spans="1:6" s="34" customFormat="1" ht="12">
      <c r="A100" s="172">
        <v>1814</v>
      </c>
      <c r="B100" s="172" t="s">
        <v>261</v>
      </c>
      <c r="C100" s="844">
        <f>SUM('6.mell. '!C14)</f>
        <v>27016</v>
      </c>
      <c r="D100" s="172">
        <f>SUM('6.mell. '!D14)</f>
        <v>0</v>
      </c>
      <c r="E100" s="172">
        <f>SUM('6.mell. '!E14)</f>
        <v>0</v>
      </c>
      <c r="F100" s="643"/>
    </row>
    <row r="101" spans="1:6" s="34" customFormat="1" ht="12">
      <c r="A101" s="172">
        <v>1815</v>
      </c>
      <c r="B101" s="172" t="s">
        <v>262</v>
      </c>
      <c r="C101" s="845"/>
      <c r="D101" s="172">
        <f>SUM('6.mell. '!D28)</f>
        <v>6044</v>
      </c>
      <c r="E101" s="172">
        <f>SUM('6.mell. '!E28)</f>
        <v>6623</v>
      </c>
      <c r="F101" s="643">
        <f>SUM(E101/D101)</f>
        <v>1.0957974851091992</v>
      </c>
    </row>
    <row r="102" spans="1:6" s="34" customFormat="1" ht="12">
      <c r="A102" s="28">
        <v>1816</v>
      </c>
      <c r="B102" s="165" t="s">
        <v>665</v>
      </c>
      <c r="C102" s="648">
        <f>SUM(C98+C99)</f>
        <v>86701</v>
      </c>
      <c r="D102" s="648">
        <f>SUM(D98+D99)</f>
        <v>103124</v>
      </c>
      <c r="E102" s="648">
        <f>SUM(E98+E99)</f>
        <v>71704</v>
      </c>
      <c r="F102" s="643">
        <f>SUM(E102/D102)</f>
        <v>0.6953182576315892</v>
      </c>
    </row>
    <row r="103" spans="1:6" ht="12">
      <c r="A103" s="8"/>
      <c r="B103" s="8"/>
      <c r="C103" s="167"/>
      <c r="D103" s="167"/>
      <c r="E103" s="167"/>
      <c r="F103" s="643"/>
    </row>
    <row r="104" spans="1:6" s="38" customFormat="1" ht="13.5" customHeight="1">
      <c r="A104" s="37"/>
      <c r="B104" s="37" t="s">
        <v>629</v>
      </c>
      <c r="C104" s="37"/>
      <c r="D104" s="37"/>
      <c r="E104" s="37"/>
      <c r="F104" s="643"/>
    </row>
    <row r="105" spans="1:6" s="29" customFormat="1" ht="12" customHeight="1">
      <c r="A105" s="7">
        <v>1821</v>
      </c>
      <c r="B105" s="10" t="s">
        <v>44</v>
      </c>
      <c r="C105" s="8">
        <f>SUM(C12+C33+C45+C57)</f>
        <v>1138077</v>
      </c>
      <c r="D105" s="8">
        <f>SUM(D12+D33+D45+D57+D65)</f>
        <v>1220670</v>
      </c>
      <c r="E105" s="8">
        <f>SUM(E12+E33+E45+E57+E65+E76)</f>
        <v>1270216</v>
      </c>
      <c r="F105" s="955">
        <f aca="true" t="shared" si="1" ref="F105:F111">SUM(E105/D105)</f>
        <v>1.0405891846281141</v>
      </c>
    </row>
    <row r="106" spans="1:6" s="29" customFormat="1" ht="12" customHeight="1">
      <c r="A106" s="7">
        <v>1822</v>
      </c>
      <c r="B106" s="10" t="s">
        <v>934</v>
      </c>
      <c r="C106" s="7">
        <f>SUM(C13+C34+C46+C58)</f>
        <v>280577</v>
      </c>
      <c r="D106" s="7">
        <f>SUM(D13+D34+D46+D58+D66)</f>
        <v>314957</v>
      </c>
      <c r="E106" s="7">
        <f>SUM(E13+E34+E46+E58+E66+E77)</f>
        <v>334449</v>
      </c>
      <c r="F106" s="955">
        <f t="shared" si="1"/>
        <v>1.0618878132570477</v>
      </c>
    </row>
    <row r="107" spans="1:6" s="29" customFormat="1" ht="12">
      <c r="A107" s="541">
        <v>1823</v>
      </c>
      <c r="B107" s="10" t="s">
        <v>935</v>
      </c>
      <c r="C107" s="7">
        <f>SUM(C14+C35+C47+C59+C67+C78+C82+C86+C90)</f>
        <v>3600538</v>
      </c>
      <c r="D107" s="7">
        <f>SUM(D14+D35+D47+D59+D67+D78+D82+D86+D90+D22+D92)</f>
        <v>3793891</v>
      </c>
      <c r="E107" s="7">
        <f>SUM(E14+E35+E47+E59+E67+E78+E82+E86+E90+E22+E92+E27)</f>
        <v>4081531</v>
      </c>
      <c r="F107" s="955">
        <f t="shared" si="1"/>
        <v>1.0758166220379024</v>
      </c>
    </row>
    <row r="108" spans="1:6" s="29" customFormat="1" ht="12">
      <c r="A108" s="7">
        <v>1824</v>
      </c>
      <c r="B108" s="10" t="s">
        <v>81</v>
      </c>
      <c r="C108" s="578">
        <f>SUM(C15+C36+C48+C60)</f>
        <v>1097982</v>
      </c>
      <c r="D108" s="578">
        <f>SUM(D15+D36+D48+D60)</f>
        <v>1097564</v>
      </c>
      <c r="E108" s="578">
        <f>SUM(E15+E36+E48+E60+E68)</f>
        <v>776806</v>
      </c>
      <c r="F108" s="955">
        <f t="shared" si="1"/>
        <v>0.7077546275205819</v>
      </c>
    </row>
    <row r="109" spans="1:6" s="29" customFormat="1" ht="12">
      <c r="A109" s="7">
        <v>1825</v>
      </c>
      <c r="B109" s="10" t="s">
        <v>970</v>
      </c>
      <c r="C109" s="8">
        <f>SUM(C16+C37+C49+C61)</f>
        <v>3500</v>
      </c>
      <c r="D109" s="8">
        <f>SUM(D16+D37+D49+D61)</f>
        <v>3500</v>
      </c>
      <c r="E109" s="8">
        <f>SUM(E16+E37+E49)</f>
        <v>3718</v>
      </c>
      <c r="F109" s="955">
        <f t="shared" si="1"/>
        <v>1.0622857142857143</v>
      </c>
    </row>
    <row r="110" spans="1:6" s="29" customFormat="1" ht="12">
      <c r="A110" s="7">
        <v>1826</v>
      </c>
      <c r="B110" s="10" t="s">
        <v>248</v>
      </c>
      <c r="C110" s="8">
        <f>SUM(C50)</f>
        <v>101664</v>
      </c>
      <c r="D110" s="8">
        <f>SUM(D50)</f>
        <v>217899</v>
      </c>
      <c r="E110" s="8">
        <f>SUM(E50)</f>
        <v>403715</v>
      </c>
      <c r="F110" s="955">
        <f t="shared" si="1"/>
        <v>1.8527620594862757</v>
      </c>
    </row>
    <row r="111" spans="1:6" s="29" customFormat="1" ht="12">
      <c r="A111" s="7">
        <v>1827</v>
      </c>
      <c r="B111" s="10" t="s">
        <v>663</v>
      </c>
      <c r="C111" s="8">
        <f>SUM(C98)</f>
        <v>59685</v>
      </c>
      <c r="D111" s="8">
        <f>SUM(D98)</f>
        <v>97080</v>
      </c>
      <c r="E111" s="8">
        <f>SUM(E98)</f>
        <v>65081</v>
      </c>
      <c r="F111" s="643">
        <f t="shared" si="1"/>
        <v>0.6703852492789452</v>
      </c>
    </row>
    <row r="112" spans="1:6" s="29" customFormat="1" ht="12">
      <c r="A112" s="7">
        <v>1828</v>
      </c>
      <c r="B112" s="7" t="s">
        <v>664</v>
      </c>
      <c r="C112" s="7">
        <f>SUM(C100)</f>
        <v>27016</v>
      </c>
      <c r="D112" s="7">
        <f>SUM(D100)</f>
        <v>0</v>
      </c>
      <c r="E112" s="7">
        <f>SUM(E100)</f>
        <v>0</v>
      </c>
      <c r="F112" s="643"/>
    </row>
    <row r="113" spans="1:6" s="29" customFormat="1" ht="12.75" thickBot="1">
      <c r="A113" s="431">
        <v>1829</v>
      </c>
      <c r="B113" s="431" t="s">
        <v>720</v>
      </c>
      <c r="C113" s="431"/>
      <c r="D113" s="431"/>
      <c r="E113" s="431">
        <f>SUM(E54)</f>
        <v>1300</v>
      </c>
      <c r="F113" s="956"/>
    </row>
    <row r="114" spans="1:6" s="29" customFormat="1" ht="17.25" customHeight="1" thickBot="1">
      <c r="A114" s="576">
        <v>1820</v>
      </c>
      <c r="B114" s="576" t="s">
        <v>584</v>
      </c>
      <c r="C114" s="576">
        <f>SUM(C105:C112)</f>
        <v>6309039</v>
      </c>
      <c r="D114" s="576">
        <f>SUM(D105:D112)</f>
        <v>6745561</v>
      </c>
      <c r="E114" s="576">
        <f>SUM(E105:E113)</f>
        <v>6936816</v>
      </c>
      <c r="F114" s="942">
        <f>SUM(E114/D114)</f>
        <v>1.0283527196626048</v>
      </c>
    </row>
    <row r="115" spans="1:6" s="29" customFormat="1" ht="12">
      <c r="A115" s="166"/>
      <c r="B115" s="166"/>
      <c r="C115" s="166"/>
      <c r="D115" s="166"/>
      <c r="E115" s="166"/>
      <c r="F115" s="943"/>
    </row>
    <row r="116" spans="1:6" s="29" customFormat="1" ht="12">
      <c r="A116" s="7"/>
      <c r="B116" s="261" t="s">
        <v>630</v>
      </c>
      <c r="C116" s="165"/>
      <c r="D116" s="165"/>
      <c r="E116" s="165"/>
      <c r="F116" s="643"/>
    </row>
    <row r="117" spans="1:6" s="29" customFormat="1" ht="12">
      <c r="A117" s="7">
        <v>1831</v>
      </c>
      <c r="B117" s="10" t="s">
        <v>936</v>
      </c>
      <c r="C117" s="8">
        <f>SUM(C70+C21)</f>
        <v>4336274</v>
      </c>
      <c r="D117" s="8">
        <f>SUM(D70+D23+D17)</f>
        <v>4795997</v>
      </c>
      <c r="E117" s="8">
        <f>SUM(E70+E23+E17+E51+E39)</f>
        <v>3554437</v>
      </c>
      <c r="F117" s="955">
        <f>SUM(E117/D117)</f>
        <v>0.741125776350569</v>
      </c>
    </row>
    <row r="118" spans="1:6" s="29" customFormat="1" ht="12">
      <c r="A118" s="7">
        <v>1832</v>
      </c>
      <c r="B118" s="10" t="s">
        <v>937</v>
      </c>
      <c r="C118" s="8">
        <f>SUM(C80+C38+C18+C25+C52)</f>
        <v>309942</v>
      </c>
      <c r="D118" s="8">
        <f>SUM(D80+D38+D18+D25+D52)</f>
        <v>993711</v>
      </c>
      <c r="E118" s="8">
        <f>SUM(E80+E38+E18+E26+E52+E72)</f>
        <v>1634369</v>
      </c>
      <c r="F118" s="955">
        <f>SUM(E118/D118)</f>
        <v>1.64471259752584</v>
      </c>
    </row>
    <row r="119" spans="1:6" s="29" customFormat="1" ht="12">
      <c r="A119" s="7">
        <v>1833</v>
      </c>
      <c r="B119" s="10" t="s">
        <v>938</v>
      </c>
      <c r="C119" s="7">
        <f>SUM(C88+C53+C69)</f>
        <v>860000</v>
      </c>
      <c r="D119" s="7">
        <f>SUM(D88+D53+D69)</f>
        <v>1091081</v>
      </c>
      <c r="E119" s="7">
        <f>SUM(E88+E53+E69+E61)</f>
        <v>1127179</v>
      </c>
      <c r="F119" s="955">
        <f>SUM(E119/D119)</f>
        <v>1.0330846197486712</v>
      </c>
    </row>
    <row r="120" spans="1:6" s="29" customFormat="1" ht="12">
      <c r="A120" s="7">
        <v>1834</v>
      </c>
      <c r="B120" s="10" t="s">
        <v>841</v>
      </c>
      <c r="C120" s="164">
        <f>SUM(C19+C84+C73)</f>
        <v>45000</v>
      </c>
      <c r="D120" s="164">
        <f>SUM(D19+D84+D73)</f>
        <v>50676</v>
      </c>
      <c r="E120" s="164">
        <f>SUM(E19+E84+E73)</f>
        <v>40676</v>
      </c>
      <c r="F120" s="955">
        <f>SUM(E120/D120)</f>
        <v>0.8026679295919172</v>
      </c>
    </row>
    <row r="121" spans="1:6" s="29" customFormat="1" ht="12">
      <c r="A121" s="7">
        <v>1835</v>
      </c>
      <c r="B121" s="10" t="s">
        <v>663</v>
      </c>
      <c r="C121" s="8"/>
      <c r="D121" s="8"/>
      <c r="E121" s="8"/>
      <c r="F121" s="643"/>
    </row>
    <row r="122" spans="1:6" s="29" customFormat="1" ht="12.75" thickBot="1">
      <c r="A122" s="260">
        <v>1836</v>
      </c>
      <c r="B122" s="260" t="s">
        <v>666</v>
      </c>
      <c r="C122" s="260">
        <f>SUM(C101)</f>
        <v>0</v>
      </c>
      <c r="D122" s="260">
        <f>SUM(D101)</f>
        <v>6044</v>
      </c>
      <c r="E122" s="260">
        <f>SUM(E101)</f>
        <v>6623</v>
      </c>
      <c r="F122" s="956">
        <f>SUM(E122/D122)</f>
        <v>1.0957974851091992</v>
      </c>
    </row>
    <row r="123" spans="1:6" s="29" customFormat="1" ht="18.75" customHeight="1" thickBot="1">
      <c r="A123" s="444">
        <v>1830</v>
      </c>
      <c r="B123" s="444" t="s">
        <v>631</v>
      </c>
      <c r="C123" s="575">
        <f>SUM(C117:C122)</f>
        <v>5551216</v>
      </c>
      <c r="D123" s="575">
        <f>SUM(D117:D122)</f>
        <v>6937509</v>
      </c>
      <c r="E123" s="575">
        <f>SUM(E117:E122)</f>
        <v>6363284</v>
      </c>
      <c r="F123" s="942">
        <f>SUM(E123/D123)</f>
        <v>0.9172289362075062</v>
      </c>
    </row>
    <row r="124" spans="1:6" s="29" customFormat="1" ht="12">
      <c r="A124" s="166"/>
      <c r="B124" s="164"/>
      <c r="C124" s="580"/>
      <c r="D124" s="580"/>
      <c r="E124" s="580"/>
      <c r="F124" s="943"/>
    </row>
    <row r="125" spans="1:6" s="29" customFormat="1" ht="12">
      <c r="A125" s="172">
        <v>1841</v>
      </c>
      <c r="B125" s="350" t="s">
        <v>667</v>
      </c>
      <c r="C125" s="166"/>
      <c r="D125" s="166"/>
      <c r="E125" s="166"/>
      <c r="F125" s="643"/>
    </row>
    <row r="126" spans="1:6" s="29" customFormat="1" ht="12">
      <c r="A126" s="172">
        <v>1842</v>
      </c>
      <c r="B126" s="344" t="s">
        <v>668</v>
      </c>
      <c r="C126" s="166"/>
      <c r="D126" s="166"/>
      <c r="E126" s="166"/>
      <c r="F126" s="643"/>
    </row>
    <row r="127" spans="1:6" s="29" customFormat="1" ht="12">
      <c r="A127" s="172">
        <v>1843</v>
      </c>
      <c r="B127" s="344" t="s">
        <v>590</v>
      </c>
      <c r="C127" s="166"/>
      <c r="D127" s="166"/>
      <c r="E127" s="166"/>
      <c r="F127" s="643"/>
    </row>
    <row r="128" spans="1:6" s="29" customFormat="1" ht="12">
      <c r="A128" s="172">
        <v>1844</v>
      </c>
      <c r="B128" s="344" t="s">
        <v>636</v>
      </c>
      <c r="C128" s="166">
        <f>SUM(C129:C133)</f>
        <v>4931233</v>
      </c>
      <c r="D128" s="166">
        <f>SUM(D129:D133)</f>
        <v>5027079</v>
      </c>
      <c r="E128" s="166">
        <f>SUM(E129:E133)</f>
        <v>5073040</v>
      </c>
      <c r="F128" s="643">
        <f>SUM(E128/D128)</f>
        <v>1.009142685046326</v>
      </c>
    </row>
    <row r="129" spans="1:6" s="29" customFormat="1" ht="12">
      <c r="A129" s="172">
        <v>1845</v>
      </c>
      <c r="B129" s="164" t="s">
        <v>73</v>
      </c>
      <c r="C129" s="164">
        <f>SUM('2.mell'!C517)</f>
        <v>2902336</v>
      </c>
      <c r="D129" s="164">
        <f>SUM('2.mell'!D517)</f>
        <v>3024502</v>
      </c>
      <c r="E129" s="164">
        <f>SUM('2.mell'!E517)</f>
        <v>3094630</v>
      </c>
      <c r="F129" s="955">
        <f>SUM(E129/D129)</f>
        <v>1.023186627087699</v>
      </c>
    </row>
    <row r="130" spans="1:6" s="29" customFormat="1" ht="12">
      <c r="A130" s="172">
        <v>1846</v>
      </c>
      <c r="B130" s="172" t="s">
        <v>74</v>
      </c>
      <c r="C130" s="164">
        <f>SUM('2.mell'!C518)</f>
        <v>212923</v>
      </c>
      <c r="D130" s="164">
        <f>SUM('2.mell'!D518)</f>
        <v>212923</v>
      </c>
      <c r="E130" s="164">
        <f>SUM('2.mell'!E518)</f>
        <v>212923</v>
      </c>
      <c r="F130" s="955">
        <f>SUM(E130/D130)</f>
        <v>1</v>
      </c>
    </row>
    <row r="131" spans="1:6" s="29" customFormat="1" ht="12">
      <c r="A131" s="172">
        <v>1847</v>
      </c>
      <c r="B131" s="164" t="s">
        <v>25</v>
      </c>
      <c r="C131" s="164"/>
      <c r="D131" s="164"/>
      <c r="E131" s="164"/>
      <c r="F131" s="955"/>
    </row>
    <row r="132" spans="1:6" s="29" customFormat="1" ht="12">
      <c r="A132" s="172">
        <v>1848</v>
      </c>
      <c r="B132" s="164" t="s">
        <v>632</v>
      </c>
      <c r="C132" s="164">
        <f>SUM('1b.mell '!C182)</f>
        <v>244410</v>
      </c>
      <c r="D132" s="164">
        <f>SUM('1b.mell '!D182)</f>
        <v>275725</v>
      </c>
      <c r="E132" s="164">
        <f>SUM('1b.mell '!E182)</f>
        <v>275208</v>
      </c>
      <c r="F132" s="955">
        <f>SUM(E132/D132)</f>
        <v>0.9981249433312177</v>
      </c>
    </row>
    <row r="133" spans="1:6" s="29" customFormat="1" ht="12.75" thickBot="1">
      <c r="A133" s="443">
        <v>1849</v>
      </c>
      <c r="B133" s="164" t="s">
        <v>255</v>
      </c>
      <c r="C133" s="443">
        <f>SUM('1b.mell '!C159)</f>
        <v>1571564</v>
      </c>
      <c r="D133" s="443">
        <f>SUM('1b.mell '!D159)</f>
        <v>1513929</v>
      </c>
      <c r="E133" s="443">
        <f>SUM('1b.mell '!E159)</f>
        <v>1490279</v>
      </c>
      <c r="F133" s="1058">
        <f>SUM(E133/D133)</f>
        <v>0.9843783955522353</v>
      </c>
    </row>
    <row r="134" spans="1:6" s="29" customFormat="1" ht="18.75" customHeight="1" thickBot="1">
      <c r="A134" s="258">
        <v>1840</v>
      </c>
      <c r="B134" s="444" t="s">
        <v>586</v>
      </c>
      <c r="C134" s="576">
        <f>SUM(C128)</f>
        <v>4931233</v>
      </c>
      <c r="D134" s="576">
        <f>SUM(D128)</f>
        <v>5027079</v>
      </c>
      <c r="E134" s="576">
        <f>SUM(E128)</f>
        <v>5073040</v>
      </c>
      <c r="F134" s="942">
        <f>SUM(E134/D134)</f>
        <v>1.009142685046326</v>
      </c>
    </row>
    <row r="135" spans="1:6" s="29" customFormat="1" ht="12">
      <c r="A135" s="579"/>
      <c r="B135" s="579"/>
      <c r="C135" s="579"/>
      <c r="D135" s="579"/>
      <c r="E135" s="166"/>
      <c r="F135" s="943"/>
    </row>
    <row r="136" spans="1:6" s="29" customFormat="1" ht="12">
      <c r="A136" s="166">
        <v>1851</v>
      </c>
      <c r="B136" s="338" t="s">
        <v>667</v>
      </c>
      <c r="C136" s="166">
        <v>630860</v>
      </c>
      <c r="D136" s="166">
        <v>630860</v>
      </c>
      <c r="E136" s="166">
        <v>772788</v>
      </c>
      <c r="F136" s="643">
        <f aca="true" t="shared" si="2" ref="F136:F142">SUM(E136/D136)</f>
        <v>1.2249754303648988</v>
      </c>
    </row>
    <row r="137" spans="1:6" s="29" customFormat="1" ht="12">
      <c r="A137" s="165">
        <v>1852</v>
      </c>
      <c r="B137" s="351" t="s">
        <v>669</v>
      </c>
      <c r="C137" s="166">
        <f>SUM(C138:C142)</f>
        <v>56371</v>
      </c>
      <c r="D137" s="166">
        <f>SUM(D138:D142)</f>
        <v>56371</v>
      </c>
      <c r="E137" s="166">
        <f>SUM(E138:E142)</f>
        <v>56371</v>
      </c>
      <c r="F137" s="643">
        <f t="shared" si="2"/>
        <v>1</v>
      </c>
    </row>
    <row r="138" spans="1:6" s="29" customFormat="1" ht="12">
      <c r="A138" s="172">
        <v>1853</v>
      </c>
      <c r="B138" s="178" t="s">
        <v>940</v>
      </c>
      <c r="C138" s="164">
        <v>3520</v>
      </c>
      <c r="D138" s="164">
        <v>3520</v>
      </c>
      <c r="E138" s="164">
        <v>3520</v>
      </c>
      <c r="F138" s="955">
        <f t="shared" si="2"/>
        <v>1</v>
      </c>
    </row>
    <row r="139" spans="1:6" s="29" customFormat="1" ht="12">
      <c r="A139" s="172">
        <v>1854</v>
      </c>
      <c r="B139" s="178" t="s">
        <v>128</v>
      </c>
      <c r="C139" s="164">
        <v>1479</v>
      </c>
      <c r="D139" s="164">
        <v>1479</v>
      </c>
      <c r="E139" s="164">
        <v>1479</v>
      </c>
      <c r="F139" s="955">
        <f t="shared" si="2"/>
        <v>1</v>
      </c>
    </row>
    <row r="140" spans="1:6" s="29" customFormat="1" ht="12">
      <c r="A140" s="172">
        <v>1855</v>
      </c>
      <c r="B140" s="178" t="s">
        <v>266</v>
      </c>
      <c r="C140" s="164">
        <v>12127</v>
      </c>
      <c r="D140" s="164">
        <v>12127</v>
      </c>
      <c r="E140" s="164">
        <v>12127</v>
      </c>
      <c r="F140" s="955">
        <f t="shared" si="2"/>
        <v>1</v>
      </c>
    </row>
    <row r="141" spans="1:6" s="29" customFormat="1" ht="12">
      <c r="A141" s="172">
        <v>1856</v>
      </c>
      <c r="B141" s="7" t="s">
        <v>939</v>
      </c>
      <c r="C141" s="172">
        <v>9931</v>
      </c>
      <c r="D141" s="172">
        <v>9931</v>
      </c>
      <c r="E141" s="172">
        <v>9931</v>
      </c>
      <c r="F141" s="955">
        <f t="shared" si="2"/>
        <v>1</v>
      </c>
    </row>
    <row r="142" spans="1:6" s="29" customFormat="1" ht="12">
      <c r="A142" s="172">
        <v>1857</v>
      </c>
      <c r="B142" s="7" t="s">
        <v>293</v>
      </c>
      <c r="C142" s="172">
        <v>29314</v>
      </c>
      <c r="D142" s="172">
        <v>29314</v>
      </c>
      <c r="E142" s="172">
        <v>29314</v>
      </c>
      <c r="F142" s="955">
        <f t="shared" si="2"/>
        <v>1</v>
      </c>
    </row>
    <row r="143" spans="1:6" s="29" customFormat="1" ht="12">
      <c r="A143" s="172">
        <v>1861</v>
      </c>
      <c r="B143" s="344" t="s">
        <v>590</v>
      </c>
      <c r="C143" s="166"/>
      <c r="D143" s="166"/>
      <c r="E143" s="166"/>
      <c r="F143" s="643"/>
    </row>
    <row r="144" spans="1:6" s="29" customFormat="1" ht="12">
      <c r="A144" s="172">
        <v>1862</v>
      </c>
      <c r="B144" s="344" t="s">
        <v>636</v>
      </c>
      <c r="C144" s="167">
        <f>SUM(C145:C146)</f>
        <v>132742</v>
      </c>
      <c r="D144" s="167">
        <f>SUM(D145:D146)</f>
        <v>213311</v>
      </c>
      <c r="E144" s="167">
        <f>SUM(E145:E146)</f>
        <v>217311</v>
      </c>
      <c r="F144" s="643">
        <f>SUM(E144/D144)</f>
        <v>1.0187519630961366</v>
      </c>
    </row>
    <row r="145" spans="1:6" s="29" customFormat="1" ht="12">
      <c r="A145" s="172">
        <v>1863</v>
      </c>
      <c r="B145" s="164" t="s">
        <v>122</v>
      </c>
      <c r="C145" s="172">
        <f>SUM('1b.mell '!C185)</f>
        <v>20500</v>
      </c>
      <c r="D145" s="172">
        <f>SUM('1b.mell '!D185)</f>
        <v>20500</v>
      </c>
      <c r="E145" s="172">
        <f>SUM('1b.mell '!E185)</f>
        <v>24500</v>
      </c>
      <c r="F145" s="955">
        <f>SUM(E145/D145)</f>
        <v>1.1951219512195121</v>
      </c>
    </row>
    <row r="146" spans="1:6" s="29" customFormat="1" ht="12.75" thickBot="1">
      <c r="A146" s="443">
        <v>1864</v>
      </c>
      <c r="B146" s="164" t="s">
        <v>255</v>
      </c>
      <c r="C146" s="176">
        <f>SUM('1b.mell '!C162)</f>
        <v>112242</v>
      </c>
      <c r="D146" s="176">
        <f>SUM('1b.mell '!D162)</f>
        <v>192811</v>
      </c>
      <c r="E146" s="176">
        <f>SUM('1b.mell '!E162)</f>
        <v>192811</v>
      </c>
      <c r="F146" s="1058">
        <f>SUM(E146/D146)</f>
        <v>1</v>
      </c>
    </row>
    <row r="147" spans="1:6" s="29" customFormat="1" ht="18.75" customHeight="1" thickBot="1">
      <c r="A147" s="575">
        <v>1865</v>
      </c>
      <c r="B147" s="444" t="s">
        <v>593</v>
      </c>
      <c r="C147" s="444">
        <f>SUM(C136+C137+C144)</f>
        <v>819973</v>
      </c>
      <c r="D147" s="444">
        <f>SUM(D136+D137+D144)</f>
        <v>900542</v>
      </c>
      <c r="E147" s="444">
        <f>SUM(E136+E137+E144)</f>
        <v>1046470</v>
      </c>
      <c r="F147" s="942">
        <f>SUM(E147/D147)</f>
        <v>1.1620446353418274</v>
      </c>
    </row>
    <row r="148" spans="1:6" s="29" customFormat="1" ht="18.75" customHeight="1" thickBot="1">
      <c r="A148" s="575"/>
      <c r="B148" s="1068"/>
      <c r="C148" s="444"/>
      <c r="D148" s="444"/>
      <c r="E148" s="444"/>
      <c r="F148" s="942"/>
    </row>
    <row r="149" spans="1:6" s="29" customFormat="1" ht="18" customHeight="1" thickBot="1">
      <c r="A149" s="258">
        <v>1870</v>
      </c>
      <c r="B149" s="442" t="s">
        <v>633</v>
      </c>
      <c r="C149" s="258">
        <f>SUM(C147+C134+C123+C114)</f>
        <v>17611461</v>
      </c>
      <c r="D149" s="258">
        <f>SUM(D147+D134+D123+D114)</f>
        <v>19610691</v>
      </c>
      <c r="E149" s="258">
        <f>SUM(E147+E134+E123+E114)</f>
        <v>19419610</v>
      </c>
      <c r="F149" s="942">
        <f>SUM(E149/D149)</f>
        <v>0.9902562841870284</v>
      </c>
    </row>
    <row r="150" spans="1:6" s="29" customFormat="1" ht="12.75" thickBot="1">
      <c r="A150" s="161"/>
      <c r="B150" s="441"/>
      <c r="C150" s="232"/>
      <c r="D150" s="232"/>
      <c r="E150" s="258"/>
      <c r="F150" s="942"/>
    </row>
    <row r="151" spans="1:6" ht="7.5" customHeight="1">
      <c r="A151" s="11"/>
      <c r="B151" s="138"/>
      <c r="C151" s="138"/>
      <c r="D151" s="138"/>
      <c r="E151" s="11"/>
      <c r="F151" s="943"/>
    </row>
    <row r="152" spans="1:6" s="41" customFormat="1" ht="12" customHeight="1">
      <c r="A152" s="19"/>
      <c r="B152" s="40" t="s">
        <v>133</v>
      </c>
      <c r="C152" s="40"/>
      <c r="D152" s="40"/>
      <c r="E152" s="40"/>
      <c r="F152" s="643"/>
    </row>
    <row r="153" spans="1:6" s="41" customFormat="1" ht="9" customHeight="1">
      <c r="A153" s="19"/>
      <c r="B153" s="40"/>
      <c r="C153" s="40"/>
      <c r="D153" s="40"/>
      <c r="E153" s="40"/>
      <c r="F153" s="643"/>
    </row>
    <row r="154" spans="1:6" s="41" customFormat="1" ht="12" customHeight="1">
      <c r="A154" s="19"/>
      <c r="B154" s="203" t="s">
        <v>629</v>
      </c>
      <c r="C154" s="40"/>
      <c r="D154" s="40"/>
      <c r="E154" s="40"/>
      <c r="F154" s="643"/>
    </row>
    <row r="155" spans="1:6" s="29" customFormat="1" ht="12">
      <c r="A155" s="7">
        <v>1911</v>
      </c>
      <c r="B155" s="10" t="s">
        <v>44</v>
      </c>
      <c r="C155" s="7">
        <f>SUM('2.mell'!C523)</f>
        <v>1465636</v>
      </c>
      <c r="D155" s="7">
        <f>SUM('2.mell'!D523)</f>
        <v>1533455</v>
      </c>
      <c r="E155" s="7">
        <f>SUM('2.mell'!E523)</f>
        <v>1577731</v>
      </c>
      <c r="F155" s="955">
        <f>SUM(E155/D155)</f>
        <v>1.0288733611354752</v>
      </c>
    </row>
    <row r="156" spans="1:6" s="29" customFormat="1" ht="12">
      <c r="A156" s="7">
        <v>1912</v>
      </c>
      <c r="B156" s="10" t="s">
        <v>934</v>
      </c>
      <c r="C156" s="7">
        <f>SUM('2.mell'!C524)</f>
        <v>385319</v>
      </c>
      <c r="D156" s="7">
        <f>SUM('2.mell'!D524)</f>
        <v>398138</v>
      </c>
      <c r="E156" s="7">
        <f>SUM('2.mell'!E524)</f>
        <v>412961</v>
      </c>
      <c r="F156" s="955">
        <f>SUM(E156/D156)</f>
        <v>1.03723080941784</v>
      </c>
    </row>
    <row r="157" spans="1:6" s="29" customFormat="1" ht="12">
      <c r="A157" s="7">
        <v>1913</v>
      </c>
      <c r="B157" s="7" t="s">
        <v>935</v>
      </c>
      <c r="C157" s="7">
        <f>SUM('2.mell'!C525)</f>
        <v>1654699</v>
      </c>
      <c r="D157" s="7">
        <f>SUM('2.mell'!D525)</f>
        <v>1761136</v>
      </c>
      <c r="E157" s="7">
        <f>SUM('2.mell'!E525)</f>
        <v>1816864</v>
      </c>
      <c r="F157" s="955">
        <f>SUM(E157/D157)</f>
        <v>1.0316432121085481</v>
      </c>
    </row>
    <row r="158" spans="1:6" s="39" customFormat="1" ht="12">
      <c r="A158" s="255">
        <v>1914</v>
      </c>
      <c r="B158" s="33" t="s">
        <v>1088</v>
      </c>
      <c r="C158" s="7">
        <f>SUM('2.mell'!C526)</f>
        <v>0</v>
      </c>
      <c r="D158" s="7">
        <f>SUM('2.mell'!D526)</f>
        <v>0</v>
      </c>
      <c r="E158" s="7">
        <f>SUM('2.mell'!E526)</f>
        <v>0</v>
      </c>
      <c r="F158" s="643"/>
    </row>
    <row r="159" spans="1:6" s="39" customFormat="1" ht="12">
      <c r="A159" s="255">
        <v>1915</v>
      </c>
      <c r="B159" s="10" t="s">
        <v>81</v>
      </c>
      <c r="C159" s="7">
        <f>SUM('2.mell'!C526)</f>
        <v>0</v>
      </c>
      <c r="D159" s="7">
        <f>SUM('2.mell'!D526)</f>
        <v>0</v>
      </c>
      <c r="E159" s="7">
        <f>SUM('2.mell'!E526)</f>
        <v>0</v>
      </c>
      <c r="F159" s="643"/>
    </row>
    <row r="160" spans="1:6" s="29" customFormat="1" ht="12">
      <c r="A160" s="7">
        <v>1916</v>
      </c>
      <c r="B160" s="10" t="s">
        <v>970</v>
      </c>
      <c r="C160" s="7">
        <f>SUM('2.mell'!C527)</f>
        <v>0</v>
      </c>
      <c r="D160" s="7">
        <f>SUM('2.mell'!D527)</f>
        <v>3250</v>
      </c>
      <c r="E160" s="7">
        <f>SUM('2.mell'!E527)</f>
        <v>4051</v>
      </c>
      <c r="F160" s="955">
        <f>SUM(E160/D160)</f>
        <v>1.2464615384615385</v>
      </c>
    </row>
    <row r="161" spans="1:6" s="29" customFormat="1" ht="12">
      <c r="A161" s="165">
        <v>1910</v>
      </c>
      <c r="B161" s="166" t="s">
        <v>584</v>
      </c>
      <c r="C161" s="165">
        <f>SUM(C155:C160)</f>
        <v>3505654</v>
      </c>
      <c r="D161" s="165">
        <f>SUM(D155:D160)</f>
        <v>3695979</v>
      </c>
      <c r="E161" s="165">
        <f>SUM(E155:E160)</f>
        <v>3811607</v>
      </c>
      <c r="F161" s="643">
        <f>SUM(E161/D161)</f>
        <v>1.031284809789233</v>
      </c>
    </row>
    <row r="162" spans="1:6" s="29" customFormat="1" ht="12">
      <c r="A162" s="7"/>
      <c r="B162" s="254" t="s">
        <v>630</v>
      </c>
      <c r="C162" s="165"/>
      <c r="D162" s="165"/>
      <c r="E162" s="165"/>
      <c r="F162" s="643"/>
    </row>
    <row r="163" spans="1:6" s="29" customFormat="1" ht="12">
      <c r="A163" s="7">
        <v>1921</v>
      </c>
      <c r="B163" s="10" t="s">
        <v>936</v>
      </c>
      <c r="C163" s="7">
        <f>SUM('2.mell'!C529)</f>
        <v>0</v>
      </c>
      <c r="D163" s="7">
        <f>SUM('2.mell'!D529)</f>
        <v>4000</v>
      </c>
      <c r="E163" s="7">
        <f>SUM('2.mell'!E529)</f>
        <v>9209</v>
      </c>
      <c r="F163" s="643">
        <f>SUM(E163/D163)</f>
        <v>2.30225</v>
      </c>
    </row>
    <row r="164" spans="1:6" s="29" customFormat="1" ht="12">
      <c r="A164" s="7">
        <v>1922</v>
      </c>
      <c r="B164" s="10" t="s">
        <v>937</v>
      </c>
      <c r="C164" s="7">
        <f>SUM('2.mell'!C530)</f>
        <v>0</v>
      </c>
      <c r="D164" s="7">
        <f>SUM('2.mell'!D530)</f>
        <v>5782</v>
      </c>
      <c r="E164" s="7">
        <f>SUM('2.mell'!E530)</f>
        <v>8156</v>
      </c>
      <c r="F164" s="955">
        <f>SUM(E164/D164)</f>
        <v>1.4105845728121758</v>
      </c>
    </row>
    <row r="165" spans="1:6" s="29" customFormat="1" ht="12">
      <c r="A165" s="7">
        <v>1923</v>
      </c>
      <c r="B165" s="10" t="s">
        <v>938</v>
      </c>
      <c r="C165" s="7"/>
      <c r="D165" s="7"/>
      <c r="E165" s="7"/>
      <c r="F165" s="643"/>
    </row>
    <row r="166" spans="1:6" s="29" customFormat="1" ht="12.75" thickBot="1">
      <c r="A166" s="257">
        <v>1920</v>
      </c>
      <c r="B166" s="257" t="s">
        <v>604</v>
      </c>
      <c r="C166" s="257">
        <f>SUM(C163:C165)</f>
        <v>0</v>
      </c>
      <c r="D166" s="257">
        <f>SUM(D163:D165)</f>
        <v>9782</v>
      </c>
      <c r="E166" s="257">
        <f>SUM(E163:E165)</f>
        <v>17365</v>
      </c>
      <c r="F166" s="956">
        <f>SUM(E166/D166)</f>
        <v>1.775199345737068</v>
      </c>
    </row>
    <row r="167" spans="1:6" s="29" customFormat="1" ht="16.5" customHeight="1" thickBot="1">
      <c r="A167" s="258"/>
      <c r="B167" s="444"/>
      <c r="C167" s="258"/>
      <c r="D167" s="258"/>
      <c r="E167" s="258"/>
      <c r="F167" s="942"/>
    </row>
    <row r="168" spans="1:6" s="43" customFormat="1" ht="13.5" thickBot="1">
      <c r="A168" s="42">
        <v>1940</v>
      </c>
      <c r="B168" s="259" t="s">
        <v>263</v>
      </c>
      <c r="C168" s="44">
        <f>SUM(C161+C166)</f>
        <v>3505654</v>
      </c>
      <c r="D168" s="44">
        <f>SUM(D161+D166)</f>
        <v>3705761</v>
      </c>
      <c r="E168" s="44">
        <f>SUM(E161+E166)</f>
        <v>3828972</v>
      </c>
      <c r="F168" s="942">
        <f>SUM(E168/D168)</f>
        <v>1.0332485014548969</v>
      </c>
    </row>
    <row r="169" spans="1:6" s="43" customFormat="1" ht="12.75">
      <c r="A169" s="253"/>
      <c r="B169" s="753"/>
      <c r="C169" s="253"/>
      <c r="D169" s="253"/>
      <c r="E169" s="253"/>
      <c r="F169" s="943"/>
    </row>
    <row r="170" spans="1:6" ht="14.25" customHeight="1">
      <c r="A170" s="19"/>
      <c r="B170" s="19" t="s">
        <v>264</v>
      </c>
      <c r="C170" s="19"/>
      <c r="D170" s="19"/>
      <c r="E170" s="19"/>
      <c r="F170" s="643"/>
    </row>
    <row r="171" spans="1:6" ht="14.25" customHeight="1">
      <c r="A171" s="19"/>
      <c r="B171" s="203" t="s">
        <v>629</v>
      </c>
      <c r="C171" s="40"/>
      <c r="D171" s="40"/>
      <c r="E171" s="40"/>
      <c r="F171" s="643"/>
    </row>
    <row r="172" spans="1:6" ht="12">
      <c r="A172" s="7">
        <v>1951</v>
      </c>
      <c r="B172" s="10" t="s">
        <v>1076</v>
      </c>
      <c r="C172" s="10">
        <f aca="true" t="shared" si="3" ref="C172:E174">SUM(C105+C155)</f>
        <v>2603713</v>
      </c>
      <c r="D172" s="10">
        <f t="shared" si="3"/>
        <v>2754125</v>
      </c>
      <c r="E172" s="10">
        <f t="shared" si="3"/>
        <v>2847947</v>
      </c>
      <c r="F172" s="955">
        <f aca="true" t="shared" si="4" ref="F172:F178">SUM(E172/D172)</f>
        <v>1.0340659919212092</v>
      </c>
    </row>
    <row r="173" spans="1:6" ht="12">
      <c r="A173" s="7">
        <v>1952</v>
      </c>
      <c r="B173" s="10" t="s">
        <v>107</v>
      </c>
      <c r="C173" s="10">
        <f t="shared" si="3"/>
        <v>665896</v>
      </c>
      <c r="D173" s="10">
        <f t="shared" si="3"/>
        <v>713095</v>
      </c>
      <c r="E173" s="10">
        <f t="shared" si="3"/>
        <v>747410</v>
      </c>
      <c r="F173" s="955">
        <f t="shared" si="4"/>
        <v>1.0481212180705235</v>
      </c>
    </row>
    <row r="174" spans="1:6" ht="12">
      <c r="A174" s="7">
        <v>1953</v>
      </c>
      <c r="B174" s="10" t="s">
        <v>108</v>
      </c>
      <c r="C174" s="10">
        <f t="shared" si="3"/>
        <v>5255237</v>
      </c>
      <c r="D174" s="10">
        <f t="shared" si="3"/>
        <v>5555027</v>
      </c>
      <c r="E174" s="10">
        <f t="shared" si="3"/>
        <v>5898395</v>
      </c>
      <c r="F174" s="955">
        <f t="shared" si="4"/>
        <v>1.0618121208051734</v>
      </c>
    </row>
    <row r="175" spans="1:6" ht="12">
      <c r="A175" s="7">
        <v>1954</v>
      </c>
      <c r="B175" s="10" t="s">
        <v>839</v>
      </c>
      <c r="C175" s="10">
        <f>SUM(C108+C159)</f>
        <v>1097982</v>
      </c>
      <c r="D175" s="10">
        <f>SUM(D108+D159)</f>
        <v>1097564</v>
      </c>
      <c r="E175" s="10">
        <f>SUM(E108+E159)</f>
        <v>776806</v>
      </c>
      <c r="F175" s="955">
        <f t="shared" si="4"/>
        <v>0.7077546275205819</v>
      </c>
    </row>
    <row r="176" spans="1:6" ht="12">
      <c r="A176" s="7">
        <v>1955</v>
      </c>
      <c r="B176" s="10" t="s">
        <v>1081</v>
      </c>
      <c r="C176" s="10">
        <f>SUM(C160+C109)</f>
        <v>3500</v>
      </c>
      <c r="D176" s="10">
        <f>SUM(D160+D109)</f>
        <v>6750</v>
      </c>
      <c r="E176" s="10">
        <f>SUM(E160+E109)</f>
        <v>7769</v>
      </c>
      <c r="F176" s="955">
        <f t="shared" si="4"/>
        <v>1.150962962962963</v>
      </c>
    </row>
    <row r="177" spans="1:6" ht="12">
      <c r="A177" s="7">
        <v>1956</v>
      </c>
      <c r="B177" s="10" t="s">
        <v>249</v>
      </c>
      <c r="C177" s="10">
        <f>SUM(C50)</f>
        <v>101664</v>
      </c>
      <c r="D177" s="10">
        <f>SUM(D50)</f>
        <v>217899</v>
      </c>
      <c r="E177" s="10">
        <f>SUM(E50)</f>
        <v>403715</v>
      </c>
      <c r="F177" s="955">
        <f t="shared" si="4"/>
        <v>1.8527620594862757</v>
      </c>
    </row>
    <row r="178" spans="1:6" ht="12">
      <c r="A178" s="7">
        <v>1957</v>
      </c>
      <c r="B178" s="10" t="s">
        <v>663</v>
      </c>
      <c r="C178" s="10">
        <f aca="true" t="shared" si="5" ref="C178:E179">SUM(C111)</f>
        <v>59685</v>
      </c>
      <c r="D178" s="10">
        <f t="shared" si="5"/>
        <v>97080</v>
      </c>
      <c r="E178" s="10">
        <f t="shared" si="5"/>
        <v>65081</v>
      </c>
      <c r="F178" s="643">
        <f t="shared" si="4"/>
        <v>0.6703852492789452</v>
      </c>
    </row>
    <row r="179" spans="1:6" ht="12">
      <c r="A179" s="7">
        <v>1958</v>
      </c>
      <c r="B179" s="7" t="s">
        <v>664</v>
      </c>
      <c r="C179" s="7">
        <f t="shared" si="5"/>
        <v>27016</v>
      </c>
      <c r="D179" s="7">
        <f t="shared" si="5"/>
        <v>0</v>
      </c>
      <c r="E179" s="7">
        <f t="shared" si="5"/>
        <v>0</v>
      </c>
      <c r="F179" s="643"/>
    </row>
    <row r="180" spans="1:6" ht="12.75" thickBot="1">
      <c r="A180" s="431">
        <v>1959</v>
      </c>
      <c r="B180" s="431" t="s">
        <v>721</v>
      </c>
      <c r="C180" s="431"/>
      <c r="D180" s="431"/>
      <c r="E180" s="431">
        <f>SUM(E113)</f>
        <v>1300</v>
      </c>
      <c r="F180" s="956"/>
    </row>
    <row r="181" spans="1:6" ht="18" customHeight="1" thickBot="1">
      <c r="A181" s="444">
        <v>1950</v>
      </c>
      <c r="B181" s="444" t="s">
        <v>584</v>
      </c>
      <c r="C181" s="444">
        <f>SUM(C172:C179)</f>
        <v>9814693</v>
      </c>
      <c r="D181" s="444">
        <f>SUM(D172:D179)</f>
        <v>10441540</v>
      </c>
      <c r="E181" s="444">
        <f>SUM(E172:E180)</f>
        <v>10748423</v>
      </c>
      <c r="F181" s="1065">
        <f>SUM(E181/D181)</f>
        <v>1.0293905879784016</v>
      </c>
    </row>
    <row r="182" spans="1:6" ht="12">
      <c r="A182" s="10"/>
      <c r="B182" s="254" t="s">
        <v>630</v>
      </c>
      <c r="C182" s="10"/>
      <c r="D182" s="10"/>
      <c r="E182" s="10"/>
      <c r="F182" s="943"/>
    </row>
    <row r="183" spans="1:6" ht="12">
      <c r="A183" s="7">
        <v>1961</v>
      </c>
      <c r="B183" s="10" t="s">
        <v>936</v>
      </c>
      <c r="C183" s="10">
        <f aca="true" t="shared" si="6" ref="C183:E184">SUM(C117+C163)</f>
        <v>4336274</v>
      </c>
      <c r="D183" s="10">
        <f t="shared" si="6"/>
        <v>4799997</v>
      </c>
      <c r="E183" s="10">
        <f t="shared" si="6"/>
        <v>3563646</v>
      </c>
      <c r="F183" s="955">
        <f>SUM(E183/D183)</f>
        <v>0.7424267140166962</v>
      </c>
    </row>
    <row r="184" spans="1:6" ht="12">
      <c r="A184" s="7">
        <v>1962</v>
      </c>
      <c r="B184" s="10" t="s">
        <v>937</v>
      </c>
      <c r="C184" s="10">
        <f t="shared" si="6"/>
        <v>309942</v>
      </c>
      <c r="D184" s="10">
        <f t="shared" si="6"/>
        <v>999493</v>
      </c>
      <c r="E184" s="10">
        <f t="shared" si="6"/>
        <v>1642525</v>
      </c>
      <c r="F184" s="955">
        <f>SUM(E184/D184)</f>
        <v>1.6433581825985775</v>
      </c>
    </row>
    <row r="185" spans="1:6" ht="12">
      <c r="A185" s="7">
        <v>1963</v>
      </c>
      <c r="B185" s="10" t="s">
        <v>938</v>
      </c>
      <c r="C185" s="10">
        <f>SUM(C165+C119)</f>
        <v>860000</v>
      </c>
      <c r="D185" s="10">
        <f>SUM(D165+D119)</f>
        <v>1091081</v>
      </c>
      <c r="E185" s="10">
        <f>SUM(E165+E119)</f>
        <v>1127179</v>
      </c>
      <c r="F185" s="955">
        <f>SUM(E185/D185)</f>
        <v>1.0330846197486712</v>
      </c>
    </row>
    <row r="186" spans="1:6" ht="12">
      <c r="A186" s="7">
        <v>1964</v>
      </c>
      <c r="B186" s="10" t="s">
        <v>841</v>
      </c>
      <c r="C186" s="10">
        <f>SUM(C120)</f>
        <v>45000</v>
      </c>
      <c r="D186" s="10">
        <f>SUM(D120)</f>
        <v>50676</v>
      </c>
      <c r="E186" s="10">
        <f>SUM(E120)</f>
        <v>40676</v>
      </c>
      <c r="F186" s="955">
        <f>SUM(E186/D186)</f>
        <v>0.8026679295919172</v>
      </c>
    </row>
    <row r="187" spans="1:6" ht="12">
      <c r="A187" s="7">
        <v>1965</v>
      </c>
      <c r="B187" s="10" t="s">
        <v>663</v>
      </c>
      <c r="C187" s="10"/>
      <c r="D187" s="10"/>
      <c r="E187" s="10"/>
      <c r="F187" s="643"/>
    </row>
    <row r="188" spans="1:6" ht="12.75" thickBot="1">
      <c r="A188" s="260">
        <v>1966</v>
      </c>
      <c r="B188" s="260" t="s">
        <v>666</v>
      </c>
      <c r="C188" s="260"/>
      <c r="D188" s="260">
        <f>SUM('6.mell. '!D28)</f>
        <v>6044</v>
      </c>
      <c r="E188" s="260">
        <f>SUM('6.mell. '!E28)</f>
        <v>6623</v>
      </c>
      <c r="F188" s="956">
        <f>SUM(E188/D188)</f>
        <v>1.0957974851091992</v>
      </c>
    </row>
    <row r="189" spans="1:6" ht="17.25" customHeight="1" thickBot="1">
      <c r="A189" s="444">
        <v>1960</v>
      </c>
      <c r="B189" s="444" t="s">
        <v>604</v>
      </c>
      <c r="C189" s="444">
        <f>SUM(C183:C188)</f>
        <v>5551216</v>
      </c>
      <c r="D189" s="444">
        <f>SUM(D183:D188)</f>
        <v>6947291</v>
      </c>
      <c r="E189" s="444">
        <f>SUM(E183:E188)</f>
        <v>6380649</v>
      </c>
      <c r="F189" s="1065">
        <f>SUM(E189/D189)</f>
        <v>0.918436985006098</v>
      </c>
    </row>
    <row r="190" spans="1:6" ht="12">
      <c r="A190" s="10">
        <v>1971</v>
      </c>
      <c r="B190" s="350" t="s">
        <v>667</v>
      </c>
      <c r="C190" s="164"/>
      <c r="D190" s="164"/>
      <c r="E190" s="164"/>
      <c r="F190" s="943"/>
    </row>
    <row r="191" spans="1:6" ht="12">
      <c r="A191" s="7">
        <v>1972</v>
      </c>
      <c r="B191" s="344" t="s">
        <v>669</v>
      </c>
      <c r="C191" s="164"/>
      <c r="D191" s="164"/>
      <c r="E191" s="164"/>
      <c r="F191" s="643"/>
    </row>
    <row r="192" spans="1:6" ht="12">
      <c r="A192" s="7">
        <v>1973</v>
      </c>
      <c r="B192" s="344" t="s">
        <v>635</v>
      </c>
      <c r="C192" s="164"/>
      <c r="D192" s="164"/>
      <c r="E192" s="164"/>
      <c r="F192" s="643"/>
    </row>
    <row r="193" spans="1:6" ht="12.75" thickBot="1">
      <c r="A193" s="727">
        <v>1974</v>
      </c>
      <c r="B193" s="728" t="s">
        <v>636</v>
      </c>
      <c r="C193" s="727">
        <f>SUM(C128)</f>
        <v>4931233</v>
      </c>
      <c r="D193" s="727">
        <f>SUM(D128)</f>
        <v>5027079</v>
      </c>
      <c r="E193" s="727">
        <f>SUM(E128)</f>
        <v>5073040</v>
      </c>
      <c r="F193" s="1058">
        <f>SUM(E193/D193)</f>
        <v>1.009142685046326</v>
      </c>
    </row>
    <row r="194" spans="1:6" ht="17.25" customHeight="1" thickBot="1">
      <c r="A194" s="575">
        <v>1970</v>
      </c>
      <c r="B194" s="444" t="s">
        <v>536</v>
      </c>
      <c r="C194" s="575">
        <f>SUM(C190:C193)</f>
        <v>4931233</v>
      </c>
      <c r="D194" s="575">
        <f>SUM(D190:D193)</f>
        <v>5027079</v>
      </c>
      <c r="E194" s="575">
        <f>SUM(E190:E193)</f>
        <v>5073040</v>
      </c>
      <c r="F194" s="1065">
        <f>SUM(E194/D194)</f>
        <v>1.009142685046326</v>
      </c>
    </row>
    <row r="195" spans="1:6" ht="12" customHeight="1">
      <c r="A195" s="10">
        <v>1981</v>
      </c>
      <c r="B195" s="350" t="s">
        <v>667</v>
      </c>
      <c r="C195" s="164">
        <f aca="true" t="shared" si="7" ref="C195:E196">SUM(C136)</f>
        <v>630860</v>
      </c>
      <c r="D195" s="164">
        <f t="shared" si="7"/>
        <v>630860</v>
      </c>
      <c r="E195" s="164">
        <f t="shared" si="7"/>
        <v>772788</v>
      </c>
      <c r="F195" s="958">
        <f>SUM(E195/D195)</f>
        <v>1.2249754303648988</v>
      </c>
    </row>
    <row r="196" spans="1:6" ht="12" customHeight="1">
      <c r="A196" s="7">
        <v>1982</v>
      </c>
      <c r="B196" s="344" t="s">
        <v>669</v>
      </c>
      <c r="C196" s="164">
        <f t="shared" si="7"/>
        <v>56371</v>
      </c>
      <c r="D196" s="164">
        <f t="shared" si="7"/>
        <v>56371</v>
      </c>
      <c r="E196" s="164">
        <f t="shared" si="7"/>
        <v>56371</v>
      </c>
      <c r="F196" s="955">
        <f>SUM(E196/D196)</f>
        <v>1</v>
      </c>
    </row>
    <row r="197" spans="1:6" ht="12" customHeight="1">
      <c r="A197" s="7">
        <v>1984</v>
      </c>
      <c r="B197" s="344" t="s">
        <v>635</v>
      </c>
      <c r="C197" s="164"/>
      <c r="D197" s="164"/>
      <c r="E197" s="164"/>
      <c r="F197" s="643"/>
    </row>
    <row r="198" spans="1:6" ht="12" customHeight="1" thickBot="1">
      <c r="A198" s="727">
        <v>1985</v>
      </c>
      <c r="B198" s="728" t="s">
        <v>636</v>
      </c>
      <c r="C198" s="158">
        <f>SUM(C144)</f>
        <v>132742</v>
      </c>
      <c r="D198" s="158">
        <f>SUM(D144)</f>
        <v>213311</v>
      </c>
      <c r="E198" s="158">
        <f>SUM(E144)</f>
        <v>217311</v>
      </c>
      <c r="F198" s="1058">
        <f>SUM(E198/D198)</f>
        <v>1.0187519630961366</v>
      </c>
    </row>
    <row r="199" spans="1:6" ht="17.25" customHeight="1" thickBot="1">
      <c r="A199" s="575">
        <v>1980</v>
      </c>
      <c r="B199" s="444" t="s">
        <v>535</v>
      </c>
      <c r="C199" s="575">
        <f>SUM(C195:C198)</f>
        <v>819973</v>
      </c>
      <c r="D199" s="575">
        <f>SUM(D195:D198)</f>
        <v>900542</v>
      </c>
      <c r="E199" s="575">
        <f>SUM(E195:E198)</f>
        <v>1046470</v>
      </c>
      <c r="F199" s="1065">
        <f>SUM(E199/D199)</f>
        <v>1.1620446353418274</v>
      </c>
    </row>
    <row r="200" spans="1:6" ht="12" customHeight="1">
      <c r="A200" s="945"/>
      <c r="B200" s="946" t="s">
        <v>1003</v>
      </c>
      <c r="C200" s="946"/>
      <c r="D200" s="946"/>
      <c r="E200" s="946"/>
      <c r="F200" s="943"/>
    </row>
    <row r="201" spans="1:6" ht="12" customHeight="1">
      <c r="A201" s="947"/>
      <c r="B201" s="947" t="s">
        <v>770</v>
      </c>
      <c r="C201" s="947"/>
      <c r="D201" s="947"/>
      <c r="E201" s="947"/>
      <c r="F201" s="643"/>
    </row>
    <row r="202" spans="1:6" ht="12" customHeight="1">
      <c r="A202" s="947"/>
      <c r="B202" s="947" t="s">
        <v>771</v>
      </c>
      <c r="C202" s="947"/>
      <c r="D202" s="947"/>
      <c r="E202" s="947"/>
      <c r="F202" s="643"/>
    </row>
    <row r="203" spans="1:6" ht="12" customHeight="1">
      <c r="A203" s="172"/>
      <c r="B203" s="172" t="s">
        <v>772</v>
      </c>
      <c r="C203" s="172"/>
      <c r="D203" s="172"/>
      <c r="E203" s="172"/>
      <c r="F203" s="643"/>
    </row>
    <row r="204" spans="1:6" ht="12" customHeight="1" thickBot="1">
      <c r="A204" s="577"/>
      <c r="B204" s="968" t="s">
        <v>21</v>
      </c>
      <c r="C204" s="577"/>
      <c r="D204" s="577"/>
      <c r="E204" s="1038">
        <f>SUM('2.mell'!E533)</f>
        <v>0</v>
      </c>
      <c r="F204" s="956"/>
    </row>
    <row r="205" spans="1:6" ht="24.75" customHeight="1" thickBot="1">
      <c r="A205" s="44"/>
      <c r="B205" s="581" t="s">
        <v>840</v>
      </c>
      <c r="C205" s="577">
        <f>SUM(C195+C196+C189+C181)</f>
        <v>16053140</v>
      </c>
      <c r="D205" s="577">
        <f>SUM(D195+D196+D189+D181)</f>
        <v>18076062</v>
      </c>
      <c r="E205" s="577">
        <f>SUM(E195+E196+E189+E181+E202+E201+E203+E204)</f>
        <v>17958231</v>
      </c>
      <c r="F205" s="1065">
        <f>SUM(E205/D205)</f>
        <v>0.993481378853425</v>
      </c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8" max="255" man="1"/>
    <brk id="130" max="255" man="1"/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34"/>
  <sheetViews>
    <sheetView zoomScaleSheetLayoutView="100" workbookViewId="0" topLeftCell="A407">
      <selection activeCell="E429" sqref="E429"/>
    </sheetView>
  </sheetViews>
  <sheetFormatPr defaultColWidth="9.00390625" defaultRowHeight="12.75"/>
  <cols>
    <col min="1" max="1" width="8.625" style="0" customWidth="1"/>
    <col min="2" max="2" width="58.375" style="0" customWidth="1"/>
    <col min="3" max="5" width="10.625" style="0" customWidth="1"/>
    <col min="6" max="6" width="8.75390625" style="0" customWidth="1"/>
  </cols>
  <sheetData>
    <row r="1" spans="1:6" ht="12.75">
      <c r="A1" s="1086" t="s">
        <v>47</v>
      </c>
      <c r="B1" s="1099"/>
      <c r="C1" s="1099"/>
      <c r="D1" s="1099"/>
      <c r="E1" s="1099"/>
      <c r="F1" s="1099"/>
    </row>
    <row r="2" spans="1:6" ht="12.75">
      <c r="A2" s="1095" t="s">
        <v>754</v>
      </c>
      <c r="B2" s="1092"/>
      <c r="C2" s="1099"/>
      <c r="D2" s="1099"/>
      <c r="E2" s="1099"/>
      <c r="F2" s="1099"/>
    </row>
    <row r="3" spans="1:2" ht="12.75">
      <c r="A3" s="20"/>
      <c r="B3" s="20"/>
    </row>
    <row r="4" spans="1:6" ht="12.75">
      <c r="A4" s="450"/>
      <c r="B4" s="451"/>
      <c r="C4" s="199"/>
      <c r="D4" s="199"/>
      <c r="E4" s="199"/>
      <c r="F4" s="199" t="s">
        <v>9</v>
      </c>
    </row>
    <row r="5" spans="1:6" ht="12" customHeight="1">
      <c r="A5" s="50" t="s">
        <v>48</v>
      </c>
      <c r="B5" s="14" t="s">
        <v>1082</v>
      </c>
      <c r="C5" s="1096" t="s">
        <v>861</v>
      </c>
      <c r="D5" s="1111" t="s">
        <v>295</v>
      </c>
      <c r="E5" s="1111" t="s">
        <v>1025</v>
      </c>
      <c r="F5" s="1094" t="s">
        <v>1030</v>
      </c>
    </row>
    <row r="6" spans="1:6" ht="12.75">
      <c r="A6" s="15"/>
      <c r="B6" s="85" t="s">
        <v>49</v>
      </c>
      <c r="C6" s="1113"/>
      <c r="D6" s="1119"/>
      <c r="E6" s="1119"/>
      <c r="F6" s="1116"/>
    </row>
    <row r="7" spans="1:6" ht="13.5" thickBot="1">
      <c r="A7" s="51"/>
      <c r="B7" s="79"/>
      <c r="C7" s="1114"/>
      <c r="D7" s="1093"/>
      <c r="E7" s="1093"/>
      <c r="F7" s="1117"/>
    </row>
    <row r="8" spans="1:6" ht="13.5" thickBot="1">
      <c r="A8" s="51" t="s">
        <v>50</v>
      </c>
      <c r="B8" s="79" t="s">
        <v>66</v>
      </c>
      <c r="C8" s="51" t="s">
        <v>1085</v>
      </c>
      <c r="D8" s="51" t="s">
        <v>1086</v>
      </c>
      <c r="E8" s="51" t="s">
        <v>1087</v>
      </c>
      <c r="F8" s="649" t="s">
        <v>567</v>
      </c>
    </row>
    <row r="9" spans="1:6" ht="15">
      <c r="A9" s="300">
        <v>2305</v>
      </c>
      <c r="B9" s="301" t="s">
        <v>162</v>
      </c>
      <c r="C9" s="15"/>
      <c r="D9" s="15"/>
      <c r="E9" s="15"/>
      <c r="F9" s="1037"/>
    </row>
    <row r="10" spans="1:6" ht="12.75">
      <c r="A10" s="53"/>
      <c r="B10" s="54" t="s">
        <v>173</v>
      </c>
      <c r="C10" s="273"/>
      <c r="D10" s="273"/>
      <c r="E10" s="273">
        <v>381</v>
      </c>
      <c r="F10" s="1037"/>
    </row>
    <row r="11" spans="1:6" ht="12.75">
      <c r="A11" s="53"/>
      <c r="B11" s="54" t="s">
        <v>174</v>
      </c>
      <c r="C11" s="273"/>
      <c r="D11" s="273"/>
      <c r="E11" s="273"/>
      <c r="F11" s="1037"/>
    </row>
    <row r="12" spans="1:6" ht="12.75">
      <c r="A12" s="53"/>
      <c r="B12" s="54" t="s">
        <v>175</v>
      </c>
      <c r="C12" s="273">
        <v>800</v>
      </c>
      <c r="D12" s="273">
        <v>800</v>
      </c>
      <c r="E12" s="273">
        <v>1538</v>
      </c>
      <c r="F12" s="1059">
        <f>SUM(E12/D12)</f>
        <v>1.9225</v>
      </c>
    </row>
    <row r="13" spans="1:6" ht="12.75">
      <c r="A13" s="53"/>
      <c r="B13" s="54" t="s">
        <v>784</v>
      </c>
      <c r="C13" s="273">
        <v>3970</v>
      </c>
      <c r="D13" s="273">
        <v>3970</v>
      </c>
      <c r="E13" s="273">
        <v>3970</v>
      </c>
      <c r="F13" s="1059">
        <f>SUM(E13/D13)</f>
        <v>1</v>
      </c>
    </row>
    <row r="14" spans="1:6" ht="12.75">
      <c r="A14" s="53"/>
      <c r="B14" s="54" t="s">
        <v>178</v>
      </c>
      <c r="C14" s="273">
        <v>1072</v>
      </c>
      <c r="D14" s="273">
        <v>1072</v>
      </c>
      <c r="E14" s="273">
        <v>1072</v>
      </c>
      <c r="F14" s="1059">
        <f>SUM(E14/D14)</f>
        <v>1</v>
      </c>
    </row>
    <row r="15" spans="1:6" ht="13.5" thickBot="1">
      <c r="A15" s="53"/>
      <c r="B15" s="59" t="s">
        <v>182</v>
      </c>
      <c r="C15" s="313"/>
      <c r="D15" s="313"/>
      <c r="E15" s="313"/>
      <c r="F15" s="1060"/>
    </row>
    <row r="16" spans="1:6" ht="13.5" thickBot="1">
      <c r="A16" s="53"/>
      <c r="B16" s="222" t="s">
        <v>169</v>
      </c>
      <c r="C16" s="317">
        <f>SUM(C10:C15)</f>
        <v>5842</v>
      </c>
      <c r="D16" s="317">
        <f>SUM(D10:D15)</f>
        <v>5842</v>
      </c>
      <c r="E16" s="317">
        <f>SUM(E10:E15)</f>
        <v>6961</v>
      </c>
      <c r="F16" s="942">
        <f>SUM(E16/D16)</f>
        <v>1.1915439917836357</v>
      </c>
    </row>
    <row r="17" spans="1:6" ht="13.5" thickBot="1">
      <c r="A17" s="55"/>
      <c r="B17" s="56" t="s">
        <v>637</v>
      </c>
      <c r="C17" s="274"/>
      <c r="D17" s="274"/>
      <c r="E17" s="274">
        <v>290</v>
      </c>
      <c r="F17" s="1061"/>
    </row>
    <row r="18" spans="1:6" ht="13.5" thickBot="1">
      <c r="A18" s="55"/>
      <c r="B18" s="174" t="s">
        <v>614</v>
      </c>
      <c r="C18" s="274"/>
      <c r="D18" s="274">
        <v>3340</v>
      </c>
      <c r="E18" s="274">
        <v>3340</v>
      </c>
      <c r="F18" s="942">
        <f>SUM(E18/D18)</f>
        <v>1</v>
      </c>
    </row>
    <row r="19" spans="1:6" ht="18.75" customHeight="1" thickBot="1">
      <c r="A19" s="3"/>
      <c r="B19" s="582" t="s">
        <v>611</v>
      </c>
      <c r="C19" s="583">
        <f>SUM(C17+C16+C18)</f>
        <v>5842</v>
      </c>
      <c r="D19" s="583">
        <f>SUM(D17+D16+D18)</f>
        <v>9182</v>
      </c>
      <c r="E19" s="583">
        <f>SUM(E17+E16+E18)</f>
        <v>10591</v>
      </c>
      <c r="F19" s="942">
        <f>SUM(E19/D19)</f>
        <v>1.153452406883032</v>
      </c>
    </row>
    <row r="20" spans="1:6" ht="18.75" customHeight="1" thickBot="1">
      <c r="A20" s="53"/>
      <c r="B20" s="584" t="s">
        <v>617</v>
      </c>
      <c r="C20" s="585"/>
      <c r="D20" s="585"/>
      <c r="E20" s="585"/>
      <c r="F20" s="1061"/>
    </row>
    <row r="21" spans="1:6" ht="12.75">
      <c r="A21" s="53"/>
      <c r="B21" s="54" t="s">
        <v>183</v>
      </c>
      <c r="C21" s="273">
        <v>111057</v>
      </c>
      <c r="D21" s="273">
        <v>112210</v>
      </c>
      <c r="E21" s="273">
        <v>121223</v>
      </c>
      <c r="F21" s="1059">
        <f>SUM(E21/D21)</f>
        <v>1.0803226093931022</v>
      </c>
    </row>
    <row r="22" spans="1:6" ht="13.5" thickBot="1">
      <c r="A22" s="53"/>
      <c r="B22" s="292" t="s">
        <v>184</v>
      </c>
      <c r="C22" s="313">
        <v>6800</v>
      </c>
      <c r="D22" s="313">
        <v>6800</v>
      </c>
      <c r="E22" s="313">
        <v>6800</v>
      </c>
      <c r="F22" s="1060">
        <f>SUM(E22/D22)</f>
        <v>1</v>
      </c>
    </row>
    <row r="23" spans="1:6" ht="18.75" customHeight="1" thickBot="1">
      <c r="A23" s="53"/>
      <c r="B23" s="586" t="s">
        <v>585</v>
      </c>
      <c r="C23" s="587">
        <f>SUM(C21:C22)</f>
        <v>117857</v>
      </c>
      <c r="D23" s="587">
        <f>SUM(D21:D22)</f>
        <v>119010</v>
      </c>
      <c r="E23" s="587">
        <f>SUM(E21:E22)</f>
        <v>128023</v>
      </c>
      <c r="F23" s="942">
        <f>SUM(E23/D23)</f>
        <v>1.0757331316696075</v>
      </c>
    </row>
    <row r="24" spans="1:6" ht="13.5" customHeight="1" thickBot="1">
      <c r="A24" s="53"/>
      <c r="B24" s="950" t="s">
        <v>644</v>
      </c>
      <c r="C24" s="587"/>
      <c r="D24" s="587"/>
      <c r="E24" s="587"/>
      <c r="F24" s="1061"/>
    </row>
    <row r="25" spans="1:6" ht="15.75" thickBot="1">
      <c r="A25" s="58"/>
      <c r="B25" s="298" t="s">
        <v>639</v>
      </c>
      <c r="C25" s="318">
        <f>SUM(C19+C20+C23)</f>
        <v>123699</v>
      </c>
      <c r="D25" s="318">
        <f>SUM(D19+D20+D23)</f>
        <v>128192</v>
      </c>
      <c r="E25" s="318">
        <f>SUM(E19+E20+E23)</f>
        <v>138614</v>
      </c>
      <c r="F25" s="942">
        <f>SUM(E25/D25)</f>
        <v>1.0812999251123314</v>
      </c>
    </row>
    <row r="26" spans="1:6" ht="12.75">
      <c r="A26" s="15"/>
      <c r="B26" s="293" t="s">
        <v>186</v>
      </c>
      <c r="C26" s="273">
        <v>63532</v>
      </c>
      <c r="D26" s="273">
        <v>64802</v>
      </c>
      <c r="E26" s="273">
        <v>70559</v>
      </c>
      <c r="F26" s="1059">
        <f>SUM(E26/D26)</f>
        <v>1.0888398506218944</v>
      </c>
    </row>
    <row r="27" spans="1:6" ht="12.75">
      <c r="A27" s="15"/>
      <c r="B27" s="293" t="s">
        <v>187</v>
      </c>
      <c r="C27" s="273">
        <v>16581</v>
      </c>
      <c r="D27" s="273">
        <v>16924</v>
      </c>
      <c r="E27" s="273">
        <v>18479</v>
      </c>
      <c r="F27" s="1059">
        <f>SUM(E27/D27)</f>
        <v>1.0918813519262585</v>
      </c>
    </row>
    <row r="28" spans="1:6" ht="12.75">
      <c r="A28" s="15"/>
      <c r="B28" s="293" t="s">
        <v>188</v>
      </c>
      <c r="C28" s="273">
        <v>43586</v>
      </c>
      <c r="D28" s="273">
        <v>46466</v>
      </c>
      <c r="E28" s="273">
        <v>49576</v>
      </c>
      <c r="F28" s="1059">
        <f>SUM(E28/D28)</f>
        <v>1.066930658976456</v>
      </c>
    </row>
    <row r="29" spans="1:6" ht="12.75">
      <c r="A29" s="15"/>
      <c r="B29" s="293" t="s">
        <v>189</v>
      </c>
      <c r="C29" s="273"/>
      <c r="D29" s="273"/>
      <c r="E29" s="273"/>
      <c r="F29" s="1059"/>
    </row>
    <row r="30" spans="1:6" ht="13.5" thickBot="1">
      <c r="A30" s="15"/>
      <c r="B30" s="295" t="s">
        <v>190</v>
      </c>
      <c r="C30" s="313"/>
      <c r="D30" s="313"/>
      <c r="E30" s="313"/>
      <c r="F30" s="1060"/>
    </row>
    <row r="31" spans="1:6" ht="13.5" thickBot="1">
      <c r="A31" s="15"/>
      <c r="B31" s="294" t="s">
        <v>584</v>
      </c>
      <c r="C31" s="317">
        <f>SUM(C26:C30)</f>
        <v>123699</v>
      </c>
      <c r="D31" s="317">
        <f>SUM(D26:D30)</f>
        <v>128192</v>
      </c>
      <c r="E31" s="317">
        <f>SUM(E26:E30)</f>
        <v>138614</v>
      </c>
      <c r="F31" s="942">
        <f>SUM(E31/D31)</f>
        <v>1.0812999251123314</v>
      </c>
    </row>
    <row r="32" spans="1:6" ht="12.75">
      <c r="A32" s="15"/>
      <c r="B32" s="293" t="s">
        <v>191</v>
      </c>
      <c r="C32" s="273"/>
      <c r="D32" s="273"/>
      <c r="E32" s="273"/>
      <c r="F32" s="1059"/>
    </row>
    <row r="33" spans="1:6" ht="12.75">
      <c r="A33" s="15"/>
      <c r="B33" s="293" t="s">
        <v>192</v>
      </c>
      <c r="C33" s="273"/>
      <c r="D33" s="273"/>
      <c r="E33" s="273"/>
      <c r="F33" s="1059"/>
    </row>
    <row r="34" spans="1:6" ht="13.5" thickBot="1">
      <c r="A34" s="15"/>
      <c r="B34" s="296" t="s">
        <v>197</v>
      </c>
      <c r="C34" s="313"/>
      <c r="D34" s="313"/>
      <c r="E34" s="313"/>
      <c r="F34" s="1060"/>
    </row>
    <row r="35" spans="1:6" ht="13.5" thickBot="1">
      <c r="A35" s="15"/>
      <c r="B35" s="297" t="s">
        <v>604</v>
      </c>
      <c r="C35" s="312"/>
      <c r="D35" s="312"/>
      <c r="E35" s="312"/>
      <c r="F35" s="1061"/>
    </row>
    <row r="36" spans="1:6" ht="13.5" thickBot="1">
      <c r="A36" s="15"/>
      <c r="B36" s="933" t="s">
        <v>645</v>
      </c>
      <c r="C36" s="312"/>
      <c r="D36" s="312"/>
      <c r="E36" s="312"/>
      <c r="F36" s="1061"/>
    </row>
    <row r="37" spans="1:6" ht="15.75" thickBot="1">
      <c r="A37" s="51"/>
      <c r="B37" s="299" t="s">
        <v>949</v>
      </c>
      <c r="C37" s="318">
        <f>SUM(C31+C35)</f>
        <v>123699</v>
      </c>
      <c r="D37" s="318">
        <f>SUM(D31+D35+D36)</f>
        <v>128192</v>
      </c>
      <c r="E37" s="318">
        <f>SUM(E31+E35+E36)</f>
        <v>138614</v>
      </c>
      <c r="F37" s="942">
        <f>SUM(E37/D37)</f>
        <v>1.0812999251123314</v>
      </c>
    </row>
    <row r="38" spans="1:6" ht="15">
      <c r="A38" s="300">
        <v>2309</v>
      </c>
      <c r="B38" s="302" t="s">
        <v>198</v>
      </c>
      <c r="C38" s="273"/>
      <c r="D38" s="273"/>
      <c r="E38" s="273"/>
      <c r="F38" s="1059"/>
    </row>
    <row r="39" spans="1:6" ht="12.75">
      <c r="A39" s="53"/>
      <c r="B39" s="54" t="s">
        <v>173</v>
      </c>
      <c r="C39" s="273"/>
      <c r="D39" s="273"/>
      <c r="E39" s="273"/>
      <c r="F39" s="1059"/>
    </row>
    <row r="40" spans="1:6" ht="12.75">
      <c r="A40" s="53"/>
      <c r="B40" s="54" t="s">
        <v>642</v>
      </c>
      <c r="C40" s="273"/>
      <c r="D40" s="273"/>
      <c r="E40" s="273">
        <v>995</v>
      </c>
      <c r="F40" s="1059"/>
    </row>
    <row r="41" spans="1:6" ht="12.75">
      <c r="A41" s="53"/>
      <c r="B41" s="54" t="s">
        <v>174</v>
      </c>
      <c r="C41" s="273"/>
      <c r="D41" s="273"/>
      <c r="E41" s="273"/>
      <c r="F41" s="1059"/>
    </row>
    <row r="42" spans="1:6" ht="12.75">
      <c r="A42" s="53"/>
      <c r="B42" s="54" t="s">
        <v>175</v>
      </c>
      <c r="C42" s="273"/>
      <c r="D42" s="273"/>
      <c r="E42" s="273"/>
      <c r="F42" s="1059"/>
    </row>
    <row r="43" spans="1:6" ht="12.75">
      <c r="A43" s="53"/>
      <c r="B43" s="54" t="s">
        <v>784</v>
      </c>
      <c r="C43" s="273">
        <v>6378</v>
      </c>
      <c r="D43" s="273">
        <v>6378</v>
      </c>
      <c r="E43" s="273">
        <v>6378</v>
      </c>
      <c r="F43" s="1059">
        <f>SUM(E43/D43)</f>
        <v>1</v>
      </c>
    </row>
    <row r="44" spans="1:6" ht="12.75">
      <c r="A44" s="53"/>
      <c r="B44" s="54" t="s">
        <v>178</v>
      </c>
      <c r="C44" s="273">
        <v>1722</v>
      </c>
      <c r="D44" s="273">
        <v>1722</v>
      </c>
      <c r="E44" s="273">
        <v>1722</v>
      </c>
      <c r="F44" s="1059">
        <f>SUM(E44/D44)</f>
        <v>1</v>
      </c>
    </row>
    <row r="45" spans="1:6" ht="13.5" thickBot="1">
      <c r="A45" s="53"/>
      <c r="B45" s="59" t="s">
        <v>182</v>
      </c>
      <c r="C45" s="313"/>
      <c r="D45" s="313"/>
      <c r="E45" s="313"/>
      <c r="F45" s="1060"/>
    </row>
    <row r="46" spans="1:6" ht="13.5" thickBot="1">
      <c r="A46" s="53"/>
      <c r="B46" s="222" t="s">
        <v>169</v>
      </c>
      <c r="C46" s="317">
        <f>SUM(C39:C45)</f>
        <v>8100</v>
      </c>
      <c r="D46" s="317">
        <f>SUM(D39:D45)</f>
        <v>8100</v>
      </c>
      <c r="E46" s="317">
        <f>SUM(E39:E45)</f>
        <v>9095</v>
      </c>
      <c r="F46" s="942">
        <f>SUM(E46/D46)</f>
        <v>1.1228395061728396</v>
      </c>
    </row>
    <row r="47" spans="1:6" ht="13.5" thickBot="1">
      <c r="A47" s="53"/>
      <c r="B47" s="56" t="s">
        <v>637</v>
      </c>
      <c r="C47" s="274"/>
      <c r="D47" s="274"/>
      <c r="E47" s="274">
        <v>420</v>
      </c>
      <c r="F47" s="1061"/>
    </row>
    <row r="48" spans="1:6" ht="13.5" thickBot="1">
      <c r="A48" s="53"/>
      <c r="B48" s="174" t="s">
        <v>614</v>
      </c>
      <c r="C48" s="274"/>
      <c r="D48" s="274">
        <v>4819</v>
      </c>
      <c r="E48" s="274">
        <v>4819</v>
      </c>
      <c r="F48" s="942">
        <f>SUM(E48/D48)</f>
        <v>1</v>
      </c>
    </row>
    <row r="49" spans="1:6" ht="13.5" thickBot="1">
      <c r="A49" s="53"/>
      <c r="B49" s="174" t="s">
        <v>785</v>
      </c>
      <c r="C49" s="274"/>
      <c r="D49" s="274"/>
      <c r="E49" s="274">
        <v>630</v>
      </c>
      <c r="F49" s="1061"/>
    </row>
    <row r="50" spans="1:6" ht="13.5" thickBot="1">
      <c r="A50" s="53"/>
      <c r="B50" s="582" t="s">
        <v>611</v>
      </c>
      <c r="C50" s="583">
        <f>SUM(C47+C46+C48)</f>
        <v>8100</v>
      </c>
      <c r="D50" s="583">
        <f>SUM(D47+D46+D48)</f>
        <v>12919</v>
      </c>
      <c r="E50" s="583">
        <f>SUM(E47+E46+E48+E49)</f>
        <v>14964</v>
      </c>
      <c r="F50" s="942">
        <f>SUM(E50/D50)</f>
        <v>1.1582939856026009</v>
      </c>
    </row>
    <row r="51" spans="1:6" ht="13.5" thickBot="1">
      <c r="A51" s="53"/>
      <c r="B51" s="584" t="s">
        <v>617</v>
      </c>
      <c r="C51" s="585"/>
      <c r="D51" s="585"/>
      <c r="E51" s="585"/>
      <c r="F51" s="1061"/>
    </row>
    <row r="52" spans="1:6" ht="12.75">
      <c r="A52" s="53"/>
      <c r="B52" s="54" t="s">
        <v>183</v>
      </c>
      <c r="C52" s="273">
        <v>115501</v>
      </c>
      <c r="D52" s="273">
        <v>116951</v>
      </c>
      <c r="E52" s="273">
        <v>128179</v>
      </c>
      <c r="F52" s="1059">
        <f>SUM(E52/D52)</f>
        <v>1.0960060196150525</v>
      </c>
    </row>
    <row r="53" spans="1:6" ht="13.5" thickBot="1">
      <c r="A53" s="53"/>
      <c r="B53" s="292" t="s">
        <v>184</v>
      </c>
      <c r="C53" s="313">
        <v>5718</v>
      </c>
      <c r="D53" s="313">
        <v>5718</v>
      </c>
      <c r="E53" s="313">
        <v>5718</v>
      </c>
      <c r="F53" s="1060">
        <f>SUM(E53/D53)</f>
        <v>1</v>
      </c>
    </row>
    <row r="54" spans="1:6" ht="13.5" thickBot="1">
      <c r="A54" s="53"/>
      <c r="B54" s="586" t="s">
        <v>585</v>
      </c>
      <c r="C54" s="587">
        <f>SUM(C52:C53)</f>
        <v>121219</v>
      </c>
      <c r="D54" s="587">
        <f>SUM(D52:D53)</f>
        <v>122669</v>
      </c>
      <c r="E54" s="587">
        <f>SUM(E52:E53)</f>
        <v>133897</v>
      </c>
      <c r="F54" s="942">
        <f>SUM(E54/D54)</f>
        <v>1.091530867619366</v>
      </c>
    </row>
    <row r="55" spans="1:6" ht="13.5" thickBot="1">
      <c r="A55" s="53"/>
      <c r="B55" s="931" t="s">
        <v>646</v>
      </c>
      <c r="C55" s="587"/>
      <c r="D55" s="587"/>
      <c r="E55" s="587"/>
      <c r="F55" s="1061"/>
    </row>
    <row r="56" spans="1:6" ht="15.75" thickBot="1">
      <c r="A56" s="58"/>
      <c r="B56" s="298" t="s">
        <v>639</v>
      </c>
      <c r="C56" s="318">
        <f>SUM(C50+C51+C54)</f>
        <v>129319</v>
      </c>
      <c r="D56" s="318">
        <f>SUM(D50+D51+D54)</f>
        <v>135588</v>
      </c>
      <c r="E56" s="318">
        <f>SUM(E50+E51+E54)</f>
        <v>148861</v>
      </c>
      <c r="F56" s="942">
        <f>SUM(E56/D56)</f>
        <v>1.0978921438475382</v>
      </c>
    </row>
    <row r="57" spans="1:6" ht="12.75">
      <c r="A57" s="15"/>
      <c r="B57" s="293" t="s">
        <v>186</v>
      </c>
      <c r="C57" s="273">
        <v>72516</v>
      </c>
      <c r="D57" s="273">
        <v>75349</v>
      </c>
      <c r="E57" s="273">
        <v>83031</v>
      </c>
      <c r="F57" s="1059">
        <f>SUM(E57/D57)</f>
        <v>1.1019522488685982</v>
      </c>
    </row>
    <row r="58" spans="1:6" ht="12.75">
      <c r="A58" s="15"/>
      <c r="B58" s="293" t="s">
        <v>187</v>
      </c>
      <c r="C58" s="273">
        <v>19004</v>
      </c>
      <c r="D58" s="273">
        <v>19692</v>
      </c>
      <c r="E58" s="273">
        <v>21766</v>
      </c>
      <c r="F58" s="1059">
        <f>SUM(E58/D58)</f>
        <v>1.1053219581555962</v>
      </c>
    </row>
    <row r="59" spans="1:6" ht="12.75" customHeight="1">
      <c r="A59" s="15"/>
      <c r="B59" s="293" t="s">
        <v>188</v>
      </c>
      <c r="C59" s="273">
        <v>37799</v>
      </c>
      <c r="D59" s="273">
        <v>40547</v>
      </c>
      <c r="E59" s="273">
        <v>44064</v>
      </c>
      <c r="F59" s="1059">
        <f>SUM(E59/D59)</f>
        <v>1.0867388462771599</v>
      </c>
    </row>
    <row r="60" spans="1:6" ht="12.75" customHeight="1">
      <c r="A60" s="15"/>
      <c r="B60" s="293" t="s">
        <v>189</v>
      </c>
      <c r="C60" s="273"/>
      <c r="D60" s="273"/>
      <c r="E60" s="273"/>
      <c r="F60" s="1059"/>
    </row>
    <row r="61" spans="1:6" ht="12.75" customHeight="1" thickBot="1">
      <c r="A61" s="15"/>
      <c r="B61" s="295" t="s">
        <v>190</v>
      </c>
      <c r="C61" s="313"/>
      <c r="D61" s="313"/>
      <c r="E61" s="313"/>
      <c r="F61" s="1060"/>
    </row>
    <row r="62" spans="1:6" ht="12.75" customHeight="1" thickBot="1">
      <c r="A62" s="15"/>
      <c r="B62" s="294" t="s">
        <v>584</v>
      </c>
      <c r="C62" s="317">
        <f>SUM(C57:C61)</f>
        <v>129319</v>
      </c>
      <c r="D62" s="317">
        <f>SUM(D57:D61)</f>
        <v>135588</v>
      </c>
      <c r="E62" s="317">
        <f>SUM(E57:E61)</f>
        <v>148861</v>
      </c>
      <c r="F62" s="942">
        <f>SUM(E62/D62)</f>
        <v>1.0978921438475382</v>
      </c>
    </row>
    <row r="63" spans="1:6" ht="12.75" customHeight="1">
      <c r="A63" s="15"/>
      <c r="B63" s="293" t="s">
        <v>191</v>
      </c>
      <c r="C63" s="273"/>
      <c r="D63" s="273"/>
      <c r="E63" s="273"/>
      <c r="F63" s="1059"/>
    </row>
    <row r="64" spans="1:6" ht="12.75" customHeight="1">
      <c r="A64" s="15"/>
      <c r="B64" s="293" t="s">
        <v>192</v>
      </c>
      <c r="C64" s="273"/>
      <c r="D64" s="273"/>
      <c r="E64" s="273"/>
      <c r="F64" s="1059"/>
    </row>
    <row r="65" spans="1:6" ht="12.75" customHeight="1" thickBot="1">
      <c r="A65" s="15"/>
      <c r="B65" s="296" t="s">
        <v>197</v>
      </c>
      <c r="C65" s="313"/>
      <c r="D65" s="313"/>
      <c r="E65" s="313"/>
      <c r="F65" s="1060"/>
    </row>
    <row r="66" spans="1:6" ht="12.75" customHeight="1" thickBot="1">
      <c r="A66" s="15"/>
      <c r="B66" s="297" t="s">
        <v>604</v>
      </c>
      <c r="C66" s="312"/>
      <c r="D66" s="312"/>
      <c r="E66" s="312"/>
      <c r="F66" s="1061"/>
    </row>
    <row r="67" spans="1:6" ht="12.75" customHeight="1" thickBot="1">
      <c r="A67" s="15"/>
      <c r="B67" s="933" t="s">
        <v>645</v>
      </c>
      <c r="C67" s="312"/>
      <c r="D67" s="312"/>
      <c r="E67" s="312"/>
      <c r="F67" s="1061"/>
    </row>
    <row r="68" spans="1:6" ht="15.75" customHeight="1" thickBot="1">
      <c r="A68" s="51"/>
      <c r="B68" s="299" t="s">
        <v>949</v>
      </c>
      <c r="C68" s="318">
        <f>SUM(C62+C66)</f>
        <v>129319</v>
      </c>
      <c r="D68" s="318">
        <f>SUM(D62+D66)</f>
        <v>135588</v>
      </c>
      <c r="E68" s="318">
        <f>SUM(E62+E66)</f>
        <v>148861</v>
      </c>
      <c r="F68" s="942">
        <f>SUM(E68/D68)</f>
        <v>1.0978921438475382</v>
      </c>
    </row>
    <row r="69" spans="1:6" ht="15" customHeight="1">
      <c r="A69" s="300">
        <v>2310</v>
      </c>
      <c r="B69" s="302" t="s">
        <v>199</v>
      </c>
      <c r="C69" s="273"/>
      <c r="D69" s="273"/>
      <c r="E69" s="273"/>
      <c r="F69" s="1059"/>
    </row>
    <row r="70" spans="1:6" ht="12.75" customHeight="1">
      <c r="A70" s="53"/>
      <c r="B70" s="54" t="s">
        <v>173</v>
      </c>
      <c r="C70" s="273"/>
      <c r="D70" s="273"/>
      <c r="E70" s="273"/>
      <c r="F70" s="1059"/>
    </row>
    <row r="71" spans="1:6" ht="12.75" customHeight="1">
      <c r="A71" s="53"/>
      <c r="B71" s="54" t="s">
        <v>642</v>
      </c>
      <c r="C71" s="273"/>
      <c r="D71" s="273"/>
      <c r="E71" s="273">
        <v>522</v>
      </c>
      <c r="F71" s="1059"/>
    </row>
    <row r="72" spans="1:6" ht="12.75" customHeight="1">
      <c r="A72" s="53"/>
      <c r="B72" s="54" t="s">
        <v>174</v>
      </c>
      <c r="C72" s="273"/>
      <c r="D72" s="273"/>
      <c r="E72" s="273"/>
      <c r="F72" s="1059"/>
    </row>
    <row r="73" spans="1:6" ht="12.75" customHeight="1">
      <c r="A73" s="53"/>
      <c r="B73" s="54" t="s">
        <v>175</v>
      </c>
      <c r="C73" s="273"/>
      <c r="D73" s="273"/>
      <c r="E73" s="273"/>
      <c r="F73" s="1059"/>
    </row>
    <row r="74" spans="1:6" ht="12.75" customHeight="1">
      <c r="A74" s="53"/>
      <c r="B74" s="54" t="s">
        <v>784</v>
      </c>
      <c r="C74" s="273">
        <v>4687</v>
      </c>
      <c r="D74" s="273">
        <v>4687</v>
      </c>
      <c r="E74" s="273">
        <v>4687</v>
      </c>
      <c r="F74" s="1059">
        <f>SUM(E74/D74)</f>
        <v>1</v>
      </c>
    </row>
    <row r="75" spans="1:6" ht="12.75" customHeight="1">
      <c r="A75" s="53"/>
      <c r="B75" s="54" t="s">
        <v>643</v>
      </c>
      <c r="C75" s="273"/>
      <c r="D75" s="273"/>
      <c r="E75" s="273">
        <v>3</v>
      </c>
      <c r="F75" s="1059"/>
    </row>
    <row r="76" spans="1:6" ht="12.75" customHeight="1">
      <c r="A76" s="53"/>
      <c r="B76" s="54" t="s">
        <v>178</v>
      </c>
      <c r="C76" s="273">
        <v>1213</v>
      </c>
      <c r="D76" s="273">
        <v>1213</v>
      </c>
      <c r="E76" s="273">
        <v>1213</v>
      </c>
      <c r="F76" s="1059">
        <f>SUM(E76/D76)</f>
        <v>1</v>
      </c>
    </row>
    <row r="77" spans="1:6" ht="12.75" customHeight="1" thickBot="1">
      <c r="A77" s="53"/>
      <c r="B77" s="59" t="s">
        <v>182</v>
      </c>
      <c r="C77" s="313"/>
      <c r="D77" s="313"/>
      <c r="E77" s="313"/>
      <c r="F77" s="1060"/>
    </row>
    <row r="78" spans="1:6" ht="12.75" customHeight="1" thickBot="1">
      <c r="A78" s="53"/>
      <c r="B78" s="222" t="s">
        <v>169</v>
      </c>
      <c r="C78" s="317">
        <f>SUM(C70:C77)</f>
        <v>5900</v>
      </c>
      <c r="D78" s="317">
        <f>SUM(D70:D77)</f>
        <v>5900</v>
      </c>
      <c r="E78" s="317">
        <f>SUM(E70:E77)</f>
        <v>6425</v>
      </c>
      <c r="F78" s="942">
        <f>SUM(E78/D78)</f>
        <v>1.0889830508474576</v>
      </c>
    </row>
    <row r="79" spans="1:6" ht="12.75" customHeight="1" thickBot="1">
      <c r="A79" s="53"/>
      <c r="B79" s="56" t="s">
        <v>637</v>
      </c>
      <c r="C79" s="274"/>
      <c r="D79" s="274"/>
      <c r="E79" s="274">
        <v>150</v>
      </c>
      <c r="F79" s="1061"/>
    </row>
    <row r="80" spans="1:6" ht="12.75" customHeight="1" thickBot="1">
      <c r="A80" s="53"/>
      <c r="B80" s="174" t="s">
        <v>614</v>
      </c>
      <c r="C80" s="274"/>
      <c r="D80" s="274">
        <v>1384</v>
      </c>
      <c r="E80" s="274">
        <v>1384</v>
      </c>
      <c r="F80" s="942">
        <f>SUM(E80/D80)</f>
        <v>1</v>
      </c>
    </row>
    <row r="81" spans="1:6" ht="12.75" customHeight="1" thickBot="1">
      <c r="A81" s="53"/>
      <c r="B81" s="582" t="s">
        <v>611</v>
      </c>
      <c r="C81" s="583">
        <f>SUM(C79+C78+C80)</f>
        <v>5900</v>
      </c>
      <c r="D81" s="583">
        <f>SUM(D79+D78+D80)</f>
        <v>7284</v>
      </c>
      <c r="E81" s="583">
        <f>SUM(E79+E78+E80)</f>
        <v>7959</v>
      </c>
      <c r="F81" s="942">
        <f>SUM(E81/D81)</f>
        <v>1.092668863261944</v>
      </c>
    </row>
    <row r="82" spans="1:6" ht="12.75" customHeight="1" thickBot="1">
      <c r="A82" s="53"/>
      <c r="B82" s="584" t="s">
        <v>617</v>
      </c>
      <c r="C82" s="585"/>
      <c r="D82" s="585"/>
      <c r="E82" s="585"/>
      <c r="F82" s="1061"/>
    </row>
    <row r="83" spans="1:6" ht="12.75" customHeight="1">
      <c r="A83" s="53"/>
      <c r="B83" s="54" t="s">
        <v>183</v>
      </c>
      <c r="C83" s="273">
        <v>67250</v>
      </c>
      <c r="D83" s="273">
        <v>67675</v>
      </c>
      <c r="E83" s="273">
        <v>70899</v>
      </c>
      <c r="F83" s="1059">
        <f aca="true" t="shared" si="0" ref="F83:F89">SUM(E83/D83)</f>
        <v>1.0476394532693019</v>
      </c>
    </row>
    <row r="84" spans="1:6" ht="12.75" customHeight="1" thickBot="1">
      <c r="A84" s="53"/>
      <c r="B84" s="292" t="s">
        <v>184</v>
      </c>
      <c r="C84" s="313">
        <v>3262</v>
      </c>
      <c r="D84" s="313">
        <v>3262</v>
      </c>
      <c r="E84" s="313">
        <v>3262</v>
      </c>
      <c r="F84" s="1060">
        <f t="shared" si="0"/>
        <v>1</v>
      </c>
    </row>
    <row r="85" spans="1:6" ht="12.75" customHeight="1" thickBot="1">
      <c r="A85" s="53"/>
      <c r="B85" s="586" t="s">
        <v>585</v>
      </c>
      <c r="C85" s="587">
        <f>SUM(C83:C84)</f>
        <v>70512</v>
      </c>
      <c r="D85" s="587">
        <f>SUM(D83:D84)</f>
        <v>70937</v>
      </c>
      <c r="E85" s="587">
        <f>SUM(E83:E84)</f>
        <v>74161</v>
      </c>
      <c r="F85" s="942">
        <f t="shared" si="0"/>
        <v>1.0454487784935929</v>
      </c>
    </row>
    <row r="86" spans="1:6" ht="15.75" customHeight="1" thickBot="1">
      <c r="A86" s="58"/>
      <c r="B86" s="298" t="s">
        <v>639</v>
      </c>
      <c r="C86" s="318">
        <f>SUM(C81+C82+C85)</f>
        <v>76412</v>
      </c>
      <c r="D86" s="318">
        <f>SUM(D81+D82+D85)</f>
        <v>78221</v>
      </c>
      <c r="E86" s="318">
        <f>SUM(E81+E82+E85)</f>
        <v>82120</v>
      </c>
      <c r="F86" s="942">
        <f t="shared" si="0"/>
        <v>1.0498459492975032</v>
      </c>
    </row>
    <row r="87" spans="1:6" ht="12.75" customHeight="1">
      <c r="A87" s="15"/>
      <c r="B87" s="293" t="s">
        <v>186</v>
      </c>
      <c r="C87" s="273">
        <v>44674</v>
      </c>
      <c r="D87" s="273">
        <v>45466</v>
      </c>
      <c r="E87" s="273">
        <v>48004</v>
      </c>
      <c r="F87" s="1059">
        <f t="shared" si="0"/>
        <v>1.055821932872916</v>
      </c>
    </row>
    <row r="88" spans="1:6" ht="12.75" customHeight="1">
      <c r="A88" s="15"/>
      <c r="B88" s="293" t="s">
        <v>187</v>
      </c>
      <c r="C88" s="273">
        <v>11837</v>
      </c>
      <c r="D88" s="273">
        <v>12032</v>
      </c>
      <c r="E88" s="273">
        <v>12718</v>
      </c>
      <c r="F88" s="1059">
        <f t="shared" si="0"/>
        <v>1.0570146276595744</v>
      </c>
    </row>
    <row r="89" spans="1:6" ht="12.75" customHeight="1">
      <c r="A89" s="15"/>
      <c r="B89" s="293" t="s">
        <v>188</v>
      </c>
      <c r="C89" s="273">
        <v>19901</v>
      </c>
      <c r="D89" s="273">
        <v>20723</v>
      </c>
      <c r="E89" s="273">
        <v>21398</v>
      </c>
      <c r="F89" s="1059">
        <f t="shared" si="0"/>
        <v>1.0325725039810838</v>
      </c>
    </row>
    <row r="90" spans="1:6" ht="12.75" customHeight="1">
      <c r="A90" s="15"/>
      <c r="B90" s="293" t="s">
        <v>189</v>
      </c>
      <c r="C90" s="273"/>
      <c r="D90" s="273"/>
      <c r="E90" s="273"/>
      <c r="F90" s="1059"/>
    </row>
    <row r="91" spans="1:6" ht="12.75" customHeight="1" thickBot="1">
      <c r="A91" s="15"/>
      <c r="B91" s="295" t="s">
        <v>190</v>
      </c>
      <c r="C91" s="313"/>
      <c r="D91" s="313"/>
      <c r="E91" s="313"/>
      <c r="F91" s="1060"/>
    </row>
    <row r="92" spans="1:6" ht="12.75" customHeight="1" thickBot="1">
      <c r="A92" s="15"/>
      <c r="B92" s="294" t="s">
        <v>584</v>
      </c>
      <c r="C92" s="317">
        <f>SUM(C87:C91)</f>
        <v>76412</v>
      </c>
      <c r="D92" s="317">
        <f>SUM(D87:D91)</f>
        <v>78221</v>
      </c>
      <c r="E92" s="317">
        <f>SUM(E87:E91)</f>
        <v>82120</v>
      </c>
      <c r="F92" s="942">
        <f>SUM(E92/D92)</f>
        <v>1.0498459492975032</v>
      </c>
    </row>
    <row r="93" spans="1:6" ht="12.75" customHeight="1">
      <c r="A93" s="15"/>
      <c r="B93" s="293" t="s">
        <v>191</v>
      </c>
      <c r="C93" s="273"/>
      <c r="D93" s="273"/>
      <c r="E93" s="273"/>
      <c r="F93" s="1059"/>
    </row>
    <row r="94" spans="1:6" ht="12.75" customHeight="1">
      <c r="A94" s="15"/>
      <c r="B94" s="293" t="s">
        <v>192</v>
      </c>
      <c r="C94" s="273"/>
      <c r="D94" s="273"/>
      <c r="E94" s="273"/>
      <c r="F94" s="1059"/>
    </row>
    <row r="95" spans="1:6" ht="12.75" customHeight="1" thickBot="1">
      <c r="A95" s="15"/>
      <c r="B95" s="296" t="s">
        <v>197</v>
      </c>
      <c r="C95" s="313"/>
      <c r="D95" s="313"/>
      <c r="E95" s="313"/>
      <c r="F95" s="1060"/>
    </row>
    <row r="96" spans="1:6" ht="12.75" customHeight="1" thickBot="1">
      <c r="A96" s="15"/>
      <c r="B96" s="297" t="s">
        <v>604</v>
      </c>
      <c r="C96" s="312"/>
      <c r="D96" s="312"/>
      <c r="E96" s="312"/>
      <c r="F96" s="1061"/>
    </row>
    <row r="97" spans="1:6" ht="12.75" customHeight="1" thickBot="1">
      <c r="A97" s="15"/>
      <c r="B97" s="933" t="s">
        <v>647</v>
      </c>
      <c r="C97" s="312"/>
      <c r="D97" s="312"/>
      <c r="E97" s="312"/>
      <c r="F97" s="1061"/>
    </row>
    <row r="98" spans="1:6" ht="15.75" thickBot="1">
      <c r="A98" s="305"/>
      <c r="B98" s="299" t="s">
        <v>949</v>
      </c>
      <c r="C98" s="318">
        <f>SUM(C92+C96)</f>
        <v>76412</v>
      </c>
      <c r="D98" s="318">
        <f>SUM(D92+D96)</f>
        <v>78221</v>
      </c>
      <c r="E98" s="318">
        <f>SUM(E92+E96)</f>
        <v>82120</v>
      </c>
      <c r="F98" s="942">
        <f>SUM(E98/D98)</f>
        <v>1.0498459492975032</v>
      </c>
    </row>
    <row r="99" spans="1:6" ht="15">
      <c r="A99" s="306">
        <v>2315</v>
      </c>
      <c r="B99" s="307" t="s">
        <v>200</v>
      </c>
      <c r="C99" s="273"/>
      <c r="D99" s="273"/>
      <c r="E99" s="273"/>
      <c r="F99" s="1059"/>
    </row>
    <row r="100" spans="1:6" ht="12.75">
      <c r="A100" s="304"/>
      <c r="B100" s="54" t="s">
        <v>173</v>
      </c>
      <c r="C100" s="273"/>
      <c r="D100" s="273"/>
      <c r="E100" s="273"/>
      <c r="F100" s="1059"/>
    </row>
    <row r="101" spans="1:6" ht="12.75">
      <c r="A101" s="304"/>
      <c r="B101" s="54" t="s">
        <v>642</v>
      </c>
      <c r="C101" s="273"/>
      <c r="D101" s="273"/>
      <c r="E101" s="273">
        <v>1831</v>
      </c>
      <c r="F101" s="1059"/>
    </row>
    <row r="102" spans="1:6" ht="12.75">
      <c r="A102" s="304"/>
      <c r="B102" s="54" t="s">
        <v>174</v>
      </c>
      <c r="C102" s="273"/>
      <c r="D102" s="273"/>
      <c r="E102" s="273"/>
      <c r="F102" s="1059"/>
    </row>
    <row r="103" spans="1:6" ht="12.75">
      <c r="A103" s="304"/>
      <c r="B103" s="54" t="s">
        <v>175</v>
      </c>
      <c r="C103" s="273"/>
      <c r="D103" s="273"/>
      <c r="E103" s="273"/>
      <c r="F103" s="1059"/>
    </row>
    <row r="104" spans="1:6" ht="12.75">
      <c r="A104" s="304"/>
      <c r="B104" s="54" t="s">
        <v>784</v>
      </c>
      <c r="C104" s="273">
        <v>11653</v>
      </c>
      <c r="D104" s="273">
        <v>11653</v>
      </c>
      <c r="E104" s="273">
        <v>11653</v>
      </c>
      <c r="F104" s="1059">
        <f>SUM(E104/D104)</f>
        <v>1</v>
      </c>
    </row>
    <row r="105" spans="1:6" ht="12.75">
      <c r="A105" s="304"/>
      <c r="B105" s="54" t="s">
        <v>643</v>
      </c>
      <c r="C105" s="273"/>
      <c r="D105" s="273"/>
      <c r="E105" s="273">
        <v>25</v>
      </c>
      <c r="F105" s="1059"/>
    </row>
    <row r="106" spans="1:6" ht="12.75">
      <c r="A106" s="304"/>
      <c r="B106" s="54" t="s">
        <v>178</v>
      </c>
      <c r="C106" s="273">
        <v>3146</v>
      </c>
      <c r="D106" s="273">
        <v>3146</v>
      </c>
      <c r="E106" s="273">
        <v>3146</v>
      </c>
      <c r="F106" s="1059">
        <f>SUM(E106/D106)</f>
        <v>1</v>
      </c>
    </row>
    <row r="107" spans="1:6" ht="13.5" thickBot="1">
      <c r="A107" s="304"/>
      <c r="B107" s="59" t="s">
        <v>182</v>
      </c>
      <c r="C107" s="313"/>
      <c r="D107" s="313"/>
      <c r="E107" s="313"/>
      <c r="F107" s="1060"/>
    </row>
    <row r="108" spans="1:6" ht="13.5" thickBot="1">
      <c r="A108" s="304"/>
      <c r="B108" s="222" t="s">
        <v>169</v>
      </c>
      <c r="C108" s="317">
        <f>SUM(C100:C107)</f>
        <v>14799</v>
      </c>
      <c r="D108" s="317">
        <f>SUM(D100:D107)</f>
        <v>14799</v>
      </c>
      <c r="E108" s="317">
        <f>SUM(E100:E107)</f>
        <v>16655</v>
      </c>
      <c r="F108" s="942">
        <f>SUM(E108/D108)</f>
        <v>1.12541387931617</v>
      </c>
    </row>
    <row r="109" spans="1:6" ht="13.5" thickBot="1">
      <c r="A109" s="304"/>
      <c r="B109" s="56" t="s">
        <v>637</v>
      </c>
      <c r="C109" s="274"/>
      <c r="D109" s="274"/>
      <c r="E109" s="274">
        <v>240</v>
      </c>
      <c r="F109" s="1061"/>
    </row>
    <row r="110" spans="1:6" ht="13.5" thickBot="1">
      <c r="A110" s="304"/>
      <c r="B110" s="174" t="s">
        <v>614</v>
      </c>
      <c r="C110" s="274"/>
      <c r="D110" s="274">
        <v>5126</v>
      </c>
      <c r="E110" s="274">
        <v>5126</v>
      </c>
      <c r="F110" s="942">
        <f>SUM(E110/D110)</f>
        <v>1</v>
      </c>
    </row>
    <row r="111" spans="1:6" ht="13.5" thickBot="1">
      <c r="A111" s="304"/>
      <c r="B111" s="582" t="s">
        <v>611</v>
      </c>
      <c r="C111" s="583">
        <f>SUM(C109+C108+C110)</f>
        <v>14799</v>
      </c>
      <c r="D111" s="583">
        <f>SUM(D109+D108+D110)</f>
        <v>19925</v>
      </c>
      <c r="E111" s="583">
        <f>SUM(E109+E108+E110)</f>
        <v>22021</v>
      </c>
      <c r="F111" s="942">
        <f>SUM(E111/D111)</f>
        <v>1.1051944792973651</v>
      </c>
    </row>
    <row r="112" spans="1:6" ht="13.5" thickBot="1">
      <c r="A112" s="304"/>
      <c r="B112" s="584" t="s">
        <v>617</v>
      </c>
      <c r="C112" s="585"/>
      <c r="D112" s="585"/>
      <c r="E112" s="585"/>
      <c r="F112" s="1061"/>
    </row>
    <row r="113" spans="1:6" ht="12.75">
      <c r="A113" s="304"/>
      <c r="B113" s="54" t="s">
        <v>183</v>
      </c>
      <c r="C113" s="273">
        <v>214294</v>
      </c>
      <c r="D113" s="273">
        <v>216725</v>
      </c>
      <c r="E113" s="273">
        <v>228310</v>
      </c>
      <c r="F113" s="1059">
        <f>SUM(E113/D113)</f>
        <v>1.0534548390817857</v>
      </c>
    </row>
    <row r="114" spans="1:6" ht="13.5" thickBot="1">
      <c r="A114" s="304"/>
      <c r="B114" s="292" t="s">
        <v>184</v>
      </c>
      <c r="C114" s="313">
        <v>11688</v>
      </c>
      <c r="D114" s="313">
        <v>11688</v>
      </c>
      <c r="E114" s="313">
        <v>11688</v>
      </c>
      <c r="F114" s="1060">
        <f>SUM(E114/D114)</f>
        <v>1</v>
      </c>
    </row>
    <row r="115" spans="1:6" ht="13.5" thickBot="1">
      <c r="A115" s="304"/>
      <c r="B115" s="586" t="s">
        <v>585</v>
      </c>
      <c r="C115" s="587">
        <f>SUM(C113:C114)</f>
        <v>225982</v>
      </c>
      <c r="D115" s="587">
        <f>SUM(D113:D114)</f>
        <v>228413</v>
      </c>
      <c r="E115" s="587">
        <f>SUM(E113:E114)</f>
        <v>239998</v>
      </c>
      <c r="F115" s="942">
        <f>SUM(E115/D115)</f>
        <v>1.0507195299742134</v>
      </c>
    </row>
    <row r="116" spans="1:6" ht="13.5" thickBot="1">
      <c r="A116" s="304"/>
      <c r="B116" s="931" t="s">
        <v>646</v>
      </c>
      <c r="C116" s="587"/>
      <c r="D116" s="587"/>
      <c r="E116" s="587"/>
      <c r="F116" s="1061"/>
    </row>
    <row r="117" spans="1:6" ht="15.75" thickBot="1">
      <c r="A117" s="304"/>
      <c r="B117" s="298" t="s">
        <v>639</v>
      </c>
      <c r="C117" s="318">
        <f>SUM(C111+C112+C115)</f>
        <v>240781</v>
      </c>
      <c r="D117" s="318">
        <f>SUM(D111+D112+D115)</f>
        <v>248338</v>
      </c>
      <c r="E117" s="318">
        <f>SUM(E111+E112+E115)</f>
        <v>262019</v>
      </c>
      <c r="F117" s="942">
        <f>SUM(E117/D117)</f>
        <v>1.0550902399149547</v>
      </c>
    </row>
    <row r="118" spans="1:6" ht="12.75">
      <c r="A118" s="303"/>
      <c r="B118" s="293" t="s">
        <v>186</v>
      </c>
      <c r="C118" s="273">
        <v>123451</v>
      </c>
      <c r="D118" s="273">
        <v>126136</v>
      </c>
      <c r="E118" s="273">
        <v>135258</v>
      </c>
      <c r="F118" s="1059">
        <f>SUM(E118/D118)</f>
        <v>1.0723187670450942</v>
      </c>
    </row>
    <row r="119" spans="1:6" ht="12.75">
      <c r="A119" s="303"/>
      <c r="B119" s="293" t="s">
        <v>187</v>
      </c>
      <c r="C119" s="273">
        <v>32289</v>
      </c>
      <c r="D119" s="273">
        <v>33014</v>
      </c>
      <c r="E119" s="273">
        <v>35477</v>
      </c>
      <c r="F119" s="1059">
        <f>SUM(E119/D119)</f>
        <v>1.074604713151996</v>
      </c>
    </row>
    <row r="120" spans="1:6" ht="12.75">
      <c r="A120" s="303"/>
      <c r="B120" s="293" t="s">
        <v>188</v>
      </c>
      <c r="C120" s="273">
        <v>85041</v>
      </c>
      <c r="D120" s="273">
        <v>89188</v>
      </c>
      <c r="E120" s="273">
        <v>91284</v>
      </c>
      <c r="F120" s="1059">
        <f>SUM(E120/D120)</f>
        <v>1.0235009194061981</v>
      </c>
    </row>
    <row r="121" spans="1:6" ht="12.75">
      <c r="A121" s="303"/>
      <c r="B121" s="293" t="s">
        <v>189</v>
      </c>
      <c r="C121" s="273"/>
      <c r="D121" s="273"/>
      <c r="E121" s="273"/>
      <c r="F121" s="1059"/>
    </row>
    <row r="122" spans="1:6" ht="13.5" thickBot="1">
      <c r="A122" s="303"/>
      <c r="B122" s="295" t="s">
        <v>190</v>
      </c>
      <c r="C122" s="313"/>
      <c r="D122" s="313"/>
      <c r="E122" s="313"/>
      <c r="F122" s="1060"/>
    </row>
    <row r="123" spans="1:6" ht="13.5" thickBot="1">
      <c r="A123" s="303"/>
      <c r="B123" s="294" t="s">
        <v>584</v>
      </c>
      <c r="C123" s="317">
        <f>SUM(C118:C122)</f>
        <v>240781</v>
      </c>
      <c r="D123" s="317">
        <f>SUM(D118:D122)</f>
        <v>248338</v>
      </c>
      <c r="E123" s="317">
        <f>SUM(E118:E122)</f>
        <v>262019</v>
      </c>
      <c r="F123" s="942">
        <f>SUM(E123/D123)</f>
        <v>1.0550902399149547</v>
      </c>
    </row>
    <row r="124" spans="1:6" ht="12.75">
      <c r="A124" s="303"/>
      <c r="B124" s="293" t="s">
        <v>191</v>
      </c>
      <c r="C124" s="273"/>
      <c r="D124" s="273"/>
      <c r="E124" s="273"/>
      <c r="F124" s="1059"/>
    </row>
    <row r="125" spans="1:6" ht="12.75">
      <c r="A125" s="303"/>
      <c r="B125" s="293" t="s">
        <v>192</v>
      </c>
      <c r="C125" s="273"/>
      <c r="D125" s="273"/>
      <c r="E125" s="273"/>
      <c r="F125" s="1059"/>
    </row>
    <row r="126" spans="1:6" ht="13.5" thickBot="1">
      <c r="A126" s="303"/>
      <c r="B126" s="296" t="s">
        <v>197</v>
      </c>
      <c r="C126" s="313"/>
      <c r="D126" s="313"/>
      <c r="E126" s="313"/>
      <c r="F126" s="1060"/>
    </row>
    <row r="127" spans="1:6" ht="13.5" thickBot="1">
      <c r="A127" s="303"/>
      <c r="B127" s="297" t="s">
        <v>604</v>
      </c>
      <c r="C127" s="312"/>
      <c r="D127" s="312"/>
      <c r="E127" s="312"/>
      <c r="F127" s="1061"/>
    </row>
    <row r="128" spans="1:6" ht="13.5" thickBot="1">
      <c r="A128" s="303"/>
      <c r="B128" s="933" t="s">
        <v>647</v>
      </c>
      <c r="C128" s="312"/>
      <c r="D128" s="312"/>
      <c r="E128" s="312"/>
      <c r="F128" s="1061"/>
    </row>
    <row r="129" spans="1:6" ht="15.75" thickBot="1">
      <c r="A129" s="305"/>
      <c r="B129" s="299" t="s">
        <v>949</v>
      </c>
      <c r="C129" s="318">
        <f>SUM(C123+C127)</f>
        <v>240781</v>
      </c>
      <c r="D129" s="318">
        <f>SUM(D123+D127)</f>
        <v>248338</v>
      </c>
      <c r="E129" s="318">
        <f>SUM(E123+E127)</f>
        <v>262019</v>
      </c>
      <c r="F129" s="942">
        <f>SUM(E129/D129)</f>
        <v>1.0550902399149547</v>
      </c>
    </row>
    <row r="130" spans="1:6" ht="15" customHeight="1">
      <c r="A130" s="306">
        <v>2325</v>
      </c>
      <c r="B130" s="308" t="s">
        <v>201</v>
      </c>
      <c r="C130" s="273"/>
      <c r="D130" s="273"/>
      <c r="E130" s="273"/>
      <c r="F130" s="1059"/>
    </row>
    <row r="131" spans="1:6" ht="12.75">
      <c r="A131" s="304"/>
      <c r="B131" s="54" t="s">
        <v>173</v>
      </c>
      <c r="C131" s="273">
        <v>600</v>
      </c>
      <c r="D131" s="273">
        <v>600</v>
      </c>
      <c r="E131" s="273">
        <v>800</v>
      </c>
      <c r="F131" s="1059">
        <f>SUM(E131/D131)</f>
        <v>1.3333333333333333</v>
      </c>
    </row>
    <row r="132" spans="1:6" ht="12.75">
      <c r="A132" s="304"/>
      <c r="B132" s="54" t="s">
        <v>174</v>
      </c>
      <c r="C132" s="273"/>
      <c r="D132" s="273"/>
      <c r="E132" s="273"/>
      <c r="F132" s="1059"/>
    </row>
    <row r="133" spans="1:6" ht="12.75">
      <c r="A133" s="304"/>
      <c r="B133" s="54" t="s">
        <v>175</v>
      </c>
      <c r="C133" s="273"/>
      <c r="D133" s="273"/>
      <c r="E133" s="273"/>
      <c r="F133" s="1059"/>
    </row>
    <row r="134" spans="1:6" ht="12.75">
      <c r="A134" s="304"/>
      <c r="B134" s="54" t="s">
        <v>177</v>
      </c>
      <c r="C134" s="273">
        <v>4450</v>
      </c>
      <c r="D134" s="273">
        <v>4450</v>
      </c>
      <c r="E134" s="273">
        <v>4450</v>
      </c>
      <c r="F134" s="1059">
        <f>SUM(E134/D134)</f>
        <v>1</v>
      </c>
    </row>
    <row r="135" spans="1:6" ht="12.75">
      <c r="A135" s="304"/>
      <c r="B135" s="54" t="s">
        <v>178</v>
      </c>
      <c r="C135" s="273">
        <v>1470</v>
      </c>
      <c r="D135" s="273">
        <v>1470</v>
      </c>
      <c r="E135" s="273">
        <v>1470</v>
      </c>
      <c r="F135" s="1059">
        <f>SUM(E135/D135)</f>
        <v>1</v>
      </c>
    </row>
    <row r="136" spans="1:6" ht="13.5" thickBot="1">
      <c r="A136" s="304"/>
      <c r="B136" s="59" t="s">
        <v>182</v>
      </c>
      <c r="C136" s="313"/>
      <c r="D136" s="313"/>
      <c r="E136" s="313"/>
      <c r="F136" s="1060"/>
    </row>
    <row r="137" spans="1:6" ht="13.5" thickBot="1">
      <c r="A137" s="304"/>
      <c r="B137" s="222" t="s">
        <v>169</v>
      </c>
      <c r="C137" s="317">
        <f>SUM(C131:C136)</f>
        <v>6520</v>
      </c>
      <c r="D137" s="317">
        <f>SUM(D131:D136)</f>
        <v>6520</v>
      </c>
      <c r="E137" s="317">
        <f>SUM(E131:E136)</f>
        <v>6720</v>
      </c>
      <c r="F137" s="942">
        <f>SUM(E137/D137)</f>
        <v>1.030674846625767</v>
      </c>
    </row>
    <row r="138" spans="1:6" ht="13.5" thickBot="1">
      <c r="A138" s="304"/>
      <c r="B138" s="56" t="s">
        <v>637</v>
      </c>
      <c r="C138" s="274"/>
      <c r="D138" s="274"/>
      <c r="E138" s="274">
        <v>190</v>
      </c>
      <c r="F138" s="1061"/>
    </row>
    <row r="139" spans="1:6" ht="13.5" thickBot="1">
      <c r="A139" s="304"/>
      <c r="B139" s="174" t="s">
        <v>614</v>
      </c>
      <c r="C139" s="274"/>
      <c r="D139" s="274">
        <v>2528</v>
      </c>
      <c r="E139" s="274">
        <v>2528</v>
      </c>
      <c r="F139" s="942">
        <f>SUM(E139/D139)</f>
        <v>1</v>
      </c>
    </row>
    <row r="140" spans="1:6" ht="13.5" thickBot="1">
      <c r="A140" s="304"/>
      <c r="B140" s="582" t="s">
        <v>611</v>
      </c>
      <c r="C140" s="583">
        <f>SUM(C138+C137+C139)</f>
        <v>6520</v>
      </c>
      <c r="D140" s="583">
        <f>SUM(D138+D137+D139)</f>
        <v>9048</v>
      </c>
      <c r="E140" s="583">
        <f>SUM(E138+E137+E139)</f>
        <v>9438</v>
      </c>
      <c r="F140" s="942">
        <f>SUM(E140/D140)</f>
        <v>1.043103448275862</v>
      </c>
    </row>
    <row r="141" spans="1:6" ht="13.5" thickBot="1">
      <c r="A141" s="304"/>
      <c r="B141" s="584" t="s">
        <v>617</v>
      </c>
      <c r="C141" s="585"/>
      <c r="D141" s="585"/>
      <c r="E141" s="585"/>
      <c r="F141" s="1061"/>
    </row>
    <row r="142" spans="1:6" ht="12.75">
      <c r="A142" s="304"/>
      <c r="B142" s="54" t="s">
        <v>183</v>
      </c>
      <c r="C142" s="273">
        <v>96537</v>
      </c>
      <c r="D142" s="273">
        <v>98677</v>
      </c>
      <c r="E142" s="273">
        <v>104297</v>
      </c>
      <c r="F142" s="1059">
        <f>SUM(E142/D142)</f>
        <v>1.0569534947353487</v>
      </c>
    </row>
    <row r="143" spans="1:6" ht="13.5" thickBot="1">
      <c r="A143" s="304"/>
      <c r="B143" s="292" t="s">
        <v>184</v>
      </c>
      <c r="C143" s="313">
        <v>6250</v>
      </c>
      <c r="D143" s="313">
        <v>6250</v>
      </c>
      <c r="E143" s="313">
        <v>6250</v>
      </c>
      <c r="F143" s="1060">
        <f>SUM(E143/D143)</f>
        <v>1</v>
      </c>
    </row>
    <row r="144" spans="1:6" ht="13.5" thickBot="1">
      <c r="A144" s="304"/>
      <c r="B144" s="586" t="s">
        <v>585</v>
      </c>
      <c r="C144" s="587">
        <f>SUM(C142:C143)</f>
        <v>102787</v>
      </c>
      <c r="D144" s="587">
        <f>SUM(D142:D143)</f>
        <v>104927</v>
      </c>
      <c r="E144" s="587">
        <f>SUM(E142:E143)</f>
        <v>110547</v>
      </c>
      <c r="F144" s="942">
        <f>SUM(E144/D144)</f>
        <v>1.0535610472042467</v>
      </c>
    </row>
    <row r="145" spans="1:6" ht="13.5" thickBot="1">
      <c r="A145" s="304"/>
      <c r="B145" s="950" t="s">
        <v>648</v>
      </c>
      <c r="C145" s="587"/>
      <c r="D145" s="587"/>
      <c r="E145" s="587"/>
      <c r="F145" s="1061"/>
    </row>
    <row r="146" spans="1:6" ht="15.75" thickBot="1">
      <c r="A146" s="304"/>
      <c r="B146" s="298" t="s">
        <v>639</v>
      </c>
      <c r="C146" s="318">
        <f>SUM(C140+C141+C144)</f>
        <v>109307</v>
      </c>
      <c r="D146" s="318">
        <f>SUM(D140+D141+D144)</f>
        <v>113975</v>
      </c>
      <c r="E146" s="318">
        <f>SUM(E140+E141+E144)</f>
        <v>119985</v>
      </c>
      <c r="F146" s="942">
        <f>SUM(E146/D146)</f>
        <v>1.052730862031147</v>
      </c>
    </row>
    <row r="147" spans="1:6" ht="12.75">
      <c r="A147" s="303"/>
      <c r="B147" s="293" t="s">
        <v>186</v>
      </c>
      <c r="C147" s="273">
        <v>60324</v>
      </c>
      <c r="D147" s="273">
        <v>62418</v>
      </c>
      <c r="E147" s="273">
        <v>66844</v>
      </c>
      <c r="F147" s="1059">
        <f>SUM(E147/D147)</f>
        <v>1.070909032650838</v>
      </c>
    </row>
    <row r="148" spans="1:6" ht="12.75">
      <c r="A148" s="303"/>
      <c r="B148" s="293" t="s">
        <v>187</v>
      </c>
      <c r="C148" s="273">
        <v>15824</v>
      </c>
      <c r="D148" s="273">
        <v>16334</v>
      </c>
      <c r="E148" s="273">
        <v>17528</v>
      </c>
      <c r="F148" s="1059">
        <f>SUM(E148/D148)</f>
        <v>1.0730990571813395</v>
      </c>
    </row>
    <row r="149" spans="1:6" ht="12.75">
      <c r="A149" s="303"/>
      <c r="B149" s="293" t="s">
        <v>188</v>
      </c>
      <c r="C149" s="273">
        <v>33159</v>
      </c>
      <c r="D149" s="273">
        <v>35223</v>
      </c>
      <c r="E149" s="273">
        <v>35613</v>
      </c>
      <c r="F149" s="1059">
        <f>SUM(E149/D149)</f>
        <v>1.0110723107060728</v>
      </c>
    </row>
    <row r="150" spans="1:6" ht="12.75">
      <c r="A150" s="303"/>
      <c r="B150" s="293" t="s">
        <v>189</v>
      </c>
      <c r="C150" s="273"/>
      <c r="D150" s="273"/>
      <c r="E150" s="273"/>
      <c r="F150" s="1059"/>
    </row>
    <row r="151" spans="1:6" ht="13.5" thickBot="1">
      <c r="A151" s="303"/>
      <c r="B151" s="295" t="s">
        <v>190</v>
      </c>
      <c r="C151" s="313"/>
      <c r="D151" s="313"/>
      <c r="E151" s="313"/>
      <c r="F151" s="1060"/>
    </row>
    <row r="152" spans="1:6" ht="13.5" thickBot="1">
      <c r="A152" s="303"/>
      <c r="B152" s="294" t="s">
        <v>584</v>
      </c>
      <c r="C152" s="317">
        <f>SUM(C147:C151)</f>
        <v>109307</v>
      </c>
      <c r="D152" s="317">
        <f>SUM(D147:D151)</f>
        <v>113975</v>
      </c>
      <c r="E152" s="317">
        <f>SUM(E147:E151)</f>
        <v>119985</v>
      </c>
      <c r="F152" s="942">
        <f>SUM(E152/D152)</f>
        <v>1.052730862031147</v>
      </c>
    </row>
    <row r="153" spans="1:6" ht="12.75">
      <c r="A153" s="303"/>
      <c r="B153" s="293" t="s">
        <v>191</v>
      </c>
      <c r="C153" s="273"/>
      <c r="D153" s="273"/>
      <c r="E153" s="273"/>
      <c r="F153" s="1059"/>
    </row>
    <row r="154" spans="1:6" ht="12.75">
      <c r="A154" s="303"/>
      <c r="B154" s="293" t="s">
        <v>192</v>
      </c>
      <c r="C154" s="273"/>
      <c r="D154" s="273"/>
      <c r="E154" s="273"/>
      <c r="F154" s="1059"/>
    </row>
    <row r="155" spans="1:6" ht="13.5" thickBot="1">
      <c r="A155" s="303"/>
      <c r="B155" s="296" t="s">
        <v>197</v>
      </c>
      <c r="C155" s="313"/>
      <c r="D155" s="313"/>
      <c r="E155" s="313"/>
      <c r="F155" s="1060"/>
    </row>
    <row r="156" spans="1:6" ht="13.5" thickBot="1">
      <c r="A156" s="303"/>
      <c r="B156" s="297" t="s">
        <v>604</v>
      </c>
      <c r="C156" s="312"/>
      <c r="D156" s="312"/>
      <c r="E156" s="312"/>
      <c r="F156" s="1061"/>
    </row>
    <row r="157" spans="1:6" ht="13.5" thickBot="1">
      <c r="A157" s="303"/>
      <c r="B157" s="933" t="s">
        <v>647</v>
      </c>
      <c r="C157" s="312"/>
      <c r="D157" s="312"/>
      <c r="E157" s="312"/>
      <c r="F157" s="1061"/>
    </row>
    <row r="158" spans="1:6" ht="15.75" thickBot="1">
      <c r="A158" s="305"/>
      <c r="B158" s="299" t="s">
        <v>949</v>
      </c>
      <c r="C158" s="318">
        <f>SUM(C152+C156)</f>
        <v>109307</v>
      </c>
      <c r="D158" s="318">
        <f>SUM(D152+D156)</f>
        <v>113975</v>
      </c>
      <c r="E158" s="318">
        <f>SUM(E152+E156)</f>
        <v>119985</v>
      </c>
      <c r="F158" s="942">
        <f>SUM(E158/D158)</f>
        <v>1.052730862031147</v>
      </c>
    </row>
    <row r="159" spans="1:6" ht="15">
      <c r="A159" s="306">
        <v>2330</v>
      </c>
      <c r="B159" s="307" t="s">
        <v>202</v>
      </c>
      <c r="C159" s="273"/>
      <c r="D159" s="273"/>
      <c r="E159" s="273"/>
      <c r="F159" s="1059"/>
    </row>
    <row r="160" spans="1:6" ht="12.75">
      <c r="A160" s="304"/>
      <c r="B160" s="54" t="s">
        <v>173</v>
      </c>
      <c r="C160" s="273"/>
      <c r="D160" s="273"/>
      <c r="E160" s="273">
        <v>674</v>
      </c>
      <c r="F160" s="1059"/>
    </row>
    <row r="161" spans="1:6" ht="12.75">
      <c r="A161" s="304"/>
      <c r="B161" s="54" t="s">
        <v>642</v>
      </c>
      <c r="C161" s="273"/>
      <c r="D161" s="273"/>
      <c r="E161" s="273">
        <v>26</v>
      </c>
      <c r="F161" s="1059"/>
    </row>
    <row r="162" spans="1:6" ht="12.75">
      <c r="A162" s="304"/>
      <c r="B162" s="54" t="s">
        <v>174</v>
      </c>
      <c r="C162" s="273"/>
      <c r="D162" s="273"/>
      <c r="E162" s="273"/>
      <c r="F162" s="1059"/>
    </row>
    <row r="163" spans="1:6" ht="12.75">
      <c r="A163" s="304"/>
      <c r="B163" s="54" t="s">
        <v>175</v>
      </c>
      <c r="C163" s="273">
        <v>550</v>
      </c>
      <c r="D163" s="273">
        <v>550</v>
      </c>
      <c r="E163" s="273">
        <v>550</v>
      </c>
      <c r="F163" s="1059">
        <f>SUM(E163/D163)</f>
        <v>1</v>
      </c>
    </row>
    <row r="164" spans="1:6" ht="12.75">
      <c r="A164" s="304"/>
      <c r="B164" s="54" t="s">
        <v>177</v>
      </c>
      <c r="C164" s="273">
        <v>4710</v>
      </c>
      <c r="D164" s="273">
        <v>4710</v>
      </c>
      <c r="E164" s="273">
        <v>4710</v>
      </c>
      <c r="F164" s="1059">
        <f>SUM(E164/D164)</f>
        <v>1</v>
      </c>
    </row>
    <row r="165" spans="1:6" ht="12.75">
      <c r="A165" s="304"/>
      <c r="B165" s="54" t="s">
        <v>643</v>
      </c>
      <c r="C165" s="273"/>
      <c r="D165" s="273"/>
      <c r="E165" s="273">
        <v>355</v>
      </c>
      <c r="F165" s="1059"/>
    </row>
    <row r="166" spans="1:6" ht="12.75">
      <c r="A166" s="304"/>
      <c r="B166" s="54" t="s">
        <v>178</v>
      </c>
      <c r="C166" s="273">
        <v>1131</v>
      </c>
      <c r="D166" s="273">
        <v>1131</v>
      </c>
      <c r="E166" s="273">
        <v>1131</v>
      </c>
      <c r="F166" s="1059">
        <f>SUM(E166/D166)</f>
        <v>1</v>
      </c>
    </row>
    <row r="167" spans="1:6" ht="13.5" thickBot="1">
      <c r="A167" s="304"/>
      <c r="B167" s="59" t="s">
        <v>182</v>
      </c>
      <c r="C167" s="313"/>
      <c r="D167" s="313"/>
      <c r="E167" s="313"/>
      <c r="F167" s="1060"/>
    </row>
    <row r="168" spans="1:6" ht="13.5" thickBot="1">
      <c r="A168" s="304"/>
      <c r="B168" s="222" t="s">
        <v>169</v>
      </c>
      <c r="C168" s="317">
        <f>SUM(C160:C167)</f>
        <v>6391</v>
      </c>
      <c r="D168" s="317">
        <f>SUM(D160:D167)</f>
        <v>6391</v>
      </c>
      <c r="E168" s="317">
        <f>SUM(E160:E167)</f>
        <v>7446</v>
      </c>
      <c r="F168" s="942">
        <f>SUM(E168/D168)</f>
        <v>1.1650758879674543</v>
      </c>
    </row>
    <row r="169" spans="1:6" ht="13.5" thickBot="1">
      <c r="A169" s="304"/>
      <c r="B169" s="56" t="s">
        <v>637</v>
      </c>
      <c r="C169" s="274"/>
      <c r="D169" s="274"/>
      <c r="E169" s="274">
        <v>60</v>
      </c>
      <c r="F169" s="1061"/>
    </row>
    <row r="170" spans="1:6" ht="13.5" thickBot="1">
      <c r="A170" s="304"/>
      <c r="B170" s="174" t="s">
        <v>614</v>
      </c>
      <c r="C170" s="274"/>
      <c r="D170" s="274">
        <v>986</v>
      </c>
      <c r="E170" s="274">
        <v>986</v>
      </c>
      <c r="F170" s="942">
        <f>SUM(E170/D170)</f>
        <v>1</v>
      </c>
    </row>
    <row r="171" spans="1:6" ht="13.5" thickBot="1">
      <c r="A171" s="304"/>
      <c r="B171" s="582" t="s">
        <v>611</v>
      </c>
      <c r="C171" s="583">
        <f>SUM(C169+C168+C170)</f>
        <v>6391</v>
      </c>
      <c r="D171" s="583">
        <f>SUM(D169+D168+D170)</f>
        <v>7377</v>
      </c>
      <c r="E171" s="583">
        <f>SUM(E169+E168+E170)</f>
        <v>8492</v>
      </c>
      <c r="F171" s="942">
        <f>SUM(E171/D171)</f>
        <v>1.1511454520807916</v>
      </c>
    </row>
    <row r="172" spans="1:6" ht="13.5" thickBot="1">
      <c r="A172" s="304"/>
      <c r="B172" s="584" t="s">
        <v>617</v>
      </c>
      <c r="C172" s="585"/>
      <c r="D172" s="585"/>
      <c r="E172" s="585"/>
      <c r="F172" s="1061"/>
    </row>
    <row r="173" spans="1:6" ht="12.75">
      <c r="A173" s="304"/>
      <c r="B173" s="54" t="s">
        <v>183</v>
      </c>
      <c r="C173" s="273">
        <v>94634</v>
      </c>
      <c r="D173" s="273">
        <v>95536</v>
      </c>
      <c r="E173" s="273">
        <v>100513</v>
      </c>
      <c r="F173" s="1059">
        <f>SUM(E173/D173)</f>
        <v>1.0520955451348182</v>
      </c>
    </row>
    <row r="174" spans="1:6" ht="13.5" thickBot="1">
      <c r="A174" s="304"/>
      <c r="B174" s="292" t="s">
        <v>184</v>
      </c>
      <c r="C174" s="313">
        <v>5000</v>
      </c>
      <c r="D174" s="313">
        <v>5000</v>
      </c>
      <c r="E174" s="313">
        <v>5000</v>
      </c>
      <c r="F174" s="1060">
        <f>SUM(E174/D174)</f>
        <v>1</v>
      </c>
    </row>
    <row r="175" spans="1:6" ht="13.5" thickBot="1">
      <c r="A175" s="304"/>
      <c r="B175" s="586" t="s">
        <v>585</v>
      </c>
      <c r="C175" s="587">
        <f>SUM(C173:C174)</f>
        <v>99634</v>
      </c>
      <c r="D175" s="587">
        <f>SUM(D173:D174)</f>
        <v>100536</v>
      </c>
      <c r="E175" s="587">
        <f>SUM(E173:E174)</f>
        <v>105513</v>
      </c>
      <c r="F175" s="942">
        <f>SUM(E175/D175)</f>
        <v>1.0495046550489378</v>
      </c>
    </row>
    <row r="176" spans="1:6" ht="13.5" thickBot="1">
      <c r="A176" s="304"/>
      <c r="B176" s="950" t="s">
        <v>649</v>
      </c>
      <c r="C176" s="587"/>
      <c r="D176" s="587"/>
      <c r="E176" s="587"/>
      <c r="F176" s="1061"/>
    </row>
    <row r="177" spans="1:6" ht="15.75" thickBot="1">
      <c r="A177" s="304"/>
      <c r="B177" s="298" t="s">
        <v>639</v>
      </c>
      <c r="C177" s="318">
        <f>SUM(C171+C172+C175)</f>
        <v>106025</v>
      </c>
      <c r="D177" s="318">
        <f>SUM(D171+D172+D175)</f>
        <v>107913</v>
      </c>
      <c r="E177" s="318">
        <f>SUM(E171+E172+E175)</f>
        <v>114005</v>
      </c>
      <c r="F177" s="942">
        <f>SUM(E177/D177)</f>
        <v>1.0564528833412101</v>
      </c>
    </row>
    <row r="178" spans="1:6" ht="12.75">
      <c r="A178" s="303"/>
      <c r="B178" s="293" t="s">
        <v>186</v>
      </c>
      <c r="C178" s="273">
        <v>54651</v>
      </c>
      <c r="D178" s="273">
        <v>55703</v>
      </c>
      <c r="E178" s="273">
        <v>59620</v>
      </c>
      <c r="F178" s="1059">
        <f>SUM(E178/D178)</f>
        <v>1.0703193723856883</v>
      </c>
    </row>
    <row r="179" spans="1:6" ht="12.75">
      <c r="A179" s="303"/>
      <c r="B179" s="293" t="s">
        <v>187</v>
      </c>
      <c r="C179" s="273">
        <v>14307</v>
      </c>
      <c r="D179" s="273">
        <v>14590</v>
      </c>
      <c r="E179" s="273">
        <v>15650</v>
      </c>
      <c r="F179" s="1059">
        <f>SUM(E179/D179)</f>
        <v>1.0726525017135025</v>
      </c>
    </row>
    <row r="180" spans="1:6" ht="12.75">
      <c r="A180" s="303"/>
      <c r="B180" s="293" t="s">
        <v>188</v>
      </c>
      <c r="C180" s="273">
        <v>37067</v>
      </c>
      <c r="D180" s="273">
        <v>37620</v>
      </c>
      <c r="E180" s="273">
        <v>38735</v>
      </c>
      <c r="F180" s="1059">
        <f>SUM(E180/D180)</f>
        <v>1.029638490164806</v>
      </c>
    </row>
    <row r="181" spans="1:6" ht="12.75">
      <c r="A181" s="303"/>
      <c r="B181" s="293" t="s">
        <v>189</v>
      </c>
      <c r="C181" s="273"/>
      <c r="D181" s="273"/>
      <c r="E181" s="273"/>
      <c r="F181" s="1059"/>
    </row>
    <row r="182" spans="1:6" ht="13.5" thickBot="1">
      <c r="A182" s="303"/>
      <c r="B182" s="295" t="s">
        <v>190</v>
      </c>
      <c r="C182" s="313"/>
      <c r="D182" s="313"/>
      <c r="E182" s="313"/>
      <c r="F182" s="1060"/>
    </row>
    <row r="183" spans="1:6" ht="13.5" thickBot="1">
      <c r="A183" s="303"/>
      <c r="B183" s="294" t="s">
        <v>584</v>
      </c>
      <c r="C183" s="317">
        <f>SUM(C178:C182)</f>
        <v>106025</v>
      </c>
      <c r="D183" s="317">
        <f>SUM(D178:D182)</f>
        <v>107913</v>
      </c>
      <c r="E183" s="317">
        <f>SUM(E178:E182)</f>
        <v>114005</v>
      </c>
      <c r="F183" s="942">
        <f>SUM(E183/D183)</f>
        <v>1.0564528833412101</v>
      </c>
    </row>
    <row r="184" spans="1:6" ht="12.75">
      <c r="A184" s="303"/>
      <c r="B184" s="293" t="s">
        <v>191</v>
      </c>
      <c r="C184" s="273"/>
      <c r="D184" s="273"/>
      <c r="E184" s="273"/>
      <c r="F184" s="1059"/>
    </row>
    <row r="185" spans="1:6" ht="12.75">
      <c r="A185" s="303"/>
      <c r="B185" s="293" t="s">
        <v>192</v>
      </c>
      <c r="C185" s="273"/>
      <c r="D185" s="273"/>
      <c r="E185" s="273"/>
      <c r="F185" s="1059"/>
    </row>
    <row r="186" spans="1:6" ht="13.5" thickBot="1">
      <c r="A186" s="303"/>
      <c r="B186" s="296" t="s">
        <v>197</v>
      </c>
      <c r="C186" s="313"/>
      <c r="D186" s="313"/>
      <c r="E186" s="313"/>
      <c r="F186" s="1060"/>
    </row>
    <row r="187" spans="1:6" ht="13.5" thickBot="1">
      <c r="A187" s="303"/>
      <c r="B187" s="297" t="s">
        <v>604</v>
      </c>
      <c r="C187" s="312"/>
      <c r="D187" s="312"/>
      <c r="E187" s="312"/>
      <c r="F187" s="1061"/>
    </row>
    <row r="188" spans="1:6" ht="13.5" thickBot="1">
      <c r="A188" s="303"/>
      <c r="B188" s="933" t="s">
        <v>647</v>
      </c>
      <c r="C188" s="312"/>
      <c r="D188" s="312"/>
      <c r="E188" s="312"/>
      <c r="F188" s="1061"/>
    </row>
    <row r="189" spans="1:6" ht="15.75" thickBot="1">
      <c r="A189" s="305"/>
      <c r="B189" s="299" t="s">
        <v>949</v>
      </c>
      <c r="C189" s="318">
        <f>SUM(C183+C187)</f>
        <v>106025</v>
      </c>
      <c r="D189" s="318">
        <f>SUM(D183+D187)</f>
        <v>107913</v>
      </c>
      <c r="E189" s="318">
        <f>SUM(E183+E187)</f>
        <v>114005</v>
      </c>
      <c r="F189" s="942">
        <f>SUM(E189/D189)</f>
        <v>1.0564528833412101</v>
      </c>
    </row>
    <row r="190" spans="1:6" ht="15">
      <c r="A190" s="309">
        <v>2335</v>
      </c>
      <c r="B190" s="307" t="s">
        <v>203</v>
      </c>
      <c r="C190" s="273"/>
      <c r="D190" s="273"/>
      <c r="E190" s="273"/>
      <c r="F190" s="1059"/>
    </row>
    <row r="191" spans="1:6" ht="12.75">
      <c r="A191" s="304"/>
      <c r="B191" s="54" t="s">
        <v>173</v>
      </c>
      <c r="C191" s="273"/>
      <c r="D191" s="273"/>
      <c r="E191" s="273"/>
      <c r="F191" s="1059"/>
    </row>
    <row r="192" spans="1:6" ht="12.75">
      <c r="A192" s="304"/>
      <c r="B192" s="54" t="s">
        <v>642</v>
      </c>
      <c r="C192" s="273"/>
      <c r="D192" s="273"/>
      <c r="E192" s="273">
        <v>466</v>
      </c>
      <c r="F192" s="1059"/>
    </row>
    <row r="193" spans="1:6" ht="12.75">
      <c r="A193" s="304"/>
      <c r="B193" s="54" t="s">
        <v>174</v>
      </c>
      <c r="C193" s="273"/>
      <c r="D193" s="273"/>
      <c r="E193" s="273"/>
      <c r="F193" s="1059"/>
    </row>
    <row r="194" spans="1:6" ht="12.75">
      <c r="A194" s="304"/>
      <c r="B194" s="54" t="s">
        <v>175</v>
      </c>
      <c r="C194" s="273"/>
      <c r="D194" s="273"/>
      <c r="E194" s="273"/>
      <c r="F194" s="1059"/>
    </row>
    <row r="195" spans="1:6" ht="12.75">
      <c r="A195" s="304"/>
      <c r="B195" s="54" t="s">
        <v>177</v>
      </c>
      <c r="C195" s="273">
        <v>4829</v>
      </c>
      <c r="D195" s="273">
        <v>4829</v>
      </c>
      <c r="E195" s="273">
        <v>4829</v>
      </c>
      <c r="F195" s="1059">
        <f>SUM(E195/D195)</f>
        <v>1</v>
      </c>
    </row>
    <row r="196" spans="1:6" ht="12.75">
      <c r="A196" s="304"/>
      <c r="B196" s="54" t="s">
        <v>643</v>
      </c>
      <c r="C196" s="273"/>
      <c r="D196" s="273"/>
      <c r="E196" s="273">
        <v>43</v>
      </c>
      <c r="F196" s="1059"/>
    </row>
    <row r="197" spans="1:6" ht="12.75">
      <c r="A197" s="304"/>
      <c r="B197" s="54" t="s">
        <v>178</v>
      </c>
      <c r="C197" s="273">
        <v>1251</v>
      </c>
      <c r="D197" s="273">
        <v>1251</v>
      </c>
      <c r="E197" s="273">
        <v>1251</v>
      </c>
      <c r="F197" s="1059">
        <f>SUM(E197/D197)</f>
        <v>1</v>
      </c>
    </row>
    <row r="198" spans="1:6" ht="13.5" thickBot="1">
      <c r="A198" s="304"/>
      <c r="B198" s="59" t="s">
        <v>182</v>
      </c>
      <c r="C198" s="313"/>
      <c r="D198" s="313"/>
      <c r="E198" s="313"/>
      <c r="F198" s="1060"/>
    </row>
    <row r="199" spans="1:6" ht="13.5" thickBot="1">
      <c r="A199" s="304"/>
      <c r="B199" s="222" t="s">
        <v>169</v>
      </c>
      <c r="C199" s="317">
        <f>SUM(C191:C198)</f>
        <v>6080</v>
      </c>
      <c r="D199" s="317">
        <f>SUM(D191:D198)</f>
        <v>6080</v>
      </c>
      <c r="E199" s="317">
        <f>SUM(E191:E198)</f>
        <v>6589</v>
      </c>
      <c r="F199" s="942">
        <f>SUM(E199/D199)</f>
        <v>1.0837171052631578</v>
      </c>
    </row>
    <row r="200" spans="1:6" ht="13.5" thickBot="1">
      <c r="A200" s="304"/>
      <c r="B200" s="56" t="s">
        <v>637</v>
      </c>
      <c r="C200" s="274"/>
      <c r="D200" s="274"/>
      <c r="E200" s="274">
        <v>160</v>
      </c>
      <c r="F200" s="1061"/>
    </row>
    <row r="201" spans="1:6" ht="13.5" thickBot="1">
      <c r="A201" s="304"/>
      <c r="B201" s="174" t="s">
        <v>614</v>
      </c>
      <c r="C201" s="274"/>
      <c r="D201" s="274">
        <v>2585</v>
      </c>
      <c r="E201" s="274">
        <v>2585</v>
      </c>
      <c r="F201" s="942">
        <f>SUM(E201/D201)</f>
        <v>1</v>
      </c>
    </row>
    <row r="202" spans="1:6" ht="13.5" thickBot="1">
      <c r="A202" s="304"/>
      <c r="B202" s="582" t="s">
        <v>611</v>
      </c>
      <c r="C202" s="583">
        <f>SUM(C200+C199+C201)</f>
        <v>6080</v>
      </c>
      <c r="D202" s="583">
        <f>SUM(D200+D199+D201)</f>
        <v>8665</v>
      </c>
      <c r="E202" s="583">
        <f>SUM(E200+E199+E201)</f>
        <v>9334</v>
      </c>
      <c r="F202" s="942">
        <f>SUM(E202/D202)</f>
        <v>1.077207155222158</v>
      </c>
    </row>
    <row r="203" spans="1:6" ht="13.5" thickBot="1">
      <c r="A203" s="304"/>
      <c r="B203" s="584" t="s">
        <v>617</v>
      </c>
      <c r="C203" s="585"/>
      <c r="D203" s="585"/>
      <c r="E203" s="585"/>
      <c r="F203" s="1061"/>
    </row>
    <row r="204" spans="1:6" ht="12.75">
      <c r="A204" s="304"/>
      <c r="B204" s="54" t="s">
        <v>183</v>
      </c>
      <c r="C204" s="273">
        <v>48566</v>
      </c>
      <c r="D204" s="273">
        <v>49050</v>
      </c>
      <c r="E204" s="273">
        <v>52166</v>
      </c>
      <c r="F204" s="1059">
        <f aca="true" t="shared" si="1" ref="F204:F210">SUM(E204/D204)</f>
        <v>1.063527013251784</v>
      </c>
    </row>
    <row r="205" spans="1:6" ht="13.5" thickBot="1">
      <c r="A205" s="304"/>
      <c r="B205" s="292" t="s">
        <v>184</v>
      </c>
      <c r="C205" s="313">
        <v>2615</v>
      </c>
      <c r="D205" s="313">
        <v>2615</v>
      </c>
      <c r="E205" s="313">
        <v>2615</v>
      </c>
      <c r="F205" s="1060">
        <f t="shared" si="1"/>
        <v>1</v>
      </c>
    </row>
    <row r="206" spans="1:6" ht="13.5" thickBot="1">
      <c r="A206" s="304"/>
      <c r="B206" s="586" t="s">
        <v>585</v>
      </c>
      <c r="C206" s="587">
        <f>SUM(C204:C205)</f>
        <v>51181</v>
      </c>
      <c r="D206" s="587">
        <f>SUM(D204:D205)</f>
        <v>51665</v>
      </c>
      <c r="E206" s="587">
        <f>SUM(E204:E205)</f>
        <v>54781</v>
      </c>
      <c r="F206" s="942">
        <f t="shared" si="1"/>
        <v>1.0603116229555791</v>
      </c>
    </row>
    <row r="207" spans="1:6" ht="15.75" thickBot="1">
      <c r="A207" s="304"/>
      <c r="B207" s="298" t="s">
        <v>639</v>
      </c>
      <c r="C207" s="318">
        <f>SUM(C202+C203+C206)</f>
        <v>57261</v>
      </c>
      <c r="D207" s="318">
        <f>SUM(D202+D203+D206)</f>
        <v>60330</v>
      </c>
      <c r="E207" s="318">
        <f>SUM(E202+E203+E206)</f>
        <v>64115</v>
      </c>
      <c r="F207" s="942">
        <f t="shared" si="1"/>
        <v>1.0627382728327532</v>
      </c>
    </row>
    <row r="208" spans="1:6" ht="12.75">
      <c r="A208" s="303"/>
      <c r="B208" s="293" t="s">
        <v>186</v>
      </c>
      <c r="C208" s="273">
        <v>30837</v>
      </c>
      <c r="D208" s="273">
        <v>31588</v>
      </c>
      <c r="E208" s="273">
        <v>34041</v>
      </c>
      <c r="F208" s="1059">
        <f t="shared" si="1"/>
        <v>1.077656071926048</v>
      </c>
    </row>
    <row r="209" spans="1:6" ht="12.75">
      <c r="A209" s="303"/>
      <c r="B209" s="293" t="s">
        <v>187</v>
      </c>
      <c r="C209" s="273">
        <v>8148</v>
      </c>
      <c r="D209" s="273">
        <v>8342</v>
      </c>
      <c r="E209" s="273">
        <v>9005</v>
      </c>
      <c r="F209" s="1059">
        <f t="shared" si="1"/>
        <v>1.0794773435626948</v>
      </c>
    </row>
    <row r="210" spans="1:6" ht="12.75">
      <c r="A210" s="303"/>
      <c r="B210" s="293" t="s">
        <v>188</v>
      </c>
      <c r="C210" s="273">
        <v>18276</v>
      </c>
      <c r="D210" s="273">
        <v>20400</v>
      </c>
      <c r="E210" s="273">
        <v>21069</v>
      </c>
      <c r="F210" s="1059">
        <f t="shared" si="1"/>
        <v>1.0327941176470588</v>
      </c>
    </row>
    <row r="211" spans="1:6" ht="12.75">
      <c r="A211" s="303"/>
      <c r="B211" s="293" t="s">
        <v>189</v>
      </c>
      <c r="C211" s="273"/>
      <c r="D211" s="273"/>
      <c r="E211" s="273"/>
      <c r="F211" s="1059"/>
    </row>
    <row r="212" spans="1:6" ht="13.5" thickBot="1">
      <c r="A212" s="303"/>
      <c r="B212" s="295" t="s">
        <v>190</v>
      </c>
      <c r="C212" s="313"/>
      <c r="D212" s="313"/>
      <c r="E212" s="313"/>
      <c r="F212" s="1060"/>
    </row>
    <row r="213" spans="1:6" ht="13.5" thickBot="1">
      <c r="A213" s="303"/>
      <c r="B213" s="294" t="s">
        <v>584</v>
      </c>
      <c r="C213" s="317">
        <f>SUM(C208:C212)</f>
        <v>57261</v>
      </c>
      <c r="D213" s="317">
        <f>SUM(D208:D212)</f>
        <v>60330</v>
      </c>
      <c r="E213" s="317">
        <f>SUM(E208:E212)</f>
        <v>64115</v>
      </c>
      <c r="F213" s="942">
        <f>SUM(E213/D213)</f>
        <v>1.0627382728327532</v>
      </c>
    </row>
    <row r="214" spans="1:6" ht="12.75">
      <c r="A214" s="303"/>
      <c r="B214" s="293" t="s">
        <v>191</v>
      </c>
      <c r="C214" s="273"/>
      <c r="D214" s="273"/>
      <c r="E214" s="273"/>
      <c r="F214" s="1059"/>
    </row>
    <row r="215" spans="1:6" ht="12.75">
      <c r="A215" s="303"/>
      <c r="B215" s="293" t="s">
        <v>192</v>
      </c>
      <c r="C215" s="273"/>
      <c r="D215" s="273"/>
      <c r="E215" s="273"/>
      <c r="F215" s="1059"/>
    </row>
    <row r="216" spans="1:6" ht="13.5" thickBot="1">
      <c r="A216" s="303"/>
      <c r="B216" s="296" t="s">
        <v>197</v>
      </c>
      <c r="C216" s="313"/>
      <c r="D216" s="313"/>
      <c r="E216" s="313"/>
      <c r="F216" s="1060"/>
    </row>
    <row r="217" spans="1:6" ht="13.5" thickBot="1">
      <c r="A217" s="303"/>
      <c r="B217" s="297" t="s">
        <v>604</v>
      </c>
      <c r="C217" s="312"/>
      <c r="D217" s="312"/>
      <c r="E217" s="312"/>
      <c r="F217" s="1061"/>
    </row>
    <row r="218" spans="1:6" ht="13.5" thickBot="1">
      <c r="A218" s="303"/>
      <c r="B218" s="933" t="s">
        <v>647</v>
      </c>
      <c r="C218" s="312"/>
      <c r="D218" s="312"/>
      <c r="E218" s="312"/>
      <c r="F218" s="1061"/>
    </row>
    <row r="219" spans="1:6" ht="15.75" thickBot="1">
      <c r="A219" s="305"/>
      <c r="B219" s="299" t="s">
        <v>949</v>
      </c>
      <c r="C219" s="318">
        <f>SUM(C213+C217)</f>
        <v>57261</v>
      </c>
      <c r="D219" s="318">
        <f>SUM(D213+D217)</f>
        <v>60330</v>
      </c>
      <c r="E219" s="318">
        <f>SUM(E213+E217)</f>
        <v>64115</v>
      </c>
      <c r="F219" s="942">
        <f>SUM(E219/D219)</f>
        <v>1.0627382728327532</v>
      </c>
    </row>
    <row r="220" spans="1:6" ht="15">
      <c r="A220" s="306">
        <v>2345</v>
      </c>
      <c r="B220" s="310" t="s">
        <v>204</v>
      </c>
      <c r="C220" s="273"/>
      <c r="D220" s="273"/>
      <c r="E220" s="273"/>
      <c r="F220" s="1059"/>
    </row>
    <row r="221" spans="1:6" ht="12.75">
      <c r="A221" s="304"/>
      <c r="B221" s="54" t="s">
        <v>173</v>
      </c>
      <c r="C221" s="273"/>
      <c r="D221" s="273"/>
      <c r="E221" s="273"/>
      <c r="F221" s="1059"/>
    </row>
    <row r="222" spans="1:6" ht="12.75">
      <c r="A222" s="304"/>
      <c r="B222" s="54" t="s">
        <v>642</v>
      </c>
      <c r="C222" s="273"/>
      <c r="D222" s="273"/>
      <c r="E222" s="273">
        <v>418</v>
      </c>
      <c r="F222" s="1059"/>
    </row>
    <row r="223" spans="1:6" ht="12.75">
      <c r="A223" s="304"/>
      <c r="B223" s="54" t="s">
        <v>174</v>
      </c>
      <c r="C223" s="273"/>
      <c r="D223" s="273"/>
      <c r="E223" s="273"/>
      <c r="F223" s="1059"/>
    </row>
    <row r="224" spans="1:6" ht="12.75">
      <c r="A224" s="304"/>
      <c r="B224" s="54" t="s">
        <v>175</v>
      </c>
      <c r="C224" s="273"/>
      <c r="D224" s="273"/>
      <c r="E224" s="273"/>
      <c r="F224" s="1059"/>
    </row>
    <row r="225" spans="1:6" ht="12.75">
      <c r="A225" s="304"/>
      <c r="B225" s="54" t="s">
        <v>177</v>
      </c>
      <c r="C225" s="273">
        <v>5004</v>
      </c>
      <c r="D225" s="273">
        <v>5004</v>
      </c>
      <c r="E225" s="273">
        <v>5004</v>
      </c>
      <c r="F225" s="1059">
        <f>SUM(E225/D225)</f>
        <v>1</v>
      </c>
    </row>
    <row r="226" spans="1:6" ht="12.75">
      <c r="A226" s="304"/>
      <c r="B226" s="54" t="s">
        <v>643</v>
      </c>
      <c r="C226" s="273"/>
      <c r="D226" s="273"/>
      <c r="E226" s="273">
        <v>9</v>
      </c>
      <c r="F226" s="1059"/>
    </row>
    <row r="227" spans="1:6" ht="12.75">
      <c r="A227" s="304"/>
      <c r="B227" s="54" t="s">
        <v>178</v>
      </c>
      <c r="C227" s="273">
        <v>1312</v>
      </c>
      <c r="D227" s="273">
        <v>1312</v>
      </c>
      <c r="E227" s="273">
        <v>1312</v>
      </c>
      <c r="F227" s="1059">
        <f>SUM(E227/D227)</f>
        <v>1</v>
      </c>
    </row>
    <row r="228" spans="1:6" ht="13.5" thickBot="1">
      <c r="A228" s="304"/>
      <c r="B228" s="59" t="s">
        <v>182</v>
      </c>
      <c r="C228" s="313"/>
      <c r="D228" s="313"/>
      <c r="E228" s="313"/>
      <c r="F228" s="1060"/>
    </row>
    <row r="229" spans="1:6" ht="13.5" thickBot="1">
      <c r="A229" s="304"/>
      <c r="B229" s="222" t="s">
        <v>169</v>
      </c>
      <c r="C229" s="317">
        <f>SUM(C221:C228)</f>
        <v>6316</v>
      </c>
      <c r="D229" s="317">
        <f>SUM(D221:D228)</f>
        <v>6316</v>
      </c>
      <c r="E229" s="317">
        <f>SUM(E221:E228)</f>
        <v>6743</v>
      </c>
      <c r="F229" s="942">
        <f>SUM(E229/D229)</f>
        <v>1.0676060797973401</v>
      </c>
    </row>
    <row r="230" spans="1:6" ht="13.5" thickBot="1">
      <c r="A230" s="304"/>
      <c r="B230" s="56" t="s">
        <v>637</v>
      </c>
      <c r="C230" s="274"/>
      <c r="D230" s="274"/>
      <c r="E230" s="274">
        <v>470</v>
      </c>
      <c r="F230" s="1061"/>
    </row>
    <row r="231" spans="1:6" ht="13.5" thickBot="1">
      <c r="A231" s="304"/>
      <c r="B231" s="174" t="s">
        <v>614</v>
      </c>
      <c r="C231" s="274"/>
      <c r="D231" s="274">
        <v>2143</v>
      </c>
      <c r="E231" s="274">
        <v>2143</v>
      </c>
      <c r="F231" s="942">
        <f>SUM(E231/D231)</f>
        <v>1</v>
      </c>
    </row>
    <row r="232" spans="1:6" ht="13.5" thickBot="1">
      <c r="A232" s="304"/>
      <c r="B232" s="582" t="s">
        <v>611</v>
      </c>
      <c r="C232" s="583">
        <f>SUM(C230+C229+C231)</f>
        <v>6316</v>
      </c>
      <c r="D232" s="583">
        <f>SUM(D230+D229+D231)</f>
        <v>8459</v>
      </c>
      <c r="E232" s="583">
        <f>SUM(E230+E229+E231)</f>
        <v>9356</v>
      </c>
      <c r="F232" s="942">
        <f>SUM(E232/D232)</f>
        <v>1.1060409031800449</v>
      </c>
    </row>
    <row r="233" spans="1:6" ht="13.5" thickBot="1">
      <c r="A233" s="304"/>
      <c r="B233" s="584" t="s">
        <v>617</v>
      </c>
      <c r="C233" s="585"/>
      <c r="D233" s="585"/>
      <c r="E233" s="585"/>
      <c r="F233" s="1061"/>
    </row>
    <row r="234" spans="1:6" ht="12.75">
      <c r="A234" s="304"/>
      <c r="B234" s="54" t="s">
        <v>183</v>
      </c>
      <c r="C234" s="273">
        <v>47971</v>
      </c>
      <c r="D234" s="273">
        <v>48516</v>
      </c>
      <c r="E234" s="273">
        <v>51961</v>
      </c>
      <c r="F234" s="1059">
        <f aca="true" t="shared" si="2" ref="F234:F240">SUM(E234/D234)</f>
        <v>1.0710075026795285</v>
      </c>
    </row>
    <row r="235" spans="1:6" ht="13.5" thickBot="1">
      <c r="A235" s="304"/>
      <c r="B235" s="292" t="s">
        <v>184</v>
      </c>
      <c r="C235" s="313">
        <v>2129</v>
      </c>
      <c r="D235" s="313">
        <v>2129</v>
      </c>
      <c r="E235" s="313">
        <v>2129</v>
      </c>
      <c r="F235" s="1060">
        <f t="shared" si="2"/>
        <v>1</v>
      </c>
    </row>
    <row r="236" spans="1:6" ht="13.5" thickBot="1">
      <c r="A236" s="304"/>
      <c r="B236" s="586" t="s">
        <v>585</v>
      </c>
      <c r="C236" s="587">
        <f>SUM(C234:C235)</f>
        <v>50100</v>
      </c>
      <c r="D236" s="587">
        <f>SUM(D234:D235)</f>
        <v>50645</v>
      </c>
      <c r="E236" s="587">
        <f>SUM(E234:E235)</f>
        <v>54090</v>
      </c>
      <c r="F236" s="942">
        <f t="shared" si="2"/>
        <v>1.068022509625827</v>
      </c>
    </row>
    <row r="237" spans="1:6" ht="15.75" thickBot="1">
      <c r="A237" s="304"/>
      <c r="B237" s="298" t="s">
        <v>639</v>
      </c>
      <c r="C237" s="318">
        <f>SUM(C232+C233+C236)</f>
        <v>56416</v>
      </c>
      <c r="D237" s="318">
        <f>SUM(D232+D233+D236)</f>
        <v>59104</v>
      </c>
      <c r="E237" s="318">
        <f>SUM(E232+E233+E236)</f>
        <v>63446</v>
      </c>
      <c r="F237" s="942">
        <f t="shared" si="2"/>
        <v>1.0734637249593937</v>
      </c>
    </row>
    <row r="238" spans="1:6" ht="12.75">
      <c r="A238" s="303"/>
      <c r="B238" s="293" t="s">
        <v>186</v>
      </c>
      <c r="C238" s="273">
        <v>31076</v>
      </c>
      <c r="D238" s="273">
        <v>31820</v>
      </c>
      <c r="E238" s="273">
        <v>34534</v>
      </c>
      <c r="F238" s="1059">
        <f t="shared" si="2"/>
        <v>1.0852922690131992</v>
      </c>
    </row>
    <row r="239" spans="1:6" ht="12.75">
      <c r="A239" s="303"/>
      <c r="B239" s="293" t="s">
        <v>187</v>
      </c>
      <c r="C239" s="273">
        <v>8368</v>
      </c>
      <c r="D239" s="273">
        <v>8569</v>
      </c>
      <c r="E239" s="273">
        <v>9300</v>
      </c>
      <c r="F239" s="1059">
        <f t="shared" si="2"/>
        <v>1.0853075037927413</v>
      </c>
    </row>
    <row r="240" spans="1:6" ht="12.75">
      <c r="A240" s="303"/>
      <c r="B240" s="293" t="s">
        <v>188</v>
      </c>
      <c r="C240" s="273">
        <v>16972</v>
      </c>
      <c r="D240" s="273">
        <v>18715</v>
      </c>
      <c r="E240" s="273">
        <v>19612</v>
      </c>
      <c r="F240" s="1059">
        <f t="shared" si="2"/>
        <v>1.047929468340903</v>
      </c>
    </row>
    <row r="241" spans="1:6" ht="12.75">
      <c r="A241" s="303"/>
      <c r="B241" s="293" t="s">
        <v>189</v>
      </c>
      <c r="C241" s="273"/>
      <c r="D241" s="273"/>
      <c r="E241" s="273"/>
      <c r="F241" s="1059"/>
    </row>
    <row r="242" spans="1:6" ht="13.5" thickBot="1">
      <c r="A242" s="303"/>
      <c r="B242" s="295" t="s">
        <v>190</v>
      </c>
      <c r="C242" s="313"/>
      <c r="D242" s="313"/>
      <c r="E242" s="313"/>
      <c r="F242" s="1060"/>
    </row>
    <row r="243" spans="1:6" ht="13.5" thickBot="1">
      <c r="A243" s="303"/>
      <c r="B243" s="294" t="s">
        <v>584</v>
      </c>
      <c r="C243" s="317">
        <f>SUM(C238:C242)</f>
        <v>56416</v>
      </c>
      <c r="D243" s="317">
        <f>SUM(D238:D242)</f>
        <v>59104</v>
      </c>
      <c r="E243" s="317">
        <f>SUM(E238:E242)</f>
        <v>63446</v>
      </c>
      <c r="F243" s="942">
        <f>SUM(E243/D243)</f>
        <v>1.0734637249593937</v>
      </c>
    </row>
    <row r="244" spans="1:6" ht="12.75">
      <c r="A244" s="303"/>
      <c r="B244" s="293" t="s">
        <v>191</v>
      </c>
      <c r="C244" s="273"/>
      <c r="D244" s="273"/>
      <c r="E244" s="273"/>
      <c r="F244" s="1059"/>
    </row>
    <row r="245" spans="1:6" ht="12.75">
      <c r="A245" s="303"/>
      <c r="B245" s="293" t="s">
        <v>192</v>
      </c>
      <c r="C245" s="273"/>
      <c r="D245" s="273"/>
      <c r="E245" s="273"/>
      <c r="F245" s="1059"/>
    </row>
    <row r="246" spans="1:6" ht="13.5" thickBot="1">
      <c r="A246" s="303"/>
      <c r="B246" s="296" t="s">
        <v>197</v>
      </c>
      <c r="C246" s="313"/>
      <c r="D246" s="313"/>
      <c r="E246" s="313"/>
      <c r="F246" s="1060"/>
    </row>
    <row r="247" spans="1:6" ht="13.5" thickBot="1">
      <c r="A247" s="303"/>
      <c r="B247" s="297" t="s">
        <v>604</v>
      </c>
      <c r="C247" s="312"/>
      <c r="D247" s="312"/>
      <c r="E247" s="312"/>
      <c r="F247" s="1061"/>
    </row>
    <row r="248" spans="1:6" ht="13.5" thickBot="1">
      <c r="A248" s="303"/>
      <c r="B248" s="933" t="s">
        <v>647</v>
      </c>
      <c r="C248" s="312"/>
      <c r="D248" s="312"/>
      <c r="E248" s="312"/>
      <c r="F248" s="1061"/>
    </row>
    <row r="249" spans="1:6" ht="15.75" thickBot="1">
      <c r="A249" s="305"/>
      <c r="B249" s="299" t="s">
        <v>949</v>
      </c>
      <c r="C249" s="318">
        <f>SUM(C243+C247)</f>
        <v>56416</v>
      </c>
      <c r="D249" s="318">
        <f>SUM(D243+D247)</f>
        <v>59104</v>
      </c>
      <c r="E249" s="318">
        <f>SUM(E243+E247)</f>
        <v>63446</v>
      </c>
      <c r="F249" s="942">
        <f>SUM(E249/D249)</f>
        <v>1.0734637249593937</v>
      </c>
    </row>
    <row r="250" spans="1:6" ht="15">
      <c r="A250" s="306">
        <v>2360</v>
      </c>
      <c r="B250" s="308" t="s">
        <v>205</v>
      </c>
      <c r="C250" s="273"/>
      <c r="D250" s="273"/>
      <c r="E250" s="273"/>
      <c r="F250" s="1059"/>
    </row>
    <row r="251" spans="1:6" ht="12.75">
      <c r="A251" s="304"/>
      <c r="B251" s="54" t="s">
        <v>173</v>
      </c>
      <c r="C251" s="273"/>
      <c r="D251" s="273"/>
      <c r="E251" s="273"/>
      <c r="F251" s="1059"/>
    </row>
    <row r="252" spans="1:6" ht="12.75">
      <c r="A252" s="304"/>
      <c r="B252" s="54" t="s">
        <v>642</v>
      </c>
      <c r="C252" s="273"/>
      <c r="D252" s="273"/>
      <c r="E252" s="273">
        <v>468</v>
      </c>
      <c r="F252" s="1059"/>
    </row>
    <row r="253" spans="1:6" ht="12.75">
      <c r="A253" s="304"/>
      <c r="B253" s="54" t="s">
        <v>174</v>
      </c>
      <c r="C253" s="273"/>
      <c r="D253" s="273"/>
      <c r="E253" s="273"/>
      <c r="F253" s="1059"/>
    </row>
    <row r="254" spans="1:6" ht="12.75">
      <c r="A254" s="304"/>
      <c r="B254" s="54" t="s">
        <v>175</v>
      </c>
      <c r="C254" s="273"/>
      <c r="D254" s="273"/>
      <c r="E254" s="273"/>
      <c r="F254" s="1059"/>
    </row>
    <row r="255" spans="1:6" ht="12.75">
      <c r="A255" s="304"/>
      <c r="B255" s="54" t="s">
        <v>177</v>
      </c>
      <c r="C255" s="273">
        <v>4896</v>
      </c>
      <c r="D255" s="273">
        <v>4896</v>
      </c>
      <c r="E255" s="273">
        <v>4896</v>
      </c>
      <c r="F255" s="1059">
        <f>SUM(E255/D255)</f>
        <v>1</v>
      </c>
    </row>
    <row r="256" spans="1:6" ht="12.75">
      <c r="A256" s="304"/>
      <c r="B256" s="54" t="s">
        <v>643</v>
      </c>
      <c r="C256" s="273"/>
      <c r="D256" s="273"/>
      <c r="E256" s="273">
        <v>43</v>
      </c>
      <c r="F256" s="1059"/>
    </row>
    <row r="257" spans="1:6" ht="12.75">
      <c r="A257" s="304"/>
      <c r="B257" s="54" t="s">
        <v>178</v>
      </c>
      <c r="C257" s="273">
        <v>1277</v>
      </c>
      <c r="D257" s="273">
        <v>1277</v>
      </c>
      <c r="E257" s="273">
        <v>1277</v>
      </c>
      <c r="F257" s="1059">
        <f>SUM(E257/D257)</f>
        <v>1</v>
      </c>
    </row>
    <row r="258" spans="1:6" ht="13.5" thickBot="1">
      <c r="A258" s="304"/>
      <c r="B258" s="59" t="s">
        <v>182</v>
      </c>
      <c r="C258" s="313"/>
      <c r="D258" s="313"/>
      <c r="E258" s="313"/>
      <c r="F258" s="1060"/>
    </row>
    <row r="259" spans="1:6" ht="13.5" thickBot="1">
      <c r="A259" s="304"/>
      <c r="B259" s="222" t="s">
        <v>169</v>
      </c>
      <c r="C259" s="317">
        <f>SUM(C251:C258)</f>
        <v>6173</v>
      </c>
      <c r="D259" s="317">
        <f>SUM(D251:D258)</f>
        <v>6173</v>
      </c>
      <c r="E259" s="317">
        <f>SUM(E251:E258)</f>
        <v>6684</v>
      </c>
      <c r="F259" s="942">
        <f>SUM(E259/D259)</f>
        <v>1.0827798477239592</v>
      </c>
    </row>
    <row r="260" spans="1:6" ht="13.5" thickBot="1">
      <c r="A260" s="304"/>
      <c r="B260" s="56" t="s">
        <v>637</v>
      </c>
      <c r="C260" s="274"/>
      <c r="D260" s="274"/>
      <c r="E260" s="274">
        <v>150</v>
      </c>
      <c r="F260" s="1061"/>
    </row>
    <row r="261" spans="1:6" ht="13.5" thickBot="1">
      <c r="A261" s="304"/>
      <c r="B261" s="174" t="s">
        <v>614</v>
      </c>
      <c r="C261" s="274"/>
      <c r="D261" s="274">
        <v>2665</v>
      </c>
      <c r="E261" s="274">
        <v>2665</v>
      </c>
      <c r="F261" s="942">
        <f>SUM(E261/D261)</f>
        <v>1</v>
      </c>
    </row>
    <row r="262" spans="1:6" ht="13.5" thickBot="1">
      <c r="A262" s="304"/>
      <c r="B262" s="582" t="s">
        <v>611</v>
      </c>
      <c r="C262" s="583">
        <f>SUM(C260+C259+C261)</f>
        <v>6173</v>
      </c>
      <c r="D262" s="583">
        <f>SUM(D260+D259+D261)</f>
        <v>8838</v>
      </c>
      <c r="E262" s="583">
        <f>SUM(E260+E259+E261)</f>
        <v>9499</v>
      </c>
      <c r="F262" s="942">
        <f>SUM(E262/D262)</f>
        <v>1.0747906766236706</v>
      </c>
    </row>
    <row r="263" spans="1:6" ht="13.5" thickBot="1">
      <c r="A263" s="304"/>
      <c r="B263" s="584" t="s">
        <v>617</v>
      </c>
      <c r="C263" s="585"/>
      <c r="D263" s="585"/>
      <c r="E263" s="585"/>
      <c r="F263" s="1061"/>
    </row>
    <row r="264" spans="1:6" ht="12.75">
      <c r="A264" s="304"/>
      <c r="B264" s="54" t="s">
        <v>183</v>
      </c>
      <c r="C264" s="273">
        <v>48825</v>
      </c>
      <c r="D264" s="273">
        <v>49233</v>
      </c>
      <c r="E264" s="273">
        <v>52122</v>
      </c>
      <c r="F264" s="1059">
        <f aca="true" t="shared" si="3" ref="F264:F270">SUM(E264/D264)</f>
        <v>1.0586801535555421</v>
      </c>
    </row>
    <row r="265" spans="1:6" ht="13.5" thickBot="1">
      <c r="A265" s="304"/>
      <c r="B265" s="292" t="s">
        <v>184</v>
      </c>
      <c r="C265" s="313">
        <v>2493</v>
      </c>
      <c r="D265" s="313">
        <v>2493</v>
      </c>
      <c r="E265" s="313">
        <v>2493</v>
      </c>
      <c r="F265" s="1060">
        <f t="shared" si="3"/>
        <v>1</v>
      </c>
    </row>
    <row r="266" spans="1:6" ht="13.5" thickBot="1">
      <c r="A266" s="304"/>
      <c r="B266" s="586" t="s">
        <v>585</v>
      </c>
      <c r="C266" s="587">
        <f>SUM(C264:C265)</f>
        <v>51318</v>
      </c>
      <c r="D266" s="587">
        <f>SUM(D264:D265)</f>
        <v>51726</v>
      </c>
      <c r="E266" s="587">
        <f>SUM(E264:E265)</f>
        <v>54615</v>
      </c>
      <c r="F266" s="942">
        <f t="shared" si="3"/>
        <v>1.0558519893283842</v>
      </c>
    </row>
    <row r="267" spans="1:6" ht="15.75" thickBot="1">
      <c r="A267" s="304"/>
      <c r="B267" s="298" t="s">
        <v>639</v>
      </c>
      <c r="C267" s="318">
        <f>SUM(C262+C263+C266)</f>
        <v>57491</v>
      </c>
      <c r="D267" s="318">
        <f>SUM(D262+D263+D266)</f>
        <v>60564</v>
      </c>
      <c r="E267" s="318">
        <f>SUM(E262+E263+E266)</f>
        <v>64114</v>
      </c>
      <c r="F267" s="942">
        <f t="shared" si="3"/>
        <v>1.0586156792814212</v>
      </c>
    </row>
    <row r="268" spans="1:6" ht="12.75">
      <c r="A268" s="303"/>
      <c r="B268" s="293" t="s">
        <v>186</v>
      </c>
      <c r="C268" s="273">
        <v>31048</v>
      </c>
      <c r="D268" s="273">
        <v>31721</v>
      </c>
      <c r="E268" s="273">
        <v>33997</v>
      </c>
      <c r="F268" s="1059">
        <f t="shared" si="3"/>
        <v>1.0717505753286467</v>
      </c>
    </row>
    <row r="269" spans="1:6" ht="12.75">
      <c r="A269" s="303"/>
      <c r="B269" s="293" t="s">
        <v>187</v>
      </c>
      <c r="C269" s="273">
        <v>8205</v>
      </c>
      <c r="D269" s="273">
        <v>8382</v>
      </c>
      <c r="E269" s="273">
        <v>8995</v>
      </c>
      <c r="F269" s="1059">
        <f t="shared" si="3"/>
        <v>1.0731329038415653</v>
      </c>
    </row>
    <row r="270" spans="1:6" ht="12.75">
      <c r="A270" s="303"/>
      <c r="B270" s="293" t="s">
        <v>188</v>
      </c>
      <c r="C270" s="273">
        <v>18238</v>
      </c>
      <c r="D270" s="273">
        <v>20461</v>
      </c>
      <c r="E270" s="273">
        <v>21122</v>
      </c>
      <c r="F270" s="1059">
        <f t="shared" si="3"/>
        <v>1.0323053614192854</v>
      </c>
    </row>
    <row r="271" spans="1:6" ht="12.75">
      <c r="A271" s="303"/>
      <c r="B271" s="293" t="s">
        <v>189</v>
      </c>
      <c r="C271" s="273"/>
      <c r="D271" s="273"/>
      <c r="E271" s="273"/>
      <c r="F271" s="1059"/>
    </row>
    <row r="272" spans="1:6" ht="13.5" thickBot="1">
      <c r="A272" s="303"/>
      <c r="B272" s="295" t="s">
        <v>190</v>
      </c>
      <c r="C272" s="313"/>
      <c r="D272" s="313"/>
      <c r="E272" s="313"/>
      <c r="F272" s="1060"/>
    </row>
    <row r="273" spans="1:6" ht="13.5" thickBot="1">
      <c r="A273" s="303"/>
      <c r="B273" s="294" t="s">
        <v>584</v>
      </c>
      <c r="C273" s="317">
        <f>SUM(C268:C272)</f>
        <v>57491</v>
      </c>
      <c r="D273" s="317">
        <f>SUM(D268:D272)</f>
        <v>60564</v>
      </c>
      <c r="E273" s="317">
        <f>SUM(E268:E272)</f>
        <v>64114</v>
      </c>
      <c r="F273" s="942">
        <f>SUM(E273/D273)</f>
        <v>1.0586156792814212</v>
      </c>
    </row>
    <row r="274" spans="1:6" ht="12.75">
      <c r="A274" s="303"/>
      <c r="B274" s="293" t="s">
        <v>191</v>
      </c>
      <c r="C274" s="273"/>
      <c r="D274" s="273"/>
      <c r="E274" s="273"/>
      <c r="F274" s="1059"/>
    </row>
    <row r="275" spans="1:6" ht="12.75">
      <c r="A275" s="303"/>
      <c r="B275" s="293" t="s">
        <v>192</v>
      </c>
      <c r="C275" s="273"/>
      <c r="D275" s="273"/>
      <c r="E275" s="273"/>
      <c r="F275" s="1059"/>
    </row>
    <row r="276" spans="1:6" ht="13.5" thickBot="1">
      <c r="A276" s="303"/>
      <c r="B276" s="296" t="s">
        <v>197</v>
      </c>
      <c r="C276" s="313"/>
      <c r="D276" s="313"/>
      <c r="E276" s="313"/>
      <c r="F276" s="1060"/>
    </row>
    <row r="277" spans="1:6" ht="13.5" thickBot="1">
      <c r="A277" s="303"/>
      <c r="B277" s="297" t="s">
        <v>604</v>
      </c>
      <c r="C277" s="312"/>
      <c r="D277" s="312"/>
      <c r="E277" s="312"/>
      <c r="F277" s="1061"/>
    </row>
    <row r="278" spans="1:6" ht="13.5" thickBot="1">
      <c r="A278" s="303"/>
      <c r="B278" s="933" t="s">
        <v>647</v>
      </c>
      <c r="C278" s="312"/>
      <c r="D278" s="312"/>
      <c r="E278" s="312"/>
      <c r="F278" s="942"/>
    </row>
    <row r="279" spans="1:6" ht="15.75" thickBot="1">
      <c r="A279" s="305"/>
      <c r="B279" s="299" t="s">
        <v>949</v>
      </c>
      <c r="C279" s="318">
        <f>SUM(C273+C277)</f>
        <v>57491</v>
      </c>
      <c r="D279" s="318">
        <f>SUM(D273+D277)</f>
        <v>60564</v>
      </c>
      <c r="E279" s="318">
        <f>SUM(E273+E277)</f>
        <v>64114</v>
      </c>
      <c r="F279" s="1057">
        <f>SUM(E279/D279)</f>
        <v>1.0586156792814212</v>
      </c>
    </row>
    <row r="280" spans="1:6" ht="15">
      <c r="A280" s="308">
        <v>2499</v>
      </c>
      <c r="B280" s="307" t="s">
        <v>206</v>
      </c>
      <c r="C280" s="315"/>
      <c r="D280" s="315"/>
      <c r="E280" s="315"/>
      <c r="F280" s="1059"/>
    </row>
    <row r="281" spans="1:6" ht="12.75">
      <c r="A281" s="304"/>
      <c r="B281" s="54" t="s">
        <v>173</v>
      </c>
      <c r="C281" s="315">
        <f>SUM(C10+C39+C70+C100+C131+C160+C191+C221+C251)</f>
        <v>600</v>
      </c>
      <c r="D281" s="315">
        <f>SUM(D10+D39+D70+D100+D131+D160+D191+D221+D251)</f>
        <v>600</v>
      </c>
      <c r="E281" s="315">
        <f>SUM(E10+E39+E70+E100+E131+E160+E191+E221+E251)</f>
        <v>1855</v>
      </c>
      <c r="F281" s="1059">
        <f>SUM(E281/D281)</f>
        <v>3.091666666666667</v>
      </c>
    </row>
    <row r="282" spans="1:6" ht="12.75">
      <c r="A282" s="304"/>
      <c r="B282" s="54" t="s">
        <v>174</v>
      </c>
      <c r="C282" s="315">
        <f>SUM(C11+C41+C72+C102+C132+C162+C193+C223+C253)</f>
        <v>0</v>
      </c>
      <c r="D282" s="315">
        <f>SUM(D11+D41+D72+D102+D132+D162+D193+D223+D253)</f>
        <v>0</v>
      </c>
      <c r="E282" s="315">
        <f>SUM(E11+E41+E72+E102+E132+E162+E193+E223+E253)</f>
        <v>0</v>
      </c>
      <c r="F282" s="1059"/>
    </row>
    <row r="283" spans="1:6" ht="12.75">
      <c r="A283" s="304"/>
      <c r="B283" s="54" t="s">
        <v>642</v>
      </c>
      <c r="C283" s="315"/>
      <c r="D283" s="315"/>
      <c r="E283" s="315">
        <f>SUM(E40+E71+E101+E192+E222+E252+E161)</f>
        <v>4726</v>
      </c>
      <c r="F283" s="1059"/>
    </row>
    <row r="284" spans="1:6" ht="12.75">
      <c r="A284" s="304"/>
      <c r="B284" s="54" t="s">
        <v>175</v>
      </c>
      <c r="C284" s="315">
        <f aca="true" t="shared" si="4" ref="C284:E285">SUM(C12+C42+C73+C103+C133+C163+C194+C224+C254)</f>
        <v>1350</v>
      </c>
      <c r="D284" s="315">
        <f t="shared" si="4"/>
        <v>1350</v>
      </c>
      <c r="E284" s="315">
        <f t="shared" si="4"/>
        <v>2088</v>
      </c>
      <c r="F284" s="1059">
        <f>SUM(E284/D284)</f>
        <v>1.5466666666666666</v>
      </c>
    </row>
    <row r="285" spans="1:6" ht="12.75">
      <c r="A285" s="304"/>
      <c r="B285" s="54" t="s">
        <v>177</v>
      </c>
      <c r="C285" s="315">
        <f t="shared" si="4"/>
        <v>50577</v>
      </c>
      <c r="D285" s="315">
        <f t="shared" si="4"/>
        <v>50577</v>
      </c>
      <c r="E285" s="315">
        <f t="shared" si="4"/>
        <v>50577</v>
      </c>
      <c r="F285" s="1059">
        <f>SUM(E285/D285)</f>
        <v>1</v>
      </c>
    </row>
    <row r="286" spans="1:6" ht="12.75">
      <c r="A286" s="304"/>
      <c r="B286" s="54" t="s">
        <v>643</v>
      </c>
      <c r="C286" s="315"/>
      <c r="D286" s="315"/>
      <c r="E286" s="315">
        <f>SUM(E256+E226+E196+E165+E105+E75)</f>
        <v>478</v>
      </c>
      <c r="F286" s="1059"/>
    </row>
    <row r="287" spans="1:6" ht="12.75">
      <c r="A287" s="304"/>
      <c r="B287" s="54" t="s">
        <v>178</v>
      </c>
      <c r="C287" s="315">
        <f aca="true" t="shared" si="5" ref="C287:E288">SUM(C14+C44+C76+C106+C135+C166+C197+C227+C257)</f>
        <v>13594</v>
      </c>
      <c r="D287" s="315">
        <f t="shared" si="5"/>
        <v>13594</v>
      </c>
      <c r="E287" s="315">
        <f t="shared" si="5"/>
        <v>13594</v>
      </c>
      <c r="F287" s="1059">
        <f>SUM(E287/D287)</f>
        <v>1</v>
      </c>
    </row>
    <row r="288" spans="1:6" ht="13.5" thickBot="1">
      <c r="A288" s="304"/>
      <c r="B288" s="59" t="s">
        <v>182</v>
      </c>
      <c r="C288" s="316">
        <f t="shared" si="5"/>
        <v>0</v>
      </c>
      <c r="D288" s="316">
        <f t="shared" si="5"/>
        <v>0</v>
      </c>
      <c r="E288" s="316">
        <f t="shared" si="5"/>
        <v>0</v>
      </c>
      <c r="F288" s="1060"/>
    </row>
    <row r="289" spans="1:6" ht="13.5" thickBot="1">
      <c r="A289" s="304"/>
      <c r="B289" s="222" t="s">
        <v>169</v>
      </c>
      <c r="C289" s="320">
        <f>SUM(C281:C288)</f>
        <v>66121</v>
      </c>
      <c r="D289" s="320">
        <f>SUM(D281:D288)</f>
        <v>66121</v>
      </c>
      <c r="E289" s="320">
        <f>SUM(E281:E288)</f>
        <v>73318</v>
      </c>
      <c r="F289" s="942">
        <f>SUM(E289/D289)</f>
        <v>1.1088459037219642</v>
      </c>
    </row>
    <row r="290" spans="1:6" ht="13.5" thickBot="1">
      <c r="A290" s="304"/>
      <c r="B290" s="56" t="s">
        <v>637</v>
      </c>
      <c r="C290" s="274"/>
      <c r="D290" s="274"/>
      <c r="E290" s="274">
        <f>SUM(E17+E47+E79+E138+E200+E230+E260+E169+E109)</f>
        <v>2130</v>
      </c>
      <c r="F290" s="1061"/>
    </row>
    <row r="291" spans="1:6" ht="13.5" thickBot="1">
      <c r="A291" s="304"/>
      <c r="B291" s="174" t="s">
        <v>614</v>
      </c>
      <c r="C291" s="274"/>
      <c r="D291" s="274">
        <f>SUM(D18+D48+D80+D110+D139+D170+D231+D201+D261)</f>
        <v>25576</v>
      </c>
      <c r="E291" s="274">
        <f>SUM(E18+E48+E80+E110+E139+E170+E231+E201+E261)</f>
        <v>25576</v>
      </c>
      <c r="F291" s="942">
        <f>SUM(E291/D291)</f>
        <v>1</v>
      </c>
    </row>
    <row r="292" spans="1:6" ht="13.5" thickBot="1">
      <c r="A292" s="304"/>
      <c r="B292" s="174" t="s">
        <v>657</v>
      </c>
      <c r="C292" s="274"/>
      <c r="D292" s="274"/>
      <c r="E292" s="274">
        <f>SUM(E49)</f>
        <v>630</v>
      </c>
      <c r="F292" s="1061"/>
    </row>
    <row r="293" spans="1:6" ht="13.5" thickBot="1">
      <c r="A293" s="304"/>
      <c r="B293" s="582" t="s">
        <v>611</v>
      </c>
      <c r="C293" s="583">
        <f>SUM(C290+C289+C291)</f>
        <v>66121</v>
      </c>
      <c r="D293" s="583">
        <f>SUM(D290+D289+D291)</f>
        <v>91697</v>
      </c>
      <c r="E293" s="583">
        <f>SUM(E290+E289+E291+E292)</f>
        <v>101654</v>
      </c>
      <c r="F293" s="942">
        <f>SUM(E293/D293)</f>
        <v>1.1085858861249551</v>
      </c>
    </row>
    <row r="294" spans="1:6" ht="13.5" thickBot="1">
      <c r="A294" s="304"/>
      <c r="B294" s="584" t="s">
        <v>617</v>
      </c>
      <c r="C294" s="585"/>
      <c r="D294" s="585"/>
      <c r="E294" s="585"/>
      <c r="F294" s="1061"/>
    </row>
    <row r="295" spans="1:6" ht="12.75">
      <c r="A295" s="304"/>
      <c r="B295" s="54" t="s">
        <v>183</v>
      </c>
      <c r="C295" s="315">
        <f aca="true" t="shared" si="6" ref="C295:E296">SUM(C21+C52+C83+C113+C142+C173+C204+C234+C264)</f>
        <v>844635</v>
      </c>
      <c r="D295" s="315">
        <f t="shared" si="6"/>
        <v>854573</v>
      </c>
      <c r="E295" s="315">
        <f t="shared" si="6"/>
        <v>909670</v>
      </c>
      <c r="F295" s="1059">
        <f>SUM(E295/D295)</f>
        <v>1.0644731345361953</v>
      </c>
    </row>
    <row r="296" spans="1:6" ht="13.5" thickBot="1">
      <c r="A296" s="304"/>
      <c r="B296" s="292" t="s">
        <v>184</v>
      </c>
      <c r="C296" s="316">
        <f t="shared" si="6"/>
        <v>45955</v>
      </c>
      <c r="D296" s="316">
        <f t="shared" si="6"/>
        <v>45955</v>
      </c>
      <c r="E296" s="316">
        <f t="shared" si="6"/>
        <v>45955</v>
      </c>
      <c r="F296" s="1060">
        <f>SUM(E296/D296)</f>
        <v>1</v>
      </c>
    </row>
    <row r="297" spans="1:6" ht="13.5" thickBot="1">
      <c r="A297" s="304"/>
      <c r="B297" s="586" t="s">
        <v>585</v>
      </c>
      <c r="C297" s="587">
        <f>SUM(C295:C296)</f>
        <v>890590</v>
      </c>
      <c r="D297" s="587">
        <f>SUM(D295:D296)</f>
        <v>900528</v>
      </c>
      <c r="E297" s="587">
        <f>SUM(E295:E296)</f>
        <v>955625</v>
      </c>
      <c r="F297" s="942">
        <f>SUM(E297/D297)</f>
        <v>1.0611829948652347</v>
      </c>
    </row>
    <row r="298" spans="1:6" ht="13.5" thickBot="1">
      <c r="A298" s="304"/>
      <c r="B298" s="931" t="s">
        <v>644</v>
      </c>
      <c r="C298" s="587"/>
      <c r="D298" s="587"/>
      <c r="E298" s="587"/>
      <c r="F298" s="1061"/>
    </row>
    <row r="299" spans="1:6" ht="15.75" thickBot="1">
      <c r="A299" s="304"/>
      <c r="B299" s="298" t="s">
        <v>639</v>
      </c>
      <c r="C299" s="318">
        <f>SUM(C293+C294+C297)</f>
        <v>956711</v>
      </c>
      <c r="D299" s="318">
        <f>SUM(D293+D294+D297)</f>
        <v>992225</v>
      </c>
      <c r="E299" s="318">
        <f>SUM(E293+E294+E297)</f>
        <v>1057279</v>
      </c>
      <c r="F299" s="942">
        <f>SUM(E299/D299)</f>
        <v>1.0655637582201618</v>
      </c>
    </row>
    <row r="300" spans="1:6" ht="12.75">
      <c r="A300" s="303"/>
      <c r="B300" s="293" t="s">
        <v>186</v>
      </c>
      <c r="C300" s="315">
        <f aca="true" t="shared" si="7" ref="C300:D304">SUM(C26+C57+C87+C118+C147+C178+C208+C238+C268)</f>
        <v>512109</v>
      </c>
      <c r="D300" s="315">
        <f t="shared" si="7"/>
        <v>525003</v>
      </c>
      <c r="E300" s="315">
        <f>SUM(E26+E57+E87+E118+E147+E178+E208+E238+E268)</f>
        <v>565888</v>
      </c>
      <c r="F300" s="1059">
        <f>SUM(E300/D300)</f>
        <v>1.0778757454719305</v>
      </c>
    </row>
    <row r="301" spans="1:6" ht="12.75">
      <c r="A301" s="303"/>
      <c r="B301" s="293" t="s">
        <v>187</v>
      </c>
      <c r="C301" s="315">
        <f t="shared" si="7"/>
        <v>134563</v>
      </c>
      <c r="D301" s="315">
        <f t="shared" si="7"/>
        <v>137879</v>
      </c>
      <c r="E301" s="315">
        <f>SUM(E27+E58+E88+E119+E148+E179+E209+E239+E269)</f>
        <v>148918</v>
      </c>
      <c r="F301" s="1059">
        <f>SUM(E301/D301)</f>
        <v>1.0800629537493018</v>
      </c>
    </row>
    <row r="302" spans="1:6" ht="12.75">
      <c r="A302" s="303"/>
      <c r="B302" s="293" t="s">
        <v>188</v>
      </c>
      <c r="C302" s="315">
        <f t="shared" si="7"/>
        <v>310039</v>
      </c>
      <c r="D302" s="315">
        <f t="shared" si="7"/>
        <v>329343</v>
      </c>
      <c r="E302" s="315">
        <f>SUM(E28+E59+E89+E120+E149+E180+E210+E240+E270)</f>
        <v>342473</v>
      </c>
      <c r="F302" s="1059">
        <f>SUM(E302/D302)</f>
        <v>1.0398672508600455</v>
      </c>
    </row>
    <row r="303" spans="1:6" ht="12.75">
      <c r="A303" s="303"/>
      <c r="B303" s="293" t="s">
        <v>189</v>
      </c>
      <c r="C303" s="315">
        <f t="shared" si="7"/>
        <v>0</v>
      </c>
      <c r="D303" s="315">
        <f t="shared" si="7"/>
        <v>0</v>
      </c>
      <c r="E303" s="315">
        <f>SUM(E29+E60+E90+E121+E150+E181+E211+E241+E271)</f>
        <v>0</v>
      </c>
      <c r="F303" s="1059"/>
    </row>
    <row r="304" spans="1:6" ht="13.5" thickBot="1">
      <c r="A304" s="303"/>
      <c r="B304" s="295" t="s">
        <v>190</v>
      </c>
      <c r="C304" s="316">
        <f t="shared" si="7"/>
        <v>0</v>
      </c>
      <c r="D304" s="316">
        <f t="shared" si="7"/>
        <v>0</v>
      </c>
      <c r="E304" s="316">
        <f>SUM(E30+E61+E91+E122+E151+E182+E212+E242+E272)</f>
        <v>0</v>
      </c>
      <c r="F304" s="1060"/>
    </row>
    <row r="305" spans="1:6" ht="13.5" thickBot="1">
      <c r="A305" s="303"/>
      <c r="B305" s="294" t="s">
        <v>584</v>
      </c>
      <c r="C305" s="319">
        <f>SUM(C300:C304)</f>
        <v>956711</v>
      </c>
      <c r="D305" s="319">
        <f>SUM(D300:D304)</f>
        <v>992225</v>
      </c>
      <c r="E305" s="319">
        <f>SUM(E300:E304)</f>
        <v>1057279</v>
      </c>
      <c r="F305" s="942">
        <f>SUM(E305/D305)</f>
        <v>1.0655637582201618</v>
      </c>
    </row>
    <row r="306" spans="1:6" ht="12.75">
      <c r="A306" s="303"/>
      <c r="B306" s="293" t="s">
        <v>191</v>
      </c>
      <c r="C306" s="315">
        <f aca="true" t="shared" si="8" ref="C306:D309">SUM(C32+C63+C93+C124+C153+C184+C214+C244+C274)</f>
        <v>0</v>
      </c>
      <c r="D306" s="315">
        <f t="shared" si="8"/>
        <v>0</v>
      </c>
      <c r="E306" s="315">
        <f>SUM(E32+E63+E93+E124+E153+E184+E214+E244+E274)</f>
        <v>0</v>
      </c>
      <c r="F306" s="1059"/>
    </row>
    <row r="307" spans="1:6" ht="12.75">
      <c r="A307" s="303"/>
      <c r="B307" s="293" t="s">
        <v>192</v>
      </c>
      <c r="C307" s="315">
        <f t="shared" si="8"/>
        <v>0</v>
      </c>
      <c r="D307" s="315">
        <f t="shared" si="8"/>
        <v>0</v>
      </c>
      <c r="E307" s="315">
        <f>SUM(E33+E64+E94+E125+E154+E185+E215+E245+E275)</f>
        <v>0</v>
      </c>
      <c r="F307" s="1059"/>
    </row>
    <row r="308" spans="1:6" ht="13.5" thickBot="1">
      <c r="A308" s="303"/>
      <c r="B308" s="296" t="s">
        <v>197</v>
      </c>
      <c r="C308" s="316">
        <f t="shared" si="8"/>
        <v>0</v>
      </c>
      <c r="D308" s="316">
        <f t="shared" si="8"/>
        <v>0</v>
      </c>
      <c r="E308" s="316">
        <f>SUM(E34+E65+E95+E126+E155+E186+E216+E246+E276)</f>
        <v>0</v>
      </c>
      <c r="F308" s="1060"/>
    </row>
    <row r="309" spans="1:6" ht="13.5" thickBot="1">
      <c r="A309" s="303"/>
      <c r="B309" s="297" t="s">
        <v>604</v>
      </c>
      <c r="C309" s="314">
        <f t="shared" si="8"/>
        <v>0</v>
      </c>
      <c r="D309" s="314">
        <f t="shared" si="8"/>
        <v>0</v>
      </c>
      <c r="E309" s="314">
        <f>SUM(E35+E66+E96+E127+E156+E187+E217+E247+E277)</f>
        <v>0</v>
      </c>
      <c r="F309" s="1061"/>
    </row>
    <row r="310" spans="1:6" ht="13.5" thickBot="1">
      <c r="A310" s="303"/>
      <c r="B310" s="933" t="s">
        <v>647</v>
      </c>
      <c r="C310" s="314"/>
      <c r="D310" s="314"/>
      <c r="E310" s="314"/>
      <c r="F310" s="1061"/>
    </row>
    <row r="311" spans="1:6" ht="15.75" thickBot="1">
      <c r="A311" s="305"/>
      <c r="B311" s="299" t="s">
        <v>949</v>
      </c>
      <c r="C311" s="321">
        <f>SUM(C305+C309)</f>
        <v>956711</v>
      </c>
      <c r="D311" s="321">
        <f>SUM(D305+D309)</f>
        <v>992225</v>
      </c>
      <c r="E311" s="321">
        <f>SUM(E305+E309)</f>
        <v>1057279</v>
      </c>
      <c r="F311" s="942">
        <f>SUM(E311/D311)</f>
        <v>1.0655637582201618</v>
      </c>
    </row>
    <row r="312" spans="1:6" ht="15">
      <c r="A312" s="854">
        <v>2795</v>
      </c>
      <c r="B312" s="855" t="s">
        <v>413</v>
      </c>
      <c r="C312" s="652"/>
      <c r="D312" s="652"/>
      <c r="E312" s="652"/>
      <c r="F312" s="1059"/>
    </row>
    <row r="313" spans="1:6" ht="12.75">
      <c r="A313" s="856"/>
      <c r="B313" s="857" t="s">
        <v>173</v>
      </c>
      <c r="C313" s="815">
        <v>8660</v>
      </c>
      <c r="D313" s="815">
        <v>8660</v>
      </c>
      <c r="E313" s="815">
        <v>2660</v>
      </c>
      <c r="F313" s="1059">
        <f>SUM(E313/D313)</f>
        <v>0.3071593533487298</v>
      </c>
    </row>
    <row r="314" spans="1:6" ht="12.75">
      <c r="A314" s="856"/>
      <c r="B314" s="54" t="s">
        <v>642</v>
      </c>
      <c r="C314" s="815"/>
      <c r="D314" s="815"/>
      <c r="E314" s="815">
        <v>6000</v>
      </c>
      <c r="F314" s="1059"/>
    </row>
    <row r="315" spans="1:6" ht="12.75">
      <c r="A315" s="653"/>
      <c r="B315" s="857" t="s">
        <v>174</v>
      </c>
      <c r="C315" s="815">
        <v>6094</v>
      </c>
      <c r="D315" s="815">
        <v>6094</v>
      </c>
      <c r="E315" s="815">
        <v>18116</v>
      </c>
      <c r="F315" s="1059">
        <f>SUM(E315/D315)</f>
        <v>2.972760091893666</v>
      </c>
    </row>
    <row r="316" spans="1:6" ht="12.75">
      <c r="A316" s="653"/>
      <c r="B316" s="857" t="s">
        <v>175</v>
      </c>
      <c r="C316" s="815">
        <v>18676</v>
      </c>
      <c r="D316" s="815">
        <v>18676</v>
      </c>
      <c r="E316" s="815">
        <v>28488</v>
      </c>
      <c r="F316" s="1059">
        <f>SUM(E316/D316)</f>
        <v>1.5253801670593274</v>
      </c>
    </row>
    <row r="317" spans="1:6" ht="12.75">
      <c r="A317" s="653"/>
      <c r="B317" s="857" t="s">
        <v>177</v>
      </c>
      <c r="C317" s="815">
        <v>99679</v>
      </c>
      <c r="D317" s="815">
        <v>99679</v>
      </c>
      <c r="E317" s="815">
        <v>99679</v>
      </c>
      <c r="F317" s="1059">
        <f>SUM(E317/D317)</f>
        <v>1</v>
      </c>
    </row>
    <row r="318" spans="1:6" ht="12.75">
      <c r="A318" s="653"/>
      <c r="B318" s="857" t="s">
        <v>643</v>
      </c>
      <c r="C318" s="815"/>
      <c r="D318" s="815"/>
      <c r="E318" s="815">
        <v>1175</v>
      </c>
      <c r="F318" s="1059"/>
    </row>
    <row r="319" spans="1:6" ht="12.75">
      <c r="A319" s="653"/>
      <c r="B319" s="857" t="s">
        <v>178</v>
      </c>
      <c r="C319" s="815">
        <v>31253</v>
      </c>
      <c r="D319" s="815">
        <v>31253</v>
      </c>
      <c r="E319" s="815">
        <v>31253</v>
      </c>
      <c r="F319" s="1059">
        <f>SUM(E319/D319)</f>
        <v>1</v>
      </c>
    </row>
    <row r="320" spans="1:6" ht="13.5" thickBot="1">
      <c r="A320" s="653"/>
      <c r="B320" s="858" t="s">
        <v>182</v>
      </c>
      <c r="C320" s="859"/>
      <c r="D320" s="859"/>
      <c r="E320" s="859"/>
      <c r="F320" s="1060"/>
    </row>
    <row r="321" spans="1:6" ht="13.5" thickBot="1">
      <c r="A321" s="653"/>
      <c r="B321" s="804" t="s">
        <v>169</v>
      </c>
      <c r="C321" s="791">
        <f>SUM(C313:C320)</f>
        <v>164362</v>
      </c>
      <c r="D321" s="791">
        <f>SUM(D313:D320)</f>
        <v>164362</v>
      </c>
      <c r="E321" s="791">
        <f>SUM(E313:E320)</f>
        <v>187371</v>
      </c>
      <c r="F321" s="942">
        <f>SUM(E321/D321)</f>
        <v>1.1399897786593007</v>
      </c>
    </row>
    <row r="322" spans="1:6" ht="13.5" thickBot="1">
      <c r="A322" s="653"/>
      <c r="B322" s="930" t="s">
        <v>1002</v>
      </c>
      <c r="C322" s="860"/>
      <c r="D322" s="860"/>
      <c r="E322" s="860"/>
      <c r="F322" s="1061"/>
    </row>
    <row r="323" spans="1:6" ht="13.5" thickBot="1">
      <c r="A323" s="653"/>
      <c r="B323" s="790" t="s">
        <v>637</v>
      </c>
      <c r="C323" s="860"/>
      <c r="D323" s="860"/>
      <c r="E323" s="860">
        <v>10788</v>
      </c>
      <c r="F323" s="1061"/>
    </row>
    <row r="324" spans="1:6" ht="13.5" thickBot="1">
      <c r="A324" s="653"/>
      <c r="B324" s="861" t="s">
        <v>614</v>
      </c>
      <c r="C324" s="860"/>
      <c r="D324" s="860">
        <v>33837</v>
      </c>
      <c r="E324" s="860">
        <v>33837</v>
      </c>
      <c r="F324" s="942">
        <f>SUM(E324/D324)</f>
        <v>1</v>
      </c>
    </row>
    <row r="325" spans="1:6" ht="13.5" thickBot="1">
      <c r="A325" s="653"/>
      <c r="B325" s="862" t="s">
        <v>611</v>
      </c>
      <c r="C325" s="863">
        <f>SUM(C323+C321+C324)</f>
        <v>164362</v>
      </c>
      <c r="D325" s="863">
        <f>SUM(D323+D321+D324)</f>
        <v>198199</v>
      </c>
      <c r="E325" s="863">
        <f>SUM(E323+E321+E324)</f>
        <v>231996</v>
      </c>
      <c r="F325" s="942">
        <f>SUM(E325/D325)</f>
        <v>1.170520537439644</v>
      </c>
    </row>
    <row r="326" spans="1:6" ht="13.5" thickBot="1">
      <c r="A326" s="653"/>
      <c r="B326" s="864" t="s">
        <v>617</v>
      </c>
      <c r="C326" s="865"/>
      <c r="D326" s="865"/>
      <c r="E326" s="865"/>
      <c r="F326" s="1061"/>
    </row>
    <row r="327" spans="1:6" ht="12.75">
      <c r="A327" s="653"/>
      <c r="B327" s="857" t="s">
        <v>183</v>
      </c>
      <c r="C327" s="815">
        <v>1013601</v>
      </c>
      <c r="D327" s="815">
        <v>1084130</v>
      </c>
      <c r="E327" s="815">
        <v>1078530</v>
      </c>
      <c r="F327" s="1059">
        <f>SUM(E327/D327)</f>
        <v>0.9948345678101335</v>
      </c>
    </row>
    <row r="328" spans="1:6" ht="13.5" thickBot="1">
      <c r="A328" s="653"/>
      <c r="B328" s="866" t="s">
        <v>184</v>
      </c>
      <c r="C328" s="859">
        <v>164868</v>
      </c>
      <c r="D328" s="859">
        <v>164868</v>
      </c>
      <c r="E328" s="859">
        <v>164868</v>
      </c>
      <c r="F328" s="1060">
        <f>SUM(E328/D328)</f>
        <v>1</v>
      </c>
    </row>
    <row r="329" spans="1:6" ht="13.5" thickBot="1">
      <c r="A329" s="653"/>
      <c r="B329" s="862" t="s">
        <v>585</v>
      </c>
      <c r="C329" s="867">
        <f>SUM(C327:C328)</f>
        <v>1178469</v>
      </c>
      <c r="D329" s="867">
        <f>SUM(D327:D328)</f>
        <v>1248998</v>
      </c>
      <c r="E329" s="867">
        <f>SUM(E327:E328)</f>
        <v>1243398</v>
      </c>
      <c r="F329" s="942">
        <f>SUM(E329/D329)</f>
        <v>0.9955164059510103</v>
      </c>
    </row>
    <row r="330" spans="1:6" ht="13.5" thickBot="1">
      <c r="A330" s="653"/>
      <c r="B330" s="1062" t="s">
        <v>649</v>
      </c>
      <c r="C330" s="1063"/>
      <c r="D330" s="1063"/>
      <c r="E330" s="1063"/>
      <c r="F330" s="1061"/>
    </row>
    <row r="331" spans="1:6" ht="15.75" thickBot="1">
      <c r="A331" s="653"/>
      <c r="B331" s="868" t="s">
        <v>639</v>
      </c>
      <c r="C331" s="869">
        <f>SUM(C325+C326+C329)</f>
        <v>1342831</v>
      </c>
      <c r="D331" s="869">
        <f>SUM(D325+D326+D329)</f>
        <v>1447197</v>
      </c>
      <c r="E331" s="869">
        <f>SUM(E325+E326+E329)</f>
        <v>1475394</v>
      </c>
      <c r="F331" s="942">
        <f>SUM(E331/D331)</f>
        <v>1.0194838712352223</v>
      </c>
    </row>
    <row r="332" spans="1:6" ht="12.75">
      <c r="A332" s="654"/>
      <c r="B332" s="870" t="s">
        <v>186</v>
      </c>
      <c r="C332" s="815">
        <v>378341</v>
      </c>
      <c r="D332" s="815">
        <v>400214</v>
      </c>
      <c r="E332" s="815">
        <v>394110</v>
      </c>
      <c r="F332" s="1059">
        <f>SUM(E332/D332)</f>
        <v>0.984748159734542</v>
      </c>
    </row>
    <row r="333" spans="1:6" ht="12.75">
      <c r="A333" s="654"/>
      <c r="B333" s="870" t="s">
        <v>187</v>
      </c>
      <c r="C333" s="815">
        <v>99083</v>
      </c>
      <c r="D333" s="815">
        <v>100573</v>
      </c>
      <c r="E333" s="815">
        <v>101625</v>
      </c>
      <c r="F333" s="1059">
        <f>SUM(E333/D333)</f>
        <v>1.0104600638342298</v>
      </c>
    </row>
    <row r="334" spans="1:6" ht="12.75">
      <c r="A334" s="654"/>
      <c r="B334" s="870" t="s">
        <v>188</v>
      </c>
      <c r="C334" s="815">
        <v>865407</v>
      </c>
      <c r="D334" s="815">
        <v>935160</v>
      </c>
      <c r="E334" s="815">
        <v>968409</v>
      </c>
      <c r="F334" s="1059">
        <f>SUM(E334/D334)</f>
        <v>1.0355543436417298</v>
      </c>
    </row>
    <row r="335" spans="1:6" ht="12.75">
      <c r="A335" s="654"/>
      <c r="B335" s="870" t="s">
        <v>189</v>
      </c>
      <c r="C335" s="815"/>
      <c r="D335" s="815"/>
      <c r="E335" s="815"/>
      <c r="F335" s="1059"/>
    </row>
    <row r="336" spans="1:6" ht="13.5" thickBot="1">
      <c r="A336" s="654"/>
      <c r="B336" s="871" t="s">
        <v>190</v>
      </c>
      <c r="C336" s="859"/>
      <c r="D336" s="859">
        <v>3250</v>
      </c>
      <c r="E336" s="859">
        <v>3250</v>
      </c>
      <c r="F336" s="1060">
        <f>SUM(E336/D336)</f>
        <v>1</v>
      </c>
    </row>
    <row r="337" spans="1:6" ht="13.5" thickBot="1">
      <c r="A337" s="654"/>
      <c r="B337" s="872" t="s">
        <v>584</v>
      </c>
      <c r="C337" s="791">
        <f>SUM(C332:C336)</f>
        <v>1342831</v>
      </c>
      <c r="D337" s="791">
        <f>SUM(D332:D336)</f>
        <v>1439197</v>
      </c>
      <c r="E337" s="791">
        <f>SUM(E332:E336)</f>
        <v>1467394</v>
      </c>
      <c r="F337" s="942">
        <f>SUM(E337/D337)</f>
        <v>1.0195921753588981</v>
      </c>
    </row>
    <row r="338" spans="1:6" ht="12.75">
      <c r="A338" s="654"/>
      <c r="B338" s="870" t="s">
        <v>191</v>
      </c>
      <c r="C338" s="815"/>
      <c r="D338" s="815">
        <v>4000</v>
      </c>
      <c r="E338" s="815">
        <v>4000</v>
      </c>
      <c r="F338" s="1059">
        <f>SUM(E338/D338)</f>
        <v>1</v>
      </c>
    </row>
    <row r="339" spans="1:6" ht="12.75">
      <c r="A339" s="654"/>
      <c r="B339" s="870" t="s">
        <v>192</v>
      </c>
      <c r="C339" s="815"/>
      <c r="D339" s="815">
        <v>4000</v>
      </c>
      <c r="E339" s="815">
        <v>4000</v>
      </c>
      <c r="F339" s="1059">
        <f>SUM(E339/D339)</f>
        <v>1</v>
      </c>
    </row>
    <row r="340" spans="1:6" ht="13.5" thickBot="1">
      <c r="A340" s="654"/>
      <c r="B340" s="873" t="s">
        <v>197</v>
      </c>
      <c r="C340" s="859"/>
      <c r="D340" s="859"/>
      <c r="E340" s="859"/>
      <c r="F340" s="1060"/>
    </row>
    <row r="341" spans="1:6" ht="13.5" thickBot="1">
      <c r="A341" s="654"/>
      <c r="B341" s="874" t="s">
        <v>604</v>
      </c>
      <c r="C341" s="875"/>
      <c r="D341" s="791">
        <f>SUM(D338:D340)</f>
        <v>8000</v>
      </c>
      <c r="E341" s="791">
        <f>SUM(E338:E340)</f>
        <v>8000</v>
      </c>
      <c r="F341" s="942">
        <f>SUM(E341/D341)</f>
        <v>1</v>
      </c>
    </row>
    <row r="342" spans="1:6" ht="13.5" thickBot="1">
      <c r="A342" s="654"/>
      <c r="B342" s="933" t="s">
        <v>647</v>
      </c>
      <c r="C342" s="875"/>
      <c r="D342" s="791"/>
      <c r="E342" s="791"/>
      <c r="F342" s="1061"/>
    </row>
    <row r="343" spans="1:6" ht="15.75" thickBot="1">
      <c r="A343" s="655"/>
      <c r="B343" s="876" t="s">
        <v>949</v>
      </c>
      <c r="C343" s="869">
        <f>SUM(C337+C341)</f>
        <v>1342831</v>
      </c>
      <c r="D343" s="869">
        <f>SUM(D337+D341)</f>
        <v>1447197</v>
      </c>
      <c r="E343" s="869">
        <f>SUM(E337+E341)</f>
        <v>1475394</v>
      </c>
      <c r="F343" s="942">
        <f>SUM(E343/D343)</f>
        <v>1.0194838712352223</v>
      </c>
    </row>
    <row r="344" spans="1:6" ht="15">
      <c r="A344" s="311">
        <v>2799</v>
      </c>
      <c r="B344" s="307" t="s">
        <v>788</v>
      </c>
      <c r="C344" s="315"/>
      <c r="D344" s="315"/>
      <c r="E344" s="315"/>
      <c r="F344" s="1059"/>
    </row>
    <row r="345" spans="1:6" ht="12.75">
      <c r="A345" s="304"/>
      <c r="B345" s="54" t="s">
        <v>173</v>
      </c>
      <c r="C345" s="315">
        <f>SUM(C281+C313)</f>
        <v>9260</v>
      </c>
      <c r="D345" s="315">
        <f>SUM(D281+D313)</f>
        <v>9260</v>
      </c>
      <c r="E345" s="315">
        <f>SUM(E281+E313)</f>
        <v>4515</v>
      </c>
      <c r="F345" s="1059">
        <f>SUM(E345/D345)</f>
        <v>0.48758099352051837</v>
      </c>
    </row>
    <row r="346" spans="1:6" ht="12.75">
      <c r="A346" s="304"/>
      <c r="B346" s="54" t="s">
        <v>642</v>
      </c>
      <c r="C346" s="315"/>
      <c r="D346" s="315"/>
      <c r="E346" s="315">
        <f>SUM(E314+E283)</f>
        <v>10726</v>
      </c>
      <c r="F346" s="1059"/>
    </row>
    <row r="347" spans="1:6" ht="12.75">
      <c r="A347" s="304"/>
      <c r="B347" s="54" t="s">
        <v>174</v>
      </c>
      <c r="C347" s="315">
        <f>SUM(C282+C315)</f>
        <v>6094</v>
      </c>
      <c r="D347" s="315">
        <f>SUM(D282+D315)</f>
        <v>6094</v>
      </c>
      <c r="E347" s="315">
        <f>SUM(E282+E315)</f>
        <v>18116</v>
      </c>
      <c r="F347" s="1059">
        <f>SUM(E347/D347)</f>
        <v>2.972760091893666</v>
      </c>
    </row>
    <row r="348" spans="1:6" ht="12.75">
      <c r="A348" s="304"/>
      <c r="B348" s="54" t="s">
        <v>175</v>
      </c>
      <c r="C348" s="315">
        <f aca="true" t="shared" si="9" ref="C348:E349">SUM(C284+C316)</f>
        <v>20026</v>
      </c>
      <c r="D348" s="315">
        <f t="shared" si="9"/>
        <v>20026</v>
      </c>
      <c r="E348" s="315">
        <f t="shared" si="9"/>
        <v>30576</v>
      </c>
      <c r="F348" s="1059">
        <f>SUM(E348/D348)</f>
        <v>1.5268151403175871</v>
      </c>
    </row>
    <row r="349" spans="1:6" ht="12.75">
      <c r="A349" s="304"/>
      <c r="B349" s="54" t="s">
        <v>177</v>
      </c>
      <c r="C349" s="315">
        <f t="shared" si="9"/>
        <v>150256</v>
      </c>
      <c r="D349" s="315">
        <f t="shared" si="9"/>
        <v>150256</v>
      </c>
      <c r="E349" s="315">
        <f t="shared" si="9"/>
        <v>150256</v>
      </c>
      <c r="F349" s="1059">
        <f>SUM(E349/D349)</f>
        <v>1</v>
      </c>
    </row>
    <row r="350" spans="1:6" ht="12.75">
      <c r="A350" s="304"/>
      <c r="B350" s="857" t="s">
        <v>643</v>
      </c>
      <c r="C350" s="315"/>
      <c r="D350" s="315"/>
      <c r="E350" s="315">
        <f>SUM(E318+E286)</f>
        <v>1653</v>
      </c>
      <c r="F350" s="1059"/>
    </row>
    <row r="351" spans="1:6" ht="12.75">
      <c r="A351" s="304"/>
      <c r="B351" s="54" t="s">
        <v>178</v>
      </c>
      <c r="C351" s="315">
        <f>SUM(C287+C319)</f>
        <v>44847</v>
      </c>
      <c r="D351" s="315">
        <f>SUM(D287+D319)</f>
        <v>44847</v>
      </c>
      <c r="E351" s="315">
        <f>SUM(E287+E319)</f>
        <v>44847</v>
      </c>
      <c r="F351" s="1059">
        <f>SUM(E351/D351)</f>
        <v>1</v>
      </c>
    </row>
    <row r="352" spans="1:6" ht="13.5" thickBot="1">
      <c r="A352" s="304"/>
      <c r="B352" s="59" t="s">
        <v>182</v>
      </c>
      <c r="C352" s="316">
        <f>SUM(C288)</f>
        <v>0</v>
      </c>
      <c r="D352" s="316">
        <f>SUM(D288)</f>
        <v>0</v>
      </c>
      <c r="E352" s="316">
        <f>SUM(E288)</f>
        <v>0</v>
      </c>
      <c r="F352" s="1060"/>
    </row>
    <row r="353" spans="1:6" ht="13.5" thickBot="1">
      <c r="A353" s="304"/>
      <c r="B353" s="222" t="s">
        <v>169</v>
      </c>
      <c r="C353" s="319">
        <f>SUM(C345:C352)</f>
        <v>230483</v>
      </c>
      <c r="D353" s="319">
        <f>SUM(D345:D352)</f>
        <v>230483</v>
      </c>
      <c r="E353" s="319">
        <f>SUM(E345:E352)</f>
        <v>260689</v>
      </c>
      <c r="F353" s="942">
        <f>SUM(E353/D353)</f>
        <v>1.1310552188230802</v>
      </c>
    </row>
    <row r="354" spans="1:6" ht="13.5" thickBot="1">
      <c r="A354" s="304"/>
      <c r="B354" s="930" t="s">
        <v>1002</v>
      </c>
      <c r="C354" s="320"/>
      <c r="D354" s="320"/>
      <c r="E354" s="320"/>
      <c r="F354" s="1061"/>
    </row>
    <row r="355" spans="1:6" ht="13.5" thickBot="1">
      <c r="A355" s="304"/>
      <c r="B355" s="56" t="s">
        <v>637</v>
      </c>
      <c r="C355" s="274"/>
      <c r="D355" s="274"/>
      <c r="E355" s="274">
        <f>SUM(E323+E290)</f>
        <v>12918</v>
      </c>
      <c r="F355" s="1061"/>
    </row>
    <row r="356" spans="1:6" ht="13.5" thickBot="1">
      <c r="A356" s="304"/>
      <c r="B356" s="174" t="s">
        <v>614</v>
      </c>
      <c r="C356" s="274"/>
      <c r="D356" s="274">
        <f>SUM(D324+D291)</f>
        <v>59413</v>
      </c>
      <c r="E356" s="274">
        <f>SUM(E324+E291)</f>
        <v>59413</v>
      </c>
      <c r="F356" s="942">
        <f>SUM(E356/D356)</f>
        <v>1</v>
      </c>
    </row>
    <row r="357" spans="1:6" ht="13.5" thickBot="1">
      <c r="A357" s="304"/>
      <c r="B357" s="174" t="s">
        <v>657</v>
      </c>
      <c r="C357" s="274"/>
      <c r="D357" s="274"/>
      <c r="E357" s="274">
        <f>SUM(E292)</f>
        <v>630</v>
      </c>
      <c r="F357" s="1061"/>
    </row>
    <row r="358" spans="1:6" ht="13.5" thickBot="1">
      <c r="A358" s="304"/>
      <c r="B358" s="582" t="s">
        <v>611</v>
      </c>
      <c r="C358" s="583">
        <f>SUM(C355+C353+C356)</f>
        <v>230483</v>
      </c>
      <c r="D358" s="583">
        <f>SUM(D355+D353+D356)</f>
        <v>289896</v>
      </c>
      <c r="E358" s="583">
        <f>SUM(E355+E353+E356+E357)</f>
        <v>333650</v>
      </c>
      <c r="F358" s="1064">
        <f>SUM(E358/D358)</f>
        <v>1.1509299886855975</v>
      </c>
    </row>
    <row r="359" spans="1:6" ht="13.5" thickBot="1">
      <c r="A359" s="304"/>
      <c r="B359" s="584" t="s">
        <v>617</v>
      </c>
      <c r="C359" s="585"/>
      <c r="D359" s="585"/>
      <c r="E359" s="585"/>
      <c r="F359" s="1060"/>
    </row>
    <row r="360" spans="1:6" ht="12.75">
      <c r="A360" s="304"/>
      <c r="B360" s="54" t="s">
        <v>183</v>
      </c>
      <c r="C360" s="273">
        <f aca="true" t="shared" si="10" ref="C360:E361">SUM(C327+C295)</f>
        <v>1858236</v>
      </c>
      <c r="D360" s="273">
        <f t="shared" si="10"/>
        <v>1938703</v>
      </c>
      <c r="E360" s="273">
        <f t="shared" si="10"/>
        <v>1988200</v>
      </c>
      <c r="F360" s="1059">
        <f>SUM(E360/D360)</f>
        <v>1.0255309864378401</v>
      </c>
    </row>
    <row r="361" spans="1:6" ht="13.5" thickBot="1">
      <c r="A361" s="304"/>
      <c r="B361" s="292" t="s">
        <v>184</v>
      </c>
      <c r="C361" s="313">
        <f t="shared" si="10"/>
        <v>210823</v>
      </c>
      <c r="D361" s="313">
        <f t="shared" si="10"/>
        <v>210823</v>
      </c>
      <c r="E361" s="313">
        <f t="shared" si="10"/>
        <v>210823</v>
      </c>
      <c r="F361" s="1060">
        <f>SUM(E361/D361)</f>
        <v>1</v>
      </c>
    </row>
    <row r="362" spans="1:6" ht="13.5" thickBot="1">
      <c r="A362" s="304"/>
      <c r="B362" s="586" t="s">
        <v>585</v>
      </c>
      <c r="C362" s="587">
        <f>SUM(C360:C361)</f>
        <v>2069059</v>
      </c>
      <c r="D362" s="587">
        <f>SUM(D360:D361)</f>
        <v>2149526</v>
      </c>
      <c r="E362" s="587">
        <f>SUM(E360:E361)</f>
        <v>2199023</v>
      </c>
      <c r="F362" s="942">
        <f>SUM(E362/D362)</f>
        <v>1.023026937101482</v>
      </c>
    </row>
    <row r="363" spans="1:6" ht="13.5" thickBot="1">
      <c r="A363" s="304"/>
      <c r="B363" s="950" t="s">
        <v>649</v>
      </c>
      <c r="C363" s="587"/>
      <c r="D363" s="587"/>
      <c r="E363" s="587"/>
      <c r="F363" s="1061"/>
    </row>
    <row r="364" spans="1:6" ht="15.75" thickBot="1">
      <c r="A364" s="304"/>
      <c r="B364" s="298" t="s">
        <v>639</v>
      </c>
      <c r="C364" s="318">
        <f>SUM(C358+C359+C362)</f>
        <v>2299542</v>
      </c>
      <c r="D364" s="318">
        <f>SUM(D358+D359+D362)</f>
        <v>2439422</v>
      </c>
      <c r="E364" s="318">
        <f>SUM(E358+E359+E362)</f>
        <v>2532673</v>
      </c>
      <c r="F364" s="942">
        <f>SUM(E364/D364)</f>
        <v>1.0382266782869056</v>
      </c>
    </row>
    <row r="365" spans="1:6" ht="12.75">
      <c r="A365" s="303"/>
      <c r="B365" s="293" t="s">
        <v>186</v>
      </c>
      <c r="C365" s="315">
        <f aca="true" t="shared" si="11" ref="C365:D367">SUM(C300+C332)</f>
        <v>890450</v>
      </c>
      <c r="D365" s="315">
        <f t="shared" si="11"/>
        <v>925217</v>
      </c>
      <c r="E365" s="315">
        <f>SUM(E300+E332)</f>
        <v>959998</v>
      </c>
      <c r="F365" s="1059">
        <f>SUM(E365/D365)</f>
        <v>1.0375922621395846</v>
      </c>
    </row>
    <row r="366" spans="1:6" ht="12.75">
      <c r="A366" s="303"/>
      <c r="B366" s="293" t="s">
        <v>187</v>
      </c>
      <c r="C366" s="315">
        <f t="shared" si="11"/>
        <v>233646</v>
      </c>
      <c r="D366" s="315">
        <f t="shared" si="11"/>
        <v>238452</v>
      </c>
      <c r="E366" s="315">
        <f>SUM(E301+E333)</f>
        <v>250543</v>
      </c>
      <c r="F366" s="1059">
        <f>SUM(E366/D366)</f>
        <v>1.050706221797259</v>
      </c>
    </row>
    <row r="367" spans="1:6" ht="12.75">
      <c r="A367" s="303"/>
      <c r="B367" s="293" t="s">
        <v>188</v>
      </c>
      <c r="C367" s="315">
        <f t="shared" si="11"/>
        <v>1175446</v>
      </c>
      <c r="D367" s="315">
        <f t="shared" si="11"/>
        <v>1264503</v>
      </c>
      <c r="E367" s="315">
        <f>SUM(E302+E334)</f>
        <v>1310882</v>
      </c>
      <c r="F367" s="1059">
        <f>SUM(E367/D367)</f>
        <v>1.036677651219491</v>
      </c>
    </row>
    <row r="368" spans="1:6" ht="12.75">
      <c r="A368" s="303"/>
      <c r="B368" s="293" t="s">
        <v>189</v>
      </c>
      <c r="C368" s="315">
        <f>SUM(C303)</f>
        <v>0</v>
      </c>
      <c r="D368" s="315">
        <f>SUM(D303)</f>
        <v>0</v>
      </c>
      <c r="E368" s="315">
        <f>SUM(E303)</f>
        <v>0</v>
      </c>
      <c r="F368" s="1059"/>
    </row>
    <row r="369" spans="1:6" ht="13.5" thickBot="1">
      <c r="A369" s="303"/>
      <c r="B369" s="295" t="s">
        <v>190</v>
      </c>
      <c r="C369" s="316">
        <f>SUM(C304)</f>
        <v>0</v>
      </c>
      <c r="D369" s="316">
        <f>SUM(D304+D336)</f>
        <v>3250</v>
      </c>
      <c r="E369" s="316">
        <f>SUM(E304+E336)</f>
        <v>3250</v>
      </c>
      <c r="F369" s="1060">
        <f>SUM(E369/D369)</f>
        <v>1</v>
      </c>
    </row>
    <row r="370" spans="1:6" ht="13.5" thickBot="1">
      <c r="A370" s="303"/>
      <c r="B370" s="294" t="s">
        <v>584</v>
      </c>
      <c r="C370" s="319">
        <f>SUM(C365:C369)</f>
        <v>2299542</v>
      </c>
      <c r="D370" s="319">
        <f>SUM(D365:D369)</f>
        <v>2431422</v>
      </c>
      <c r="E370" s="319">
        <f>SUM(E365:E369)</f>
        <v>2524673</v>
      </c>
      <c r="F370" s="942">
        <f>SUM(E370/D370)</f>
        <v>1.0383524538315438</v>
      </c>
    </row>
    <row r="371" spans="1:6" ht="12.75">
      <c r="A371" s="303"/>
      <c r="B371" s="293" t="s">
        <v>191</v>
      </c>
      <c r="C371" s="315">
        <f aca="true" t="shared" si="12" ref="C371:D373">SUM(C306)</f>
        <v>0</v>
      </c>
      <c r="D371" s="315">
        <f>SUM(D306+D338)</f>
        <v>4000</v>
      </c>
      <c r="E371" s="315">
        <f>SUM(E306+E338)</f>
        <v>4000</v>
      </c>
      <c r="F371" s="1059">
        <f>SUM(E371/D371)</f>
        <v>1</v>
      </c>
    </row>
    <row r="372" spans="1:6" ht="12.75">
      <c r="A372" s="303"/>
      <c r="B372" s="293" t="s">
        <v>192</v>
      </c>
      <c r="C372" s="315">
        <f t="shared" si="12"/>
        <v>0</v>
      </c>
      <c r="D372" s="315">
        <f>SUM(D307+D339)</f>
        <v>4000</v>
      </c>
      <c r="E372" s="315">
        <f>SUM(E307+E339)</f>
        <v>4000</v>
      </c>
      <c r="F372" s="1059">
        <f>SUM(E372/D372)</f>
        <v>1</v>
      </c>
    </row>
    <row r="373" spans="1:6" ht="13.5" thickBot="1">
      <c r="A373" s="303"/>
      <c r="B373" s="296" t="s">
        <v>197</v>
      </c>
      <c r="C373" s="316">
        <f t="shared" si="12"/>
        <v>0</v>
      </c>
      <c r="D373" s="316">
        <f t="shared" si="12"/>
        <v>0</v>
      </c>
      <c r="E373" s="316">
        <f>SUM(E308)</f>
        <v>0</v>
      </c>
      <c r="F373" s="1060"/>
    </row>
    <row r="374" spans="1:6" ht="13.5" thickBot="1">
      <c r="A374" s="303"/>
      <c r="B374" s="297" t="s">
        <v>604</v>
      </c>
      <c r="C374" s="319">
        <f>SUM(C371:C373)</f>
        <v>0</v>
      </c>
      <c r="D374" s="319">
        <f>SUM(D371:D373)</f>
        <v>8000</v>
      </c>
      <c r="E374" s="319">
        <f>SUM(E371:E373)</f>
        <v>8000</v>
      </c>
      <c r="F374" s="942">
        <f>SUM(E374/D374)</f>
        <v>1</v>
      </c>
    </row>
    <row r="375" spans="1:6" ht="13.5" thickBot="1">
      <c r="A375" s="303"/>
      <c r="B375" s="933" t="s">
        <v>647</v>
      </c>
      <c r="C375" s="319"/>
      <c r="D375" s="319"/>
      <c r="E375" s="319"/>
      <c r="F375" s="1061"/>
    </row>
    <row r="376" spans="1:6" ht="15.75" thickBot="1">
      <c r="A376" s="305"/>
      <c r="B376" s="299" t="s">
        <v>949</v>
      </c>
      <c r="C376" s="321">
        <f>SUM(C370+C374)</f>
        <v>2299542</v>
      </c>
      <c r="D376" s="321">
        <f>SUM(D370+D374)</f>
        <v>2439422</v>
      </c>
      <c r="E376" s="321">
        <f>SUM(E370+E374)</f>
        <v>2532673</v>
      </c>
      <c r="F376" s="942">
        <f>SUM(E376/D376)</f>
        <v>1.0382266782869056</v>
      </c>
    </row>
    <row r="377" spans="1:6" ht="15">
      <c r="A377" s="306">
        <v>2850</v>
      </c>
      <c r="B377" s="307" t="s">
        <v>207</v>
      </c>
      <c r="C377" s="273"/>
      <c r="D377" s="273"/>
      <c r="E377" s="273"/>
      <c r="F377" s="1059"/>
    </row>
    <row r="378" spans="1:6" ht="12.75">
      <c r="A378" s="304"/>
      <c r="B378" s="54" t="s">
        <v>173</v>
      </c>
      <c r="C378" s="273">
        <v>5000</v>
      </c>
      <c r="D378" s="273">
        <v>5000</v>
      </c>
      <c r="E378" s="273">
        <v>0</v>
      </c>
      <c r="F378" s="1059">
        <f>SUM(E378/D378)</f>
        <v>0</v>
      </c>
    </row>
    <row r="379" spans="1:6" ht="12.75">
      <c r="A379" s="304"/>
      <c r="B379" s="54" t="s">
        <v>642</v>
      </c>
      <c r="C379" s="273"/>
      <c r="D379" s="273"/>
      <c r="E379" s="273">
        <v>5000</v>
      </c>
      <c r="F379" s="1059"/>
    </row>
    <row r="380" spans="1:6" ht="12.75">
      <c r="A380" s="304"/>
      <c r="B380" s="54" t="s">
        <v>174</v>
      </c>
      <c r="C380" s="273">
        <v>3100</v>
      </c>
      <c r="D380" s="273">
        <v>3100</v>
      </c>
      <c r="E380" s="273">
        <v>3100</v>
      </c>
      <c r="F380" s="1059">
        <f>SUM(E380/D380)</f>
        <v>1</v>
      </c>
    </row>
    <row r="381" spans="1:6" ht="12.75">
      <c r="A381" s="304"/>
      <c r="B381" s="54" t="s">
        <v>175</v>
      </c>
      <c r="C381" s="273"/>
      <c r="D381" s="273"/>
      <c r="E381" s="273"/>
      <c r="F381" s="1059"/>
    </row>
    <row r="382" spans="1:6" ht="12.75">
      <c r="A382" s="304"/>
      <c r="B382" s="54" t="s">
        <v>177</v>
      </c>
      <c r="C382" s="273">
        <v>17000</v>
      </c>
      <c r="D382" s="273">
        <v>18579</v>
      </c>
      <c r="E382" s="273">
        <v>18612</v>
      </c>
      <c r="F382" s="1059">
        <f>SUM(E382/D382)</f>
        <v>1.0017761989342806</v>
      </c>
    </row>
    <row r="383" spans="1:6" ht="12.75">
      <c r="A383" s="304"/>
      <c r="B383" s="54" t="s">
        <v>178</v>
      </c>
      <c r="C383" s="273">
        <v>5100</v>
      </c>
      <c r="D383" s="273">
        <v>5100</v>
      </c>
      <c r="E383" s="273">
        <v>5100</v>
      </c>
      <c r="F383" s="1059">
        <f>SUM(E383/D383)</f>
        <v>1</v>
      </c>
    </row>
    <row r="384" spans="1:6" ht="13.5" thickBot="1">
      <c r="A384" s="304"/>
      <c r="B384" s="59" t="s">
        <v>182</v>
      </c>
      <c r="C384" s="313"/>
      <c r="D384" s="313"/>
      <c r="E384" s="313"/>
      <c r="F384" s="1060"/>
    </row>
    <row r="385" spans="1:6" ht="13.5" thickBot="1">
      <c r="A385" s="304"/>
      <c r="B385" s="222" t="s">
        <v>169</v>
      </c>
      <c r="C385" s="317">
        <f>SUM(C378:C384)</f>
        <v>30200</v>
      </c>
      <c r="D385" s="317">
        <f>SUM(D378:D384)</f>
        <v>31779</v>
      </c>
      <c r="E385" s="317">
        <f>SUM(E378:E384)</f>
        <v>31812</v>
      </c>
      <c r="F385" s="942">
        <f>SUM(E385/D385)</f>
        <v>1.0010384215991692</v>
      </c>
    </row>
    <row r="386" spans="1:6" ht="13.5" thickBot="1">
      <c r="A386" s="304"/>
      <c r="B386" s="930" t="s">
        <v>1002</v>
      </c>
      <c r="C386" s="274"/>
      <c r="D386" s="274"/>
      <c r="E386" s="274"/>
      <c r="F386" s="1061"/>
    </row>
    <row r="387" spans="1:6" ht="13.5" thickBot="1">
      <c r="A387" s="304"/>
      <c r="B387" s="56" t="s">
        <v>637</v>
      </c>
      <c r="C387" s="274"/>
      <c r="D387" s="274"/>
      <c r="E387" s="274"/>
      <c r="F387" s="1061"/>
    </row>
    <row r="388" spans="1:6" ht="13.5" thickBot="1">
      <c r="A388" s="304"/>
      <c r="B388" s="174" t="s">
        <v>614</v>
      </c>
      <c r="C388" s="274"/>
      <c r="D388" s="274">
        <v>4732</v>
      </c>
      <c r="E388" s="274">
        <v>4732</v>
      </c>
      <c r="F388" s="942">
        <f>SUM(E388/D388)</f>
        <v>1</v>
      </c>
    </row>
    <row r="389" spans="1:6" ht="13.5" thickBot="1">
      <c r="A389" s="304"/>
      <c r="B389" s="582" t="s">
        <v>611</v>
      </c>
      <c r="C389" s="583">
        <f>SUM(C387+C385+C388)</f>
        <v>30200</v>
      </c>
      <c r="D389" s="583">
        <f>SUM(D387+D385+D388)</f>
        <v>36511</v>
      </c>
      <c r="E389" s="583">
        <f>SUM(E387+E385+E388)</f>
        <v>36544</v>
      </c>
      <c r="F389" s="942">
        <f>SUM(E389/D389)</f>
        <v>1.000903837199748</v>
      </c>
    </row>
    <row r="390" spans="1:6" ht="13.5" thickBot="1">
      <c r="A390" s="304"/>
      <c r="B390" s="584" t="s">
        <v>617</v>
      </c>
      <c r="C390" s="585"/>
      <c r="D390" s="585"/>
      <c r="E390" s="585"/>
      <c r="F390" s="1061"/>
    </row>
    <row r="391" spans="1:6" ht="12.75">
      <c r="A391" s="304"/>
      <c r="B391" s="54" t="s">
        <v>183</v>
      </c>
      <c r="C391" s="273">
        <v>270126</v>
      </c>
      <c r="D391" s="273">
        <v>299726</v>
      </c>
      <c r="E391" s="273">
        <v>302853</v>
      </c>
      <c r="F391" s="1059">
        <f aca="true" t="shared" si="13" ref="F391:F397">SUM(E391/D391)</f>
        <v>1.0104328620139729</v>
      </c>
    </row>
    <row r="392" spans="1:6" ht="13.5" thickBot="1">
      <c r="A392" s="304"/>
      <c r="B392" s="292" t="s">
        <v>184</v>
      </c>
      <c r="C392" s="313">
        <v>2100</v>
      </c>
      <c r="D392" s="313">
        <v>2100</v>
      </c>
      <c r="E392" s="313">
        <v>2100</v>
      </c>
      <c r="F392" s="1060">
        <f t="shared" si="13"/>
        <v>1</v>
      </c>
    </row>
    <row r="393" spans="1:6" ht="13.5" thickBot="1">
      <c r="A393" s="304"/>
      <c r="B393" s="586" t="s">
        <v>585</v>
      </c>
      <c r="C393" s="587">
        <f>SUM(C391:C392)</f>
        <v>272226</v>
      </c>
      <c r="D393" s="587">
        <f>SUM(D391:D392)</f>
        <v>301826</v>
      </c>
      <c r="E393" s="587">
        <f>SUM(E391:E392)</f>
        <v>304953</v>
      </c>
      <c r="F393" s="942">
        <f t="shared" si="13"/>
        <v>1.0103602738001365</v>
      </c>
    </row>
    <row r="394" spans="1:6" ht="15.75" thickBot="1">
      <c r="A394" s="304"/>
      <c r="B394" s="298" t="s">
        <v>639</v>
      </c>
      <c r="C394" s="318">
        <f>SUM(C389+C390+C393)</f>
        <v>302426</v>
      </c>
      <c r="D394" s="318">
        <f>SUM(D389+D390+D393)</f>
        <v>338337</v>
      </c>
      <c r="E394" s="318">
        <f>SUM(E389+E390+E393)</f>
        <v>341497</v>
      </c>
      <c r="F394" s="942">
        <f t="shared" si="13"/>
        <v>1.0093398002583223</v>
      </c>
    </row>
    <row r="395" spans="1:6" ht="12.75">
      <c r="A395" s="303"/>
      <c r="B395" s="293" t="s">
        <v>186</v>
      </c>
      <c r="C395" s="273">
        <v>171736</v>
      </c>
      <c r="D395" s="273">
        <v>194128</v>
      </c>
      <c r="E395" s="273">
        <v>195007</v>
      </c>
      <c r="F395" s="1059">
        <f t="shared" si="13"/>
        <v>1.004527940328031</v>
      </c>
    </row>
    <row r="396" spans="1:6" ht="12.75">
      <c r="A396" s="303"/>
      <c r="B396" s="293" t="s">
        <v>187</v>
      </c>
      <c r="C396" s="273">
        <v>45357</v>
      </c>
      <c r="D396" s="273">
        <v>51023</v>
      </c>
      <c r="E396" s="273">
        <v>51428</v>
      </c>
      <c r="F396" s="1059">
        <f t="shared" si="13"/>
        <v>1.007937596770084</v>
      </c>
    </row>
    <row r="397" spans="1:6" ht="12.75">
      <c r="A397" s="303"/>
      <c r="B397" s="293" t="s">
        <v>188</v>
      </c>
      <c r="C397" s="273">
        <v>85333</v>
      </c>
      <c r="D397" s="273">
        <v>93186</v>
      </c>
      <c r="E397" s="273">
        <v>95062</v>
      </c>
      <c r="F397" s="1059">
        <f t="shared" si="13"/>
        <v>1.020131779451849</v>
      </c>
    </row>
    <row r="398" spans="1:6" ht="12.75">
      <c r="A398" s="303"/>
      <c r="B398" s="293" t="s">
        <v>189</v>
      </c>
      <c r="C398" s="273"/>
      <c r="D398" s="273"/>
      <c r="E398" s="273"/>
      <c r="F398" s="1059"/>
    </row>
    <row r="399" spans="1:6" ht="13.5" thickBot="1">
      <c r="A399" s="303"/>
      <c r="B399" s="295" t="s">
        <v>190</v>
      </c>
      <c r="C399" s="313"/>
      <c r="D399" s="313"/>
      <c r="E399" s="313"/>
      <c r="F399" s="1060"/>
    </row>
    <row r="400" spans="1:6" ht="13.5" thickBot="1">
      <c r="A400" s="303"/>
      <c r="B400" s="294" t="s">
        <v>584</v>
      </c>
      <c r="C400" s="317">
        <f>SUM(C395:C399)</f>
        <v>302426</v>
      </c>
      <c r="D400" s="317">
        <f>SUM(D395:D399)</f>
        <v>338337</v>
      </c>
      <c r="E400" s="317">
        <f>SUM(E395:E399)</f>
        <v>341497</v>
      </c>
      <c r="F400" s="942">
        <f>SUM(E400/D400)</f>
        <v>1.0093398002583223</v>
      </c>
    </row>
    <row r="401" spans="1:6" ht="12.75">
      <c r="A401" s="303"/>
      <c r="B401" s="293" t="s">
        <v>191</v>
      </c>
      <c r="C401" s="273"/>
      <c r="D401" s="273"/>
      <c r="E401" s="273"/>
      <c r="F401" s="1059"/>
    </row>
    <row r="402" spans="1:6" ht="12.75">
      <c r="A402" s="303"/>
      <c r="B402" s="293" t="s">
        <v>192</v>
      </c>
      <c r="C402" s="273"/>
      <c r="D402" s="273"/>
      <c r="E402" s="273"/>
      <c r="F402" s="1059"/>
    </row>
    <row r="403" spans="1:6" ht="13.5" thickBot="1">
      <c r="A403" s="303"/>
      <c r="B403" s="296" t="s">
        <v>197</v>
      </c>
      <c r="C403" s="313"/>
      <c r="D403" s="313"/>
      <c r="E403" s="313"/>
      <c r="F403" s="1060"/>
    </row>
    <row r="404" spans="1:6" ht="13.5" thickBot="1">
      <c r="A404" s="303"/>
      <c r="B404" s="297" t="s">
        <v>604</v>
      </c>
      <c r="C404" s="312"/>
      <c r="D404" s="312"/>
      <c r="E404" s="312"/>
      <c r="F404" s="1061"/>
    </row>
    <row r="405" spans="1:6" ht="13.5" thickBot="1">
      <c r="A405" s="303"/>
      <c r="B405" s="933" t="s">
        <v>647</v>
      </c>
      <c r="C405" s="312"/>
      <c r="D405" s="312"/>
      <c r="E405" s="312"/>
      <c r="F405" s="1061"/>
    </row>
    <row r="406" spans="1:6" ht="15.75" thickBot="1">
      <c r="A406" s="305"/>
      <c r="B406" s="299" t="s">
        <v>949</v>
      </c>
      <c r="C406" s="318">
        <f>SUM(C400+C404)</f>
        <v>302426</v>
      </c>
      <c r="D406" s="318">
        <f>SUM(D400+D404)</f>
        <v>338337</v>
      </c>
      <c r="E406" s="318">
        <f>SUM(E400+E404)</f>
        <v>341497</v>
      </c>
      <c r="F406" s="942">
        <f>SUM(E406/D406)</f>
        <v>1.0093398002583223</v>
      </c>
    </row>
    <row r="407" spans="1:6" ht="15">
      <c r="A407" s="306">
        <v>2875</v>
      </c>
      <c r="B407" s="1044" t="s">
        <v>123</v>
      </c>
      <c r="C407" s="273"/>
      <c r="D407" s="273"/>
      <c r="E407" s="273"/>
      <c r="F407" s="1059"/>
    </row>
    <row r="408" spans="1:6" ht="12.75">
      <c r="A408" s="304"/>
      <c r="B408" s="54" t="s">
        <v>173</v>
      </c>
      <c r="C408" s="273"/>
      <c r="D408" s="273"/>
      <c r="E408" s="273"/>
      <c r="F408" s="1059"/>
    </row>
    <row r="409" spans="1:6" ht="12.75">
      <c r="A409" s="304"/>
      <c r="B409" s="54" t="s">
        <v>174</v>
      </c>
      <c r="C409" s="273">
        <v>2685</v>
      </c>
      <c r="D409" s="273">
        <v>2685</v>
      </c>
      <c r="E409" s="273">
        <v>2685</v>
      </c>
      <c r="F409" s="1059">
        <f>SUM(E409/D409)</f>
        <v>1</v>
      </c>
    </row>
    <row r="410" spans="1:6" ht="12.75">
      <c r="A410" s="304"/>
      <c r="B410" s="54" t="s">
        <v>175</v>
      </c>
      <c r="C410" s="273">
        <v>1380</v>
      </c>
      <c r="D410" s="273">
        <v>1380</v>
      </c>
      <c r="E410" s="273">
        <v>1380</v>
      </c>
      <c r="F410" s="1059">
        <f>SUM(E410/D410)</f>
        <v>1</v>
      </c>
    </row>
    <row r="411" spans="1:7" ht="12.75">
      <c r="A411" s="304"/>
      <c r="B411" s="54" t="s">
        <v>177</v>
      </c>
      <c r="C411" s="273">
        <v>40403</v>
      </c>
      <c r="D411" s="273">
        <v>40403</v>
      </c>
      <c r="E411" s="273">
        <v>40253</v>
      </c>
      <c r="F411" s="1059">
        <f>SUM(E411/D411)</f>
        <v>0.9962874044006633</v>
      </c>
      <c r="G411" s="135"/>
    </row>
    <row r="412" spans="1:7" ht="12.75">
      <c r="A412" s="304"/>
      <c r="B412" s="54" t="s">
        <v>1001</v>
      </c>
      <c r="C412" s="273"/>
      <c r="D412" s="273"/>
      <c r="E412" s="273">
        <v>150</v>
      </c>
      <c r="F412" s="1059"/>
      <c r="G412" s="135"/>
    </row>
    <row r="413" spans="1:7" ht="12.75">
      <c r="A413" s="304"/>
      <c r="B413" s="54" t="s">
        <v>178</v>
      </c>
      <c r="C413" s="273">
        <v>10244</v>
      </c>
      <c r="D413" s="273">
        <v>10244</v>
      </c>
      <c r="E413" s="273">
        <v>10244</v>
      </c>
      <c r="F413" s="1059">
        <f>SUM(E413/D413)</f>
        <v>1</v>
      </c>
      <c r="G413" s="135"/>
    </row>
    <row r="414" spans="1:6" ht="13.5" thickBot="1">
      <c r="A414" s="304"/>
      <c r="B414" s="59" t="s">
        <v>182</v>
      </c>
      <c r="C414" s="313"/>
      <c r="D414" s="313"/>
      <c r="E414" s="313"/>
      <c r="F414" s="1060"/>
    </row>
    <row r="415" spans="1:7" ht="13.5" thickBot="1">
      <c r="A415" s="304"/>
      <c r="B415" s="222" t="s">
        <v>169</v>
      </c>
      <c r="C415" s="317">
        <f>SUM(C408:C414)</f>
        <v>54712</v>
      </c>
      <c r="D415" s="317">
        <f>SUM(D408:D414)</f>
        <v>54712</v>
      </c>
      <c r="E415" s="317">
        <f>SUM(E408:E414)</f>
        <v>54712</v>
      </c>
      <c r="F415" s="942">
        <f>SUM(E415/D415)</f>
        <v>1</v>
      </c>
      <c r="G415" s="135"/>
    </row>
    <row r="416" spans="1:6" ht="13.5" thickBot="1">
      <c r="A416" s="304"/>
      <c r="B416" s="930" t="s">
        <v>1002</v>
      </c>
      <c r="C416" s="274"/>
      <c r="D416" s="274"/>
      <c r="E416" s="274"/>
      <c r="F416" s="942"/>
    </row>
    <row r="417" spans="1:6" ht="13.5" thickBot="1">
      <c r="A417" s="304"/>
      <c r="B417" s="56" t="s">
        <v>637</v>
      </c>
      <c r="C417" s="274"/>
      <c r="D417" s="274"/>
      <c r="E417" s="274">
        <v>6835</v>
      </c>
      <c r="F417" s="1061"/>
    </row>
    <row r="418" spans="1:6" ht="13.5" thickBot="1">
      <c r="A418" s="304"/>
      <c r="B418" s="174" t="s">
        <v>614</v>
      </c>
      <c r="C418" s="274"/>
      <c r="D418" s="274">
        <v>10360</v>
      </c>
      <c r="E418" s="274">
        <v>10360</v>
      </c>
      <c r="F418" s="942">
        <f>SUM(E418/D418)</f>
        <v>1</v>
      </c>
    </row>
    <row r="419" spans="1:6" ht="13.5" thickBot="1">
      <c r="A419" s="304"/>
      <c r="B419" s="582" t="s">
        <v>611</v>
      </c>
      <c r="C419" s="583">
        <f>SUM(C417+C415+C418)</f>
        <v>54712</v>
      </c>
      <c r="D419" s="583">
        <f>SUM(D417+D415+D418)</f>
        <v>65072</v>
      </c>
      <c r="E419" s="583">
        <f>SUM(E417+E415+E418)</f>
        <v>71907</v>
      </c>
      <c r="F419" s="942">
        <f>SUM(E419/D419)</f>
        <v>1.1050374969264813</v>
      </c>
    </row>
    <row r="420" spans="1:6" ht="13.5" thickBot="1">
      <c r="A420" s="304"/>
      <c r="B420" s="584" t="s">
        <v>617</v>
      </c>
      <c r="C420" s="585"/>
      <c r="D420" s="585"/>
      <c r="E420" s="585"/>
      <c r="F420" s="1061"/>
    </row>
    <row r="421" spans="1:6" ht="12.75">
      <c r="A421" s="304"/>
      <c r="B421" s="54" t="s">
        <v>183</v>
      </c>
      <c r="C421" s="273">
        <v>452690</v>
      </c>
      <c r="D421" s="273">
        <v>462144</v>
      </c>
      <c r="E421" s="273">
        <v>471116</v>
      </c>
      <c r="F421" s="1059">
        <f>SUM(E421/D421)</f>
        <v>1.0194138623459355</v>
      </c>
    </row>
    <row r="422" spans="1:6" ht="13.5" thickBot="1">
      <c r="A422" s="304"/>
      <c r="B422" s="292" t="s">
        <v>184</v>
      </c>
      <c r="C422" s="313"/>
      <c r="D422" s="313"/>
      <c r="E422" s="313"/>
      <c r="F422" s="1060"/>
    </row>
    <row r="423" spans="1:6" ht="13.5" thickBot="1">
      <c r="A423" s="304"/>
      <c r="B423" s="586" t="s">
        <v>585</v>
      </c>
      <c r="C423" s="587">
        <f>SUM(C421:C422)</f>
        <v>452690</v>
      </c>
      <c r="D423" s="587">
        <f>SUM(D421:D422)</f>
        <v>462144</v>
      </c>
      <c r="E423" s="587">
        <f>SUM(E421:E422)</f>
        <v>471116</v>
      </c>
      <c r="F423" s="942">
        <f>SUM(E423/D423)</f>
        <v>1.0194138623459355</v>
      </c>
    </row>
    <row r="424" spans="1:6" ht="13.5" thickBot="1">
      <c r="A424" s="304"/>
      <c r="B424" s="950" t="s">
        <v>648</v>
      </c>
      <c r="C424" s="932"/>
      <c r="D424" s="932"/>
      <c r="E424" s="932"/>
      <c r="F424" s="1061"/>
    </row>
    <row r="425" spans="1:6" ht="15.75" thickBot="1">
      <c r="A425" s="304"/>
      <c r="B425" s="298" t="s">
        <v>639</v>
      </c>
      <c r="C425" s="318">
        <f>SUM(C419+C420+C423)</f>
        <v>507402</v>
      </c>
      <c r="D425" s="318">
        <f>SUM(D419+D420+D423)</f>
        <v>527216</v>
      </c>
      <c r="E425" s="318">
        <f>SUM(E419+E420+E423)</f>
        <v>543023</v>
      </c>
      <c r="F425" s="942">
        <f>SUM(E425/D425)</f>
        <v>1.0299820187551212</v>
      </c>
    </row>
    <row r="426" spans="1:6" ht="12.75">
      <c r="A426" s="303"/>
      <c r="B426" s="293" t="s">
        <v>186</v>
      </c>
      <c r="C426" s="273">
        <v>275998</v>
      </c>
      <c r="D426" s="273">
        <v>285633</v>
      </c>
      <c r="E426" s="273">
        <v>293502</v>
      </c>
      <c r="F426" s="1059">
        <f>SUM(E426/D426)</f>
        <v>1.0275493377866003</v>
      </c>
    </row>
    <row r="427" spans="1:6" ht="12.75">
      <c r="A427" s="303"/>
      <c r="B427" s="293" t="s">
        <v>187</v>
      </c>
      <c r="C427" s="273">
        <v>73044</v>
      </c>
      <c r="D427" s="273">
        <v>75115</v>
      </c>
      <c r="E427" s="273">
        <v>77240</v>
      </c>
      <c r="F427" s="1059">
        <f>SUM(E427/D427)</f>
        <v>1.0282899554017173</v>
      </c>
    </row>
    <row r="428" spans="1:6" ht="12.75">
      <c r="A428" s="303"/>
      <c r="B428" s="293" t="s">
        <v>188</v>
      </c>
      <c r="C428" s="273">
        <v>158360</v>
      </c>
      <c r="D428" s="273">
        <v>166468</v>
      </c>
      <c r="E428" s="273">
        <v>171480</v>
      </c>
      <c r="F428" s="1059">
        <f>SUM(E428/D428)</f>
        <v>1.0301078886032151</v>
      </c>
    </row>
    <row r="429" spans="1:6" ht="12.75">
      <c r="A429" s="303"/>
      <c r="B429" s="293" t="s">
        <v>189</v>
      </c>
      <c r="C429" s="273"/>
      <c r="D429" s="273"/>
      <c r="E429" s="273"/>
      <c r="F429" s="1059"/>
    </row>
    <row r="430" spans="1:6" ht="13.5" thickBot="1">
      <c r="A430" s="303"/>
      <c r="B430" s="295" t="s">
        <v>190</v>
      </c>
      <c r="C430" s="313"/>
      <c r="D430" s="313"/>
      <c r="E430" s="313">
        <v>801</v>
      </c>
      <c r="F430" s="1060"/>
    </row>
    <row r="431" spans="1:6" ht="13.5" thickBot="1">
      <c r="A431" s="303"/>
      <c r="B431" s="294" t="s">
        <v>584</v>
      </c>
      <c r="C431" s="317">
        <f>SUM(C426:C430)</f>
        <v>507402</v>
      </c>
      <c r="D431" s="317">
        <f>SUM(D426:D430)</f>
        <v>527216</v>
      </c>
      <c r="E431" s="317">
        <f>SUM(E426:E430)</f>
        <v>543023</v>
      </c>
      <c r="F431" s="942">
        <f>SUM(E431/D431)</f>
        <v>1.0299820187551212</v>
      </c>
    </row>
    <row r="432" spans="1:6" ht="12.75">
      <c r="A432" s="303"/>
      <c r="B432" s="293" t="s">
        <v>191</v>
      </c>
      <c r="C432" s="273"/>
      <c r="D432" s="273"/>
      <c r="E432" s="273"/>
      <c r="F432" s="1059"/>
    </row>
    <row r="433" spans="1:6" ht="12.75">
      <c r="A433" s="303"/>
      <c r="B433" s="293" t="s">
        <v>192</v>
      </c>
      <c r="C433" s="273"/>
      <c r="D433" s="273"/>
      <c r="E433" s="273"/>
      <c r="F433" s="1059"/>
    </row>
    <row r="434" spans="1:6" ht="13.5" thickBot="1">
      <c r="A434" s="303"/>
      <c r="B434" s="296" t="s">
        <v>197</v>
      </c>
      <c r="C434" s="313"/>
      <c r="D434" s="313"/>
      <c r="E434" s="313"/>
      <c r="F434" s="1060"/>
    </row>
    <row r="435" spans="1:6" ht="13.5" thickBot="1">
      <c r="A435" s="303"/>
      <c r="B435" s="297" t="s">
        <v>604</v>
      </c>
      <c r="C435" s="312"/>
      <c r="D435" s="312"/>
      <c r="E435" s="312"/>
      <c r="F435" s="1061"/>
    </row>
    <row r="436" spans="1:6" ht="13.5" thickBot="1">
      <c r="A436" s="303"/>
      <c r="B436" s="933" t="s">
        <v>647</v>
      </c>
      <c r="C436" s="312"/>
      <c r="D436" s="312"/>
      <c r="E436" s="312"/>
      <c r="F436" s="1061"/>
    </row>
    <row r="437" spans="1:6" ht="15.75" thickBot="1">
      <c r="A437" s="305"/>
      <c r="B437" s="299" t="s">
        <v>949</v>
      </c>
      <c r="C437" s="318">
        <f>SUM(C431+C435)</f>
        <v>507402</v>
      </c>
      <c r="D437" s="318">
        <f>SUM(D431+D435)</f>
        <v>527216</v>
      </c>
      <c r="E437" s="318">
        <f>SUM(E431+E435)</f>
        <v>543023</v>
      </c>
      <c r="F437" s="942">
        <f>SUM(E437/D437)</f>
        <v>1.0299820187551212</v>
      </c>
    </row>
    <row r="438" spans="1:6" ht="15">
      <c r="A438" s="311">
        <v>2898</v>
      </c>
      <c r="B438" s="308" t="s">
        <v>208</v>
      </c>
      <c r="C438" s="315"/>
      <c r="D438" s="315"/>
      <c r="E438" s="315"/>
      <c r="F438" s="1059"/>
    </row>
    <row r="439" spans="1:6" ht="12.75">
      <c r="A439" s="304"/>
      <c r="B439" s="54" t="s">
        <v>173</v>
      </c>
      <c r="C439" s="315">
        <f>SUM(C408+C378)</f>
        <v>5000</v>
      </c>
      <c r="D439" s="315">
        <f>SUM(D408+D378)</f>
        <v>5000</v>
      </c>
      <c r="E439" s="315">
        <f>SUM(E408+E378)</f>
        <v>0</v>
      </c>
      <c r="F439" s="1059">
        <f>SUM(E439/D439)</f>
        <v>0</v>
      </c>
    </row>
    <row r="440" spans="1:6" ht="12.75">
      <c r="A440" s="304"/>
      <c r="B440" s="54" t="s">
        <v>642</v>
      </c>
      <c r="C440" s="315"/>
      <c r="D440" s="315"/>
      <c r="E440" s="315">
        <f>SUM(E379)</f>
        <v>5000</v>
      </c>
      <c r="F440" s="1059"/>
    </row>
    <row r="441" spans="1:6" ht="12.75">
      <c r="A441" s="304"/>
      <c r="B441" s="54" t="s">
        <v>174</v>
      </c>
      <c r="C441" s="315">
        <f aca="true" t="shared" si="14" ref="C441:D443">SUM(C409+C380)</f>
        <v>5785</v>
      </c>
      <c r="D441" s="315">
        <f t="shared" si="14"/>
        <v>5785</v>
      </c>
      <c r="E441" s="315">
        <f>SUM(E409+E380)</f>
        <v>5785</v>
      </c>
      <c r="F441" s="1059">
        <f>SUM(E441/D441)</f>
        <v>1</v>
      </c>
    </row>
    <row r="442" spans="1:6" ht="12.75">
      <c r="A442" s="304"/>
      <c r="B442" s="54" t="s">
        <v>175</v>
      </c>
      <c r="C442" s="315">
        <f t="shared" si="14"/>
        <v>1380</v>
      </c>
      <c r="D442" s="315">
        <f t="shared" si="14"/>
        <v>1380</v>
      </c>
      <c r="E442" s="315">
        <f>SUM(E410+E381)</f>
        <v>1380</v>
      </c>
      <c r="F442" s="1059">
        <f>SUM(E442/D442)</f>
        <v>1</v>
      </c>
    </row>
    <row r="443" spans="1:6" ht="12.75">
      <c r="A443" s="304"/>
      <c r="B443" s="54" t="s">
        <v>177</v>
      </c>
      <c r="C443" s="315">
        <f t="shared" si="14"/>
        <v>57403</v>
      </c>
      <c r="D443" s="315">
        <f t="shared" si="14"/>
        <v>58982</v>
      </c>
      <c r="E443" s="315">
        <f>SUM(E411+E382)</f>
        <v>58865</v>
      </c>
      <c r="F443" s="1059">
        <f>SUM(E443/D443)</f>
        <v>0.9980163439693466</v>
      </c>
    </row>
    <row r="444" spans="1:6" ht="12.75">
      <c r="A444" s="304"/>
      <c r="B444" s="54" t="s">
        <v>643</v>
      </c>
      <c r="C444" s="315"/>
      <c r="D444" s="315"/>
      <c r="E444" s="315">
        <f>SUM(E412)</f>
        <v>150</v>
      </c>
      <c r="F444" s="1059"/>
    </row>
    <row r="445" spans="1:6" ht="12.75">
      <c r="A445" s="304"/>
      <c r="B445" s="54" t="s">
        <v>178</v>
      </c>
      <c r="C445" s="315">
        <f aca="true" t="shared" si="15" ref="C445:E446">SUM(C413+C383)</f>
        <v>15344</v>
      </c>
      <c r="D445" s="315">
        <f t="shared" si="15"/>
        <v>15344</v>
      </c>
      <c r="E445" s="315">
        <f t="shared" si="15"/>
        <v>15344</v>
      </c>
      <c r="F445" s="1059">
        <f>SUM(E445/D445)</f>
        <v>1</v>
      </c>
    </row>
    <row r="446" spans="1:6" ht="13.5" thickBot="1">
      <c r="A446" s="304"/>
      <c r="B446" s="59" t="s">
        <v>182</v>
      </c>
      <c r="C446" s="316">
        <f t="shared" si="15"/>
        <v>0</v>
      </c>
      <c r="D446" s="316">
        <f t="shared" si="15"/>
        <v>0</v>
      </c>
      <c r="E446" s="316">
        <f t="shared" si="15"/>
        <v>0</v>
      </c>
      <c r="F446" s="1060"/>
    </row>
    <row r="447" spans="1:6" ht="13.5" thickBot="1">
      <c r="A447" s="304"/>
      <c r="B447" s="222" t="s">
        <v>169</v>
      </c>
      <c r="C447" s="320">
        <f>SUM(C439:C446)</f>
        <v>84912</v>
      </c>
      <c r="D447" s="320">
        <f>SUM(D439:D446)</f>
        <v>86491</v>
      </c>
      <c r="E447" s="320">
        <f>SUM(E439:E446)</f>
        <v>86524</v>
      </c>
      <c r="F447" s="942">
        <f>SUM(E447/D447)</f>
        <v>1.000381542588246</v>
      </c>
    </row>
    <row r="448" spans="1:6" ht="13.5" thickBot="1">
      <c r="A448" s="304"/>
      <c r="B448" s="930" t="s">
        <v>1002</v>
      </c>
      <c r="C448" s="320"/>
      <c r="D448" s="320"/>
      <c r="E448" s="320"/>
      <c r="F448" s="1061"/>
    </row>
    <row r="449" spans="1:6" ht="13.5" thickBot="1">
      <c r="A449" s="304"/>
      <c r="B449" s="56" t="s">
        <v>637</v>
      </c>
      <c r="C449" s="274"/>
      <c r="D449" s="274"/>
      <c r="E449" s="274">
        <f>SUM(E417)</f>
        <v>6835</v>
      </c>
      <c r="F449" s="1061"/>
    </row>
    <row r="450" spans="1:6" ht="13.5" thickBot="1">
      <c r="A450" s="304"/>
      <c r="B450" s="174" t="s">
        <v>614</v>
      </c>
      <c r="C450" s="274"/>
      <c r="D450" s="274">
        <f>SUM(D418+D388)</f>
        <v>15092</v>
      </c>
      <c r="E450" s="274">
        <f>SUM(E418+E388)</f>
        <v>15092</v>
      </c>
      <c r="F450" s="942">
        <f>SUM(E450/D450)</f>
        <v>1</v>
      </c>
    </row>
    <row r="451" spans="1:6" ht="13.5" thickBot="1">
      <c r="A451" s="304"/>
      <c r="B451" s="582" t="s">
        <v>611</v>
      </c>
      <c r="C451" s="583">
        <f>SUM(C449+C447+C450)</f>
        <v>84912</v>
      </c>
      <c r="D451" s="583">
        <f>SUM(D449+D447+D450)</f>
        <v>101583</v>
      </c>
      <c r="E451" s="583">
        <f>SUM(E449+E447+E450)</f>
        <v>108451</v>
      </c>
      <c r="F451" s="942">
        <f>SUM(E451/D451)</f>
        <v>1.067609737849837</v>
      </c>
    </row>
    <row r="452" spans="1:6" ht="13.5" thickBot="1">
      <c r="A452" s="304"/>
      <c r="B452" s="584" t="s">
        <v>617</v>
      </c>
      <c r="C452" s="585"/>
      <c r="D452" s="585"/>
      <c r="E452" s="585"/>
      <c r="F452" s="1061"/>
    </row>
    <row r="453" spans="1:6" ht="12.75">
      <c r="A453" s="304"/>
      <c r="B453" s="54" t="s">
        <v>183</v>
      </c>
      <c r="C453" s="273">
        <f aca="true" t="shared" si="16" ref="C453:E454">SUM(C421+C391)</f>
        <v>722816</v>
      </c>
      <c r="D453" s="273">
        <f t="shared" si="16"/>
        <v>761870</v>
      </c>
      <c r="E453" s="273">
        <f t="shared" si="16"/>
        <v>773969</v>
      </c>
      <c r="F453" s="1059">
        <f>SUM(E453/D453)</f>
        <v>1.0158806620552063</v>
      </c>
    </row>
    <row r="454" spans="1:6" ht="13.5" thickBot="1">
      <c r="A454" s="304"/>
      <c r="B454" s="292" t="s">
        <v>184</v>
      </c>
      <c r="C454" s="313">
        <f t="shared" si="16"/>
        <v>2100</v>
      </c>
      <c r="D454" s="313">
        <f t="shared" si="16"/>
        <v>2100</v>
      </c>
      <c r="E454" s="313">
        <f t="shared" si="16"/>
        <v>2100</v>
      </c>
      <c r="F454" s="1060">
        <f>SUM(E454/D454)</f>
        <v>1</v>
      </c>
    </row>
    <row r="455" spans="1:6" ht="13.5" thickBot="1">
      <c r="A455" s="304"/>
      <c r="B455" s="586" t="s">
        <v>585</v>
      </c>
      <c r="C455" s="587">
        <f>SUM(C453:C454)</f>
        <v>724916</v>
      </c>
      <c r="D455" s="587">
        <f>SUM(D453:D454)</f>
        <v>763970</v>
      </c>
      <c r="E455" s="587">
        <f>SUM(E453:E454)</f>
        <v>776069</v>
      </c>
      <c r="F455" s="942">
        <f>SUM(E455/D455)</f>
        <v>1.0158370093066482</v>
      </c>
    </row>
    <row r="456" spans="1:6" ht="13.5" thickBot="1">
      <c r="A456" s="304"/>
      <c r="B456" s="950" t="s">
        <v>648</v>
      </c>
      <c r="C456" s="587"/>
      <c r="D456" s="587"/>
      <c r="E456" s="587"/>
      <c r="F456" s="1061"/>
    </row>
    <row r="457" spans="1:6" ht="15.75" thickBot="1">
      <c r="A457" s="304"/>
      <c r="B457" s="298" t="s">
        <v>639</v>
      </c>
      <c r="C457" s="318">
        <f>SUM(C451+C452+C455)</f>
        <v>809828</v>
      </c>
      <c r="D457" s="318">
        <f>SUM(D451+D452+D455)</f>
        <v>865553</v>
      </c>
      <c r="E457" s="318">
        <f>SUM(E451+E452+E455)</f>
        <v>884520</v>
      </c>
      <c r="F457" s="942">
        <f>SUM(E457/D457)</f>
        <v>1.021913158408555</v>
      </c>
    </row>
    <row r="458" spans="1:6" ht="12.75">
      <c r="A458" s="303"/>
      <c r="B458" s="293" t="s">
        <v>186</v>
      </c>
      <c r="C458" s="315">
        <f aca="true" t="shared" si="17" ref="C458:D462">SUM(C426+C395)</f>
        <v>447734</v>
      </c>
      <c r="D458" s="315">
        <f t="shared" si="17"/>
        <v>479761</v>
      </c>
      <c r="E458" s="315">
        <f>SUM(E426+E395)</f>
        <v>488509</v>
      </c>
      <c r="F458" s="1059">
        <f>SUM(E458/D458)</f>
        <v>1.0182340790518611</v>
      </c>
    </row>
    <row r="459" spans="1:6" ht="12.75">
      <c r="A459" s="303"/>
      <c r="B459" s="293" t="s">
        <v>187</v>
      </c>
      <c r="C459" s="315">
        <f t="shared" si="17"/>
        <v>118401</v>
      </c>
      <c r="D459" s="315">
        <f t="shared" si="17"/>
        <v>126138</v>
      </c>
      <c r="E459" s="315">
        <f>SUM(E427+E396)</f>
        <v>128668</v>
      </c>
      <c r="F459" s="1059">
        <f>SUM(E459/D459)</f>
        <v>1.0200573974535825</v>
      </c>
    </row>
    <row r="460" spans="1:6" ht="12.75">
      <c r="A460" s="303"/>
      <c r="B460" s="293" t="s">
        <v>188</v>
      </c>
      <c r="C460" s="315">
        <f t="shared" si="17"/>
        <v>243693</v>
      </c>
      <c r="D460" s="315">
        <f t="shared" si="17"/>
        <v>259654</v>
      </c>
      <c r="E460" s="315">
        <f>SUM(E428+E397)</f>
        <v>266542</v>
      </c>
      <c r="F460" s="1059">
        <f>SUM(E460/D460)</f>
        <v>1.0265276098192209</v>
      </c>
    </row>
    <row r="461" spans="1:6" ht="12.75">
      <c r="A461" s="303"/>
      <c r="B461" s="293" t="s">
        <v>189</v>
      </c>
      <c r="C461" s="315">
        <f t="shared" si="17"/>
        <v>0</v>
      </c>
      <c r="D461" s="315">
        <f t="shared" si="17"/>
        <v>0</v>
      </c>
      <c r="E461" s="315">
        <f>SUM(E429+E398)</f>
        <v>0</v>
      </c>
      <c r="F461" s="1059"/>
    </row>
    <row r="462" spans="1:6" ht="13.5" thickBot="1">
      <c r="A462" s="303"/>
      <c r="B462" s="295" t="s">
        <v>190</v>
      </c>
      <c r="C462" s="316">
        <f t="shared" si="17"/>
        <v>0</v>
      </c>
      <c r="D462" s="316">
        <f t="shared" si="17"/>
        <v>0</v>
      </c>
      <c r="E462" s="316">
        <f>SUM(E430+E399)</f>
        <v>801</v>
      </c>
      <c r="F462" s="1060"/>
    </row>
    <row r="463" spans="1:6" ht="13.5" thickBot="1">
      <c r="A463" s="303"/>
      <c r="B463" s="294" t="s">
        <v>584</v>
      </c>
      <c r="C463" s="320">
        <f>SUM(C458:C462)</f>
        <v>809828</v>
      </c>
      <c r="D463" s="320">
        <f>SUM(D458:D462)</f>
        <v>865553</v>
      </c>
      <c r="E463" s="320">
        <f>SUM(E458:E462)</f>
        <v>884520</v>
      </c>
      <c r="F463" s="942">
        <f>SUM(E463/D463)</f>
        <v>1.021913158408555</v>
      </c>
    </row>
    <row r="464" spans="1:6" ht="12.75">
      <c r="A464" s="303"/>
      <c r="B464" s="293" t="s">
        <v>191</v>
      </c>
      <c r="C464" s="315">
        <f aca="true" t="shared" si="18" ref="C464:D466">SUM(C432+C401)</f>
        <v>0</v>
      </c>
      <c r="D464" s="315">
        <f t="shared" si="18"/>
        <v>0</v>
      </c>
      <c r="E464" s="315">
        <f>SUM(E432+E401)</f>
        <v>0</v>
      </c>
      <c r="F464" s="1059"/>
    </row>
    <row r="465" spans="1:6" ht="12.75">
      <c r="A465" s="303"/>
      <c r="B465" s="293" t="s">
        <v>192</v>
      </c>
      <c r="C465" s="315">
        <f t="shared" si="18"/>
        <v>0</v>
      </c>
      <c r="D465" s="315">
        <f t="shared" si="18"/>
        <v>0</v>
      </c>
      <c r="E465" s="315">
        <f>SUM(E433+E402)</f>
        <v>0</v>
      </c>
      <c r="F465" s="1059"/>
    </row>
    <row r="466" spans="1:6" ht="13.5" thickBot="1">
      <c r="A466" s="303"/>
      <c r="B466" s="296" t="s">
        <v>197</v>
      </c>
      <c r="C466" s="316">
        <f t="shared" si="18"/>
        <v>0</v>
      </c>
      <c r="D466" s="316">
        <f t="shared" si="18"/>
        <v>0</v>
      </c>
      <c r="E466" s="316">
        <f>SUM(E434+E403)</f>
        <v>0</v>
      </c>
      <c r="F466" s="1060"/>
    </row>
    <row r="467" spans="1:6" ht="13.5" thickBot="1">
      <c r="A467" s="303"/>
      <c r="B467" s="297" t="s">
        <v>604</v>
      </c>
      <c r="C467" s="319">
        <f>SUM(C464:C466)</f>
        <v>0</v>
      </c>
      <c r="D467" s="319">
        <f>SUM(D464:D466)</f>
        <v>0</v>
      </c>
      <c r="E467" s="319">
        <f>SUM(E464:E466)</f>
        <v>0</v>
      </c>
      <c r="F467" s="942"/>
    </row>
    <row r="468" spans="1:6" ht="13.5" thickBot="1">
      <c r="A468" s="303"/>
      <c r="B468" s="933" t="s">
        <v>647</v>
      </c>
      <c r="C468" s="320"/>
      <c r="D468" s="320"/>
      <c r="E468" s="320"/>
      <c r="F468" s="1061"/>
    </row>
    <row r="469" spans="1:6" ht="15.75" thickBot="1">
      <c r="A469" s="305"/>
      <c r="B469" s="299" t="s">
        <v>949</v>
      </c>
      <c r="C469" s="322">
        <f>SUM(C437+C406)</f>
        <v>809828</v>
      </c>
      <c r="D469" s="322">
        <f>SUM(D437+D406)</f>
        <v>865553</v>
      </c>
      <c r="E469" s="322">
        <f>SUM(E437+E406)</f>
        <v>884520</v>
      </c>
      <c r="F469" s="942">
        <f>SUM(E469/D469)</f>
        <v>1.021913158408555</v>
      </c>
    </row>
    <row r="470" spans="1:6" ht="15">
      <c r="A470" s="306">
        <v>2985</v>
      </c>
      <c r="B470" s="307" t="s">
        <v>209</v>
      </c>
      <c r="C470" s="273"/>
      <c r="D470" s="273"/>
      <c r="E470" s="273"/>
      <c r="F470" s="1059"/>
    </row>
    <row r="471" spans="1:6" ht="12.75">
      <c r="A471" s="304"/>
      <c r="B471" s="54" t="s">
        <v>173</v>
      </c>
      <c r="C471" s="273">
        <v>40000</v>
      </c>
      <c r="D471" s="273">
        <v>40000</v>
      </c>
      <c r="E471" s="273">
        <v>40000</v>
      </c>
      <c r="F471" s="1059">
        <f>SUM(E471/D471)</f>
        <v>1</v>
      </c>
    </row>
    <row r="472" spans="1:6" ht="12.75">
      <c r="A472" s="304"/>
      <c r="B472" s="54" t="s">
        <v>174</v>
      </c>
      <c r="C472" s="273"/>
      <c r="D472" s="273"/>
      <c r="E472" s="273"/>
      <c r="F472" s="1059"/>
    </row>
    <row r="473" spans="1:6" ht="12.75">
      <c r="A473" s="304"/>
      <c r="B473" s="54" t="s">
        <v>175</v>
      </c>
      <c r="C473" s="273">
        <v>20000</v>
      </c>
      <c r="D473" s="273">
        <v>20000</v>
      </c>
      <c r="E473" s="273">
        <v>22211</v>
      </c>
      <c r="F473" s="1059">
        <f>SUM(E473/D473)</f>
        <v>1.11055</v>
      </c>
    </row>
    <row r="474" spans="1:6" ht="12.75">
      <c r="A474" s="304"/>
      <c r="B474" s="54" t="s">
        <v>177</v>
      </c>
      <c r="C474" s="273"/>
      <c r="D474" s="273"/>
      <c r="E474" s="273"/>
      <c r="F474" s="1059"/>
    </row>
    <row r="475" spans="1:6" ht="12.75">
      <c r="A475" s="304"/>
      <c r="B475" s="54" t="s">
        <v>178</v>
      </c>
      <c r="C475" s="273">
        <v>15000</v>
      </c>
      <c r="D475" s="273">
        <v>15000</v>
      </c>
      <c r="E475" s="273">
        <v>15000</v>
      </c>
      <c r="F475" s="1059">
        <f>SUM(E475/D475)</f>
        <v>1</v>
      </c>
    </row>
    <row r="476" spans="1:6" ht="13.5" thickBot="1">
      <c r="A476" s="304"/>
      <c r="B476" s="59" t="s">
        <v>182</v>
      </c>
      <c r="C476" s="313"/>
      <c r="D476" s="313"/>
      <c r="E476" s="313"/>
      <c r="F476" s="1060"/>
    </row>
    <row r="477" spans="1:6" ht="13.5" thickBot="1">
      <c r="A477" s="304"/>
      <c r="B477" s="222" t="s">
        <v>169</v>
      </c>
      <c r="C477" s="317">
        <f>SUM(C471:C476)</f>
        <v>75000</v>
      </c>
      <c r="D477" s="317">
        <f>SUM(D471:D476)</f>
        <v>75000</v>
      </c>
      <c r="E477" s="317">
        <f>SUM(E471:E476)</f>
        <v>77211</v>
      </c>
      <c r="F477" s="942">
        <f>SUM(E477/D477)</f>
        <v>1.02948</v>
      </c>
    </row>
    <row r="478" spans="1:6" ht="13.5" thickBot="1">
      <c r="A478" s="304"/>
      <c r="B478" s="930" t="s">
        <v>1002</v>
      </c>
      <c r="C478" s="274"/>
      <c r="D478" s="274"/>
      <c r="E478" s="274"/>
      <c r="F478" s="1061"/>
    </row>
    <row r="479" spans="1:6" ht="13.5" thickBot="1">
      <c r="A479" s="304"/>
      <c r="B479" s="56" t="s">
        <v>637</v>
      </c>
      <c r="C479" s="274"/>
      <c r="D479" s="274"/>
      <c r="E479" s="274">
        <v>250</v>
      </c>
      <c r="F479" s="1061"/>
    </row>
    <row r="480" spans="1:6" ht="13.5" thickBot="1">
      <c r="A480" s="304"/>
      <c r="B480" s="174" t="s">
        <v>614</v>
      </c>
      <c r="C480" s="274"/>
      <c r="D480" s="274">
        <v>1857</v>
      </c>
      <c r="E480" s="274">
        <v>1857</v>
      </c>
      <c r="F480" s="942">
        <f>SUM(E480/D480)</f>
        <v>1</v>
      </c>
    </row>
    <row r="481" spans="1:6" ht="13.5" thickBot="1">
      <c r="A481" s="304"/>
      <c r="B481" s="582" t="s">
        <v>611</v>
      </c>
      <c r="C481" s="583">
        <f>SUM(C479+C477+C480)</f>
        <v>75000</v>
      </c>
      <c r="D481" s="583">
        <f>SUM(D479+D477+D480)</f>
        <v>76857</v>
      </c>
      <c r="E481" s="583">
        <f>SUM(E479+E477+E480)</f>
        <v>79318</v>
      </c>
      <c r="F481" s="942">
        <f>SUM(E481/D481)</f>
        <v>1.0320205056143228</v>
      </c>
    </row>
    <row r="482" spans="1:6" ht="13.5" thickBot="1">
      <c r="A482" s="304"/>
      <c r="B482" s="584" t="s">
        <v>617</v>
      </c>
      <c r="C482" s="585"/>
      <c r="D482" s="585"/>
      <c r="E482" s="585"/>
      <c r="F482" s="1061"/>
    </row>
    <row r="483" spans="1:6" ht="12.75">
      <c r="A483" s="304"/>
      <c r="B483" s="54" t="s">
        <v>183</v>
      </c>
      <c r="C483" s="273">
        <v>321284</v>
      </c>
      <c r="D483" s="273">
        <v>323929</v>
      </c>
      <c r="E483" s="273">
        <v>332461</v>
      </c>
      <c r="F483" s="1059">
        <f>SUM(E483/D483)</f>
        <v>1.026339105174282</v>
      </c>
    </row>
    <row r="484" spans="1:6" ht="12.75">
      <c r="A484" s="304"/>
      <c r="B484" s="57" t="s">
        <v>184</v>
      </c>
      <c r="C484" s="273"/>
      <c r="D484" s="273"/>
      <c r="E484" s="273"/>
      <c r="F484" s="1059"/>
    </row>
    <row r="485" spans="1:6" ht="13.5" thickBot="1">
      <c r="A485" s="304"/>
      <c r="B485" s="292" t="s">
        <v>185</v>
      </c>
      <c r="C485" s="313"/>
      <c r="D485" s="313"/>
      <c r="E485" s="313"/>
      <c r="F485" s="1060"/>
    </row>
    <row r="486" spans="1:6" ht="13.5" thickBot="1">
      <c r="A486" s="304"/>
      <c r="B486" s="586" t="s">
        <v>585</v>
      </c>
      <c r="C486" s="587">
        <f>SUM(C483:C485)</f>
        <v>321284</v>
      </c>
      <c r="D486" s="587">
        <f>SUM(D483:D485)</f>
        <v>323929</v>
      </c>
      <c r="E486" s="587">
        <f>SUM(E483:E485)</f>
        <v>332461</v>
      </c>
      <c r="F486" s="942">
        <f>SUM(E486/D486)</f>
        <v>1.026339105174282</v>
      </c>
    </row>
    <row r="487" spans="1:6" ht="13.5" thickBot="1">
      <c r="A487" s="304"/>
      <c r="B487" s="931" t="s">
        <v>648</v>
      </c>
      <c r="C487" s="587"/>
      <c r="D487" s="587"/>
      <c r="E487" s="587"/>
      <c r="F487" s="1061"/>
    </row>
    <row r="488" spans="1:6" ht="15.75" thickBot="1">
      <c r="A488" s="304"/>
      <c r="B488" s="298" t="s">
        <v>639</v>
      </c>
      <c r="C488" s="318">
        <f>SUM(C481+C482+C486)</f>
        <v>396284</v>
      </c>
      <c r="D488" s="318">
        <f>SUM(D481+D482+D486)</f>
        <v>400786</v>
      </c>
      <c r="E488" s="318">
        <f>SUM(E481+E482+E486)</f>
        <v>411779</v>
      </c>
      <c r="F488" s="942">
        <f>SUM(E488/D488)</f>
        <v>1.0274286027955069</v>
      </c>
    </row>
    <row r="489" spans="1:6" ht="12.75">
      <c r="A489" s="303"/>
      <c r="B489" s="293" t="s">
        <v>186</v>
      </c>
      <c r="C489" s="273">
        <v>127452</v>
      </c>
      <c r="D489" s="273">
        <v>128477</v>
      </c>
      <c r="E489" s="273">
        <v>129224</v>
      </c>
      <c r="F489" s="1059">
        <f>SUM(E489/D489)</f>
        <v>1.0058142702584898</v>
      </c>
    </row>
    <row r="490" spans="1:6" ht="12.75">
      <c r="A490" s="303"/>
      <c r="B490" s="293" t="s">
        <v>187</v>
      </c>
      <c r="C490" s="273">
        <v>33272</v>
      </c>
      <c r="D490" s="273">
        <v>33548</v>
      </c>
      <c r="E490" s="273">
        <v>33750</v>
      </c>
      <c r="F490" s="1059">
        <f>SUM(E490/D490)</f>
        <v>1.0060212233218075</v>
      </c>
    </row>
    <row r="491" spans="1:6" ht="12.75">
      <c r="A491" s="303"/>
      <c r="B491" s="293" t="s">
        <v>188</v>
      </c>
      <c r="C491" s="273">
        <v>235560</v>
      </c>
      <c r="D491" s="273">
        <v>236979</v>
      </c>
      <c r="E491" s="273">
        <v>239440</v>
      </c>
      <c r="F491" s="1059">
        <f>SUM(E491/D491)</f>
        <v>1.0103848864245355</v>
      </c>
    </row>
    <row r="492" spans="1:6" ht="12.75">
      <c r="A492" s="303"/>
      <c r="B492" s="293" t="s">
        <v>189</v>
      </c>
      <c r="C492" s="273"/>
      <c r="D492" s="273"/>
      <c r="E492" s="273"/>
      <c r="F492" s="1059"/>
    </row>
    <row r="493" spans="1:6" ht="13.5" thickBot="1">
      <c r="A493" s="303"/>
      <c r="B493" s="295" t="s">
        <v>190</v>
      </c>
      <c r="C493" s="313"/>
      <c r="D493" s="313"/>
      <c r="E493" s="313"/>
      <c r="F493" s="1060"/>
    </row>
    <row r="494" spans="1:6" ht="13.5" thickBot="1">
      <c r="A494" s="303"/>
      <c r="B494" s="294" t="s">
        <v>584</v>
      </c>
      <c r="C494" s="317">
        <f>SUM(C489:C493)</f>
        <v>396284</v>
      </c>
      <c r="D494" s="317">
        <f>SUM(D489:D493)</f>
        <v>399004</v>
      </c>
      <c r="E494" s="317">
        <f>SUM(E489:E493)</f>
        <v>402414</v>
      </c>
      <c r="F494" s="942">
        <f>SUM(E494/D494)</f>
        <v>1.008546280237792</v>
      </c>
    </row>
    <row r="495" spans="1:6" ht="12.75">
      <c r="A495" s="303"/>
      <c r="B495" s="293" t="s">
        <v>191</v>
      </c>
      <c r="C495" s="273"/>
      <c r="D495" s="273"/>
      <c r="E495" s="273">
        <v>5209</v>
      </c>
      <c r="F495" s="1059"/>
    </row>
    <row r="496" spans="1:6" ht="12.75">
      <c r="A496" s="303"/>
      <c r="B496" s="293" t="s">
        <v>192</v>
      </c>
      <c r="C496" s="273"/>
      <c r="D496" s="273">
        <v>1782</v>
      </c>
      <c r="E496" s="273">
        <v>4156</v>
      </c>
      <c r="F496" s="1059">
        <f>SUM(E496/D496)</f>
        <v>2.3322109988776654</v>
      </c>
    </row>
    <row r="497" spans="1:6" ht="13.5" thickBot="1">
      <c r="A497" s="303"/>
      <c r="B497" s="296" t="s">
        <v>197</v>
      </c>
      <c r="C497" s="313"/>
      <c r="D497" s="313"/>
      <c r="E497" s="313"/>
      <c r="F497" s="1060"/>
    </row>
    <row r="498" spans="1:6" ht="13.5" thickBot="1">
      <c r="A498" s="303"/>
      <c r="B498" s="297" t="s">
        <v>604</v>
      </c>
      <c r="C498" s="312"/>
      <c r="D498" s="317">
        <f>SUM(D496:D497)</f>
        <v>1782</v>
      </c>
      <c r="E498" s="317">
        <f>SUM(E495:E497)</f>
        <v>9365</v>
      </c>
      <c r="F498" s="942">
        <f>SUM(E498/D498)</f>
        <v>5.255331088664422</v>
      </c>
    </row>
    <row r="499" spans="1:6" ht="13.5" thickBot="1">
      <c r="A499" s="303"/>
      <c r="B499" s="933" t="s">
        <v>647</v>
      </c>
      <c r="C499" s="312"/>
      <c r="D499" s="312"/>
      <c r="E499" s="312"/>
      <c r="F499" s="1061"/>
    </row>
    <row r="500" spans="1:6" ht="15.75" thickBot="1">
      <c r="A500" s="305"/>
      <c r="B500" s="299" t="s">
        <v>949</v>
      </c>
      <c r="C500" s="318">
        <f>SUM(C494+C498)</f>
        <v>396284</v>
      </c>
      <c r="D500" s="318">
        <f>SUM(D494+D498)</f>
        <v>400786</v>
      </c>
      <c r="E500" s="318">
        <f>SUM(E494+E498)</f>
        <v>411779</v>
      </c>
      <c r="F500" s="942">
        <f>SUM(E500/D500)</f>
        <v>1.0274286027955069</v>
      </c>
    </row>
    <row r="501" spans="1:6" ht="15">
      <c r="A501" s="311">
        <v>2991</v>
      </c>
      <c r="B501" s="307" t="s">
        <v>78</v>
      </c>
      <c r="C501" s="315"/>
      <c r="D501" s="315"/>
      <c r="E501" s="315"/>
      <c r="F501" s="1059"/>
    </row>
    <row r="502" spans="1:7" ht="12.75">
      <c r="A502" s="304"/>
      <c r="B502" s="54" t="s">
        <v>173</v>
      </c>
      <c r="C502" s="315">
        <f>SUM(C471+C439+C345)</f>
        <v>54260</v>
      </c>
      <c r="D502" s="315">
        <f>SUM(D471+D439+D345)</f>
        <v>54260</v>
      </c>
      <c r="E502" s="315">
        <f>SUM(E471+E439+E345)</f>
        <v>44515</v>
      </c>
      <c r="F502" s="1059">
        <f>SUM(E502/D502)</f>
        <v>0.8204017692591228</v>
      </c>
      <c r="G502" s="135"/>
    </row>
    <row r="503" spans="1:7" ht="12.75">
      <c r="A503" s="304"/>
      <c r="B503" s="54" t="s">
        <v>642</v>
      </c>
      <c r="C503" s="315"/>
      <c r="D503" s="315"/>
      <c r="E503" s="315">
        <f>SUM(E440+E346)</f>
        <v>15726</v>
      </c>
      <c r="F503" s="1059"/>
      <c r="G503" s="135"/>
    </row>
    <row r="504" spans="1:7" ht="12.75">
      <c r="A504" s="304"/>
      <c r="B504" s="54" t="s">
        <v>174</v>
      </c>
      <c r="C504" s="315">
        <f aca="true" t="shared" si="19" ref="C504:D506">SUM(C472+C441+C347)</f>
        <v>11879</v>
      </c>
      <c r="D504" s="315">
        <f t="shared" si="19"/>
        <v>11879</v>
      </c>
      <c r="E504" s="315">
        <f>SUM(E472+E441+E347)</f>
        <v>23901</v>
      </c>
      <c r="F504" s="1059">
        <f>SUM(E504/D504)</f>
        <v>2.0120380503409376</v>
      </c>
      <c r="G504" s="135"/>
    </row>
    <row r="505" spans="1:7" ht="12.75">
      <c r="A505" s="304"/>
      <c r="B505" s="54" t="s">
        <v>175</v>
      </c>
      <c r="C505" s="315">
        <f t="shared" si="19"/>
        <v>41406</v>
      </c>
      <c r="D505" s="315">
        <f t="shared" si="19"/>
        <v>41406</v>
      </c>
      <c r="E505" s="315">
        <f>SUM(E473+E442+E348)</f>
        <v>54167</v>
      </c>
      <c r="F505" s="1059">
        <f>SUM(E505/D505)</f>
        <v>1.3081920494614308</v>
      </c>
      <c r="G505" s="135"/>
    </row>
    <row r="506" spans="1:7" ht="12.75">
      <c r="A506" s="304"/>
      <c r="B506" s="54" t="s">
        <v>177</v>
      </c>
      <c r="C506" s="315">
        <f t="shared" si="19"/>
        <v>207659</v>
      </c>
      <c r="D506" s="315">
        <f t="shared" si="19"/>
        <v>209238</v>
      </c>
      <c r="E506" s="315">
        <f>SUM(E474+E443+E349)</f>
        <v>209121</v>
      </c>
      <c r="F506" s="1059">
        <f>SUM(E506/D506)</f>
        <v>0.9994408281478507</v>
      </c>
      <c r="G506" s="135"/>
    </row>
    <row r="507" spans="1:9" ht="12.75">
      <c r="A507" s="304"/>
      <c r="B507" s="54" t="s">
        <v>643</v>
      </c>
      <c r="C507" s="315"/>
      <c r="D507" s="315"/>
      <c r="E507" s="315">
        <f>SUM(E444+E350)</f>
        <v>1803</v>
      </c>
      <c r="F507" s="1059"/>
      <c r="G507" s="1043"/>
      <c r="H507" s="1043"/>
      <c r="I507" s="135"/>
    </row>
    <row r="508" spans="1:8" ht="12.75">
      <c r="A508" s="304"/>
      <c r="B508" s="54" t="s">
        <v>178</v>
      </c>
      <c r="C508" s="315">
        <f aca="true" t="shared" si="20" ref="C508:E509">SUM(C475+C445+C351)</f>
        <v>75191</v>
      </c>
      <c r="D508" s="315">
        <f t="shared" si="20"/>
        <v>75191</v>
      </c>
      <c r="E508" s="315">
        <f t="shared" si="20"/>
        <v>75191</v>
      </c>
      <c r="F508" s="1059">
        <f>SUM(E508/D508)</f>
        <v>1</v>
      </c>
      <c r="G508" s="135"/>
      <c r="H508" s="1043"/>
    </row>
    <row r="509" spans="1:7" ht="13.5" thickBot="1">
      <c r="A509" s="304"/>
      <c r="B509" s="59" t="s">
        <v>182</v>
      </c>
      <c r="C509" s="316">
        <f t="shared" si="20"/>
        <v>0</v>
      </c>
      <c r="D509" s="316">
        <f t="shared" si="20"/>
        <v>0</v>
      </c>
      <c r="E509" s="316">
        <f t="shared" si="20"/>
        <v>0</v>
      </c>
      <c r="F509" s="1060"/>
      <c r="G509" s="135"/>
    </row>
    <row r="510" spans="1:7" ht="13.5" thickBot="1">
      <c r="A510" s="304"/>
      <c r="B510" s="222" t="s">
        <v>169</v>
      </c>
      <c r="C510" s="319">
        <f>SUM(C502:C509)</f>
        <v>390395</v>
      </c>
      <c r="D510" s="319">
        <f>SUM(D502:D509)</f>
        <v>391974</v>
      </c>
      <c r="E510" s="319">
        <f>SUM(E502:E509)</f>
        <v>424424</v>
      </c>
      <c r="F510" s="942">
        <f>SUM(E510/D510)</f>
        <v>1.0827861031599035</v>
      </c>
      <c r="G510" s="1043"/>
    </row>
    <row r="511" spans="1:7" ht="13.5" thickBot="1">
      <c r="A511" s="304"/>
      <c r="B511" s="930" t="s">
        <v>1002</v>
      </c>
      <c r="C511" s="320"/>
      <c r="D511" s="320"/>
      <c r="E511" s="320">
        <f>SUM(E478+E448+E354)</f>
        <v>0</v>
      </c>
      <c r="F511" s="1061"/>
      <c r="G511" s="135"/>
    </row>
    <row r="512" spans="1:7" ht="13.5" thickBot="1">
      <c r="A512" s="304"/>
      <c r="B512" s="56" t="s">
        <v>637</v>
      </c>
      <c r="C512" s="274"/>
      <c r="D512" s="274"/>
      <c r="E512" s="274">
        <f>SUM(E479+E449+E355)</f>
        <v>20003</v>
      </c>
      <c r="F512" s="1061"/>
      <c r="G512" s="1043"/>
    </row>
    <row r="513" spans="1:7" ht="13.5" thickBot="1">
      <c r="A513" s="304"/>
      <c r="B513" s="174" t="s">
        <v>614</v>
      </c>
      <c r="C513" s="274"/>
      <c r="D513" s="274">
        <f>SUM(D480+D450+D356)</f>
        <v>76362</v>
      </c>
      <c r="E513" s="274">
        <f>SUM(E480+E450+E356)</f>
        <v>76362</v>
      </c>
      <c r="F513" s="942">
        <f>SUM(E513/D513)</f>
        <v>1</v>
      </c>
      <c r="G513" s="135"/>
    </row>
    <row r="514" spans="1:7" ht="13.5" thickBot="1">
      <c r="A514" s="304"/>
      <c r="B514" s="174" t="s">
        <v>657</v>
      </c>
      <c r="C514" s="274"/>
      <c r="D514" s="274"/>
      <c r="E514" s="274">
        <f>SUM(E357)</f>
        <v>630</v>
      </c>
      <c r="F514" s="1061"/>
      <c r="G514" s="135"/>
    </row>
    <row r="515" spans="1:7" ht="13.5" thickBot="1">
      <c r="A515" s="304"/>
      <c r="B515" s="582" t="s">
        <v>611</v>
      </c>
      <c r="C515" s="583">
        <f>SUM(C512+C510+C513)</f>
        <v>390395</v>
      </c>
      <c r="D515" s="583">
        <f>SUM(D512+D510+D513)</f>
        <v>468336</v>
      </c>
      <c r="E515" s="583">
        <f>SUM(E512+E510+E513+E511+E514)</f>
        <v>521419</v>
      </c>
      <c r="F515" s="942">
        <f>SUM(E515/D515)</f>
        <v>1.113343838611595</v>
      </c>
      <c r="G515" s="135"/>
    </row>
    <row r="516" spans="1:7" ht="13.5" thickBot="1">
      <c r="A516" s="304"/>
      <c r="B516" s="584" t="s">
        <v>617</v>
      </c>
      <c r="C516" s="585"/>
      <c r="D516" s="585"/>
      <c r="E516" s="585"/>
      <c r="F516" s="1061"/>
      <c r="G516" s="135"/>
    </row>
    <row r="517" spans="1:7" ht="12.75">
      <c r="A517" s="304"/>
      <c r="B517" s="54" t="s">
        <v>183</v>
      </c>
      <c r="C517" s="273">
        <f aca="true" t="shared" si="21" ref="C517:E518">SUM(C483+C453+C360)</f>
        <v>2902336</v>
      </c>
      <c r="D517" s="273">
        <f t="shared" si="21"/>
        <v>3024502</v>
      </c>
      <c r="E517" s="273">
        <f t="shared" si="21"/>
        <v>3094630</v>
      </c>
      <c r="F517" s="1059">
        <f>SUM(E517/D517)</f>
        <v>1.023186627087699</v>
      </c>
      <c r="G517" s="135"/>
    </row>
    <row r="518" spans="1:7" ht="12.75">
      <c r="A518" s="304"/>
      <c r="B518" s="57" t="s">
        <v>184</v>
      </c>
      <c r="C518" s="273">
        <f t="shared" si="21"/>
        <v>212923</v>
      </c>
      <c r="D518" s="273">
        <f t="shared" si="21"/>
        <v>212923</v>
      </c>
      <c r="E518" s="273">
        <f t="shared" si="21"/>
        <v>212923</v>
      </c>
      <c r="F518" s="1059">
        <f>SUM(E518/D518)</f>
        <v>1</v>
      </c>
      <c r="G518" s="135"/>
    </row>
    <row r="519" spans="1:7" ht="13.5" thickBot="1">
      <c r="A519" s="304"/>
      <c r="B519" s="292" t="s">
        <v>185</v>
      </c>
      <c r="C519" s="313"/>
      <c r="D519" s="313"/>
      <c r="E519" s="313"/>
      <c r="F519" s="1060"/>
      <c r="G519" s="135"/>
    </row>
    <row r="520" spans="1:7" ht="13.5" thickBot="1">
      <c r="A520" s="304"/>
      <c r="B520" s="586" t="s">
        <v>585</v>
      </c>
      <c r="C520" s="274">
        <f>SUM(C517:C519)</f>
        <v>3115259</v>
      </c>
      <c r="D520" s="274">
        <f>SUM(D517:D519)</f>
        <v>3237425</v>
      </c>
      <c r="E520" s="274">
        <f>SUM(E517:E519)</f>
        <v>3307553</v>
      </c>
      <c r="F520" s="942">
        <f>SUM(E520/D520)</f>
        <v>1.0216616601156783</v>
      </c>
      <c r="G520" s="135"/>
    </row>
    <row r="521" spans="1:7" ht="13.5" thickBot="1">
      <c r="A521" s="304"/>
      <c r="B521" s="950" t="s">
        <v>649</v>
      </c>
      <c r="C521" s="274"/>
      <c r="D521" s="274"/>
      <c r="E521" s="313">
        <f>SUM(E487+E456+E363)</f>
        <v>0</v>
      </c>
      <c r="F521" s="1061"/>
      <c r="G521" s="1043"/>
    </row>
    <row r="522" spans="1:7" ht="15.75" thickBot="1">
      <c r="A522" s="304"/>
      <c r="B522" s="298" t="s">
        <v>639</v>
      </c>
      <c r="C522" s="587">
        <f>SUM(C515+C520)</f>
        <v>3505654</v>
      </c>
      <c r="D522" s="587">
        <f>SUM(D515+D520)</f>
        <v>3705761</v>
      </c>
      <c r="E522" s="587">
        <f>SUM(E515+E520+E521)</f>
        <v>3828972</v>
      </c>
      <c r="F522" s="942">
        <f>SUM(E522/D522)</f>
        <v>1.0332485014548969</v>
      </c>
      <c r="G522" s="1043"/>
    </row>
    <row r="523" spans="1:7" ht="12.75">
      <c r="A523" s="303"/>
      <c r="B523" s="293" t="s">
        <v>186</v>
      </c>
      <c r="C523" s="315">
        <f aca="true" t="shared" si="22" ref="C523:D527">SUM(C489+C458+C365)</f>
        <v>1465636</v>
      </c>
      <c r="D523" s="315">
        <f t="shared" si="22"/>
        <v>1533455</v>
      </c>
      <c r="E523" s="315">
        <f>SUM(E489+E458+E365)</f>
        <v>1577731</v>
      </c>
      <c r="F523" s="1059">
        <f>SUM(E523/D523)</f>
        <v>1.0288733611354752</v>
      </c>
      <c r="G523" s="1043"/>
    </row>
    <row r="524" spans="1:7" ht="12.75">
      <c r="A524" s="303"/>
      <c r="B524" s="293" t="s">
        <v>187</v>
      </c>
      <c r="C524" s="315">
        <f t="shared" si="22"/>
        <v>385319</v>
      </c>
      <c r="D524" s="315">
        <f t="shared" si="22"/>
        <v>398138</v>
      </c>
      <c r="E524" s="315">
        <f>SUM(E490+E459+E366)</f>
        <v>412961</v>
      </c>
      <c r="F524" s="1059">
        <f>SUM(E524/D524)</f>
        <v>1.03723080941784</v>
      </c>
      <c r="G524" s="1043"/>
    </row>
    <row r="525" spans="1:7" ht="12.75">
      <c r="A525" s="303"/>
      <c r="B525" s="293" t="s">
        <v>188</v>
      </c>
      <c r="C525" s="315">
        <f t="shared" si="22"/>
        <v>1654699</v>
      </c>
      <c r="D525" s="315">
        <f t="shared" si="22"/>
        <v>1761136</v>
      </c>
      <c r="E525" s="315">
        <f>SUM(E491+E460+E367)</f>
        <v>1816864</v>
      </c>
      <c r="F525" s="1059">
        <f>SUM(E525/D525)</f>
        <v>1.0316432121085481</v>
      </c>
      <c r="G525" s="135"/>
    </row>
    <row r="526" spans="1:7" ht="12.75">
      <c r="A526" s="303"/>
      <c r="B526" s="293" t="s">
        <v>189</v>
      </c>
      <c r="C526" s="315">
        <f t="shared" si="22"/>
        <v>0</v>
      </c>
      <c r="D526" s="315">
        <f t="shared" si="22"/>
        <v>0</v>
      </c>
      <c r="E526" s="315">
        <f>SUM(E492+E461+E368)</f>
        <v>0</v>
      </c>
      <c r="F526" s="1059"/>
      <c r="G526" s="135"/>
    </row>
    <row r="527" spans="1:7" ht="13.5" thickBot="1">
      <c r="A527" s="303"/>
      <c r="B527" s="295" t="s">
        <v>190</v>
      </c>
      <c r="C527" s="316">
        <f t="shared" si="22"/>
        <v>0</v>
      </c>
      <c r="D527" s="316">
        <f t="shared" si="22"/>
        <v>3250</v>
      </c>
      <c r="E527" s="316">
        <f>SUM(E493+E462+E369)</f>
        <v>4051</v>
      </c>
      <c r="F527" s="1060">
        <f>SUM(E527/D527)</f>
        <v>1.2464615384615385</v>
      </c>
      <c r="G527" s="135"/>
    </row>
    <row r="528" spans="1:7" ht="13.5" thickBot="1">
      <c r="A528" s="303"/>
      <c r="B528" s="294" t="s">
        <v>584</v>
      </c>
      <c r="C528" s="319">
        <f>SUM(C523:C527)</f>
        <v>3505654</v>
      </c>
      <c r="D528" s="319">
        <f>SUM(D523:D527)</f>
        <v>3695979</v>
      </c>
      <c r="E528" s="319">
        <f>SUM(E523:E527)</f>
        <v>3811607</v>
      </c>
      <c r="F528" s="942">
        <f>SUM(E528/D528)</f>
        <v>1.031284809789233</v>
      </c>
      <c r="G528" s="135"/>
    </row>
    <row r="529" spans="1:7" ht="12.75">
      <c r="A529" s="303"/>
      <c r="B529" s="293" t="s">
        <v>191</v>
      </c>
      <c r="C529" s="315">
        <f aca="true" t="shared" si="23" ref="C529:D531">SUM(C495+C464+C371)</f>
        <v>0</v>
      </c>
      <c r="D529" s="315">
        <f t="shared" si="23"/>
        <v>4000</v>
      </c>
      <c r="E529" s="315">
        <f>SUM(E495+E464+E371)</f>
        <v>9209</v>
      </c>
      <c r="F529" s="1059">
        <f>SUM(E529/D529)</f>
        <v>2.30225</v>
      </c>
      <c r="G529" s="135"/>
    </row>
    <row r="530" spans="1:7" ht="12.75">
      <c r="A530" s="303"/>
      <c r="B530" s="293" t="s">
        <v>192</v>
      </c>
      <c r="C530" s="315">
        <f t="shared" si="23"/>
        <v>0</v>
      </c>
      <c r="D530" s="315">
        <f t="shared" si="23"/>
        <v>5782</v>
      </c>
      <c r="E530" s="315">
        <f>SUM(E496+E465+E372)</f>
        <v>8156</v>
      </c>
      <c r="F530" s="1059">
        <f>SUM(E530/D530)</f>
        <v>1.4105845728121758</v>
      </c>
      <c r="G530" s="135"/>
    </row>
    <row r="531" spans="1:7" ht="13.5" thickBot="1">
      <c r="A531" s="303"/>
      <c r="B531" s="296" t="s">
        <v>197</v>
      </c>
      <c r="C531" s="316">
        <f t="shared" si="23"/>
        <v>0</v>
      </c>
      <c r="D531" s="316">
        <f t="shared" si="23"/>
        <v>0</v>
      </c>
      <c r="E531" s="316">
        <f>SUM(E497+E466+E373)</f>
        <v>0</v>
      </c>
      <c r="F531" s="1060"/>
      <c r="G531" s="135"/>
    </row>
    <row r="532" spans="1:7" ht="13.5" thickBot="1">
      <c r="A532" s="303"/>
      <c r="B532" s="297" t="s">
        <v>604</v>
      </c>
      <c r="C532" s="319">
        <f>SUM(C529:C531)</f>
        <v>0</v>
      </c>
      <c r="D532" s="319">
        <f>SUM(D529:D531)</f>
        <v>9782</v>
      </c>
      <c r="E532" s="319">
        <f>SUM(E529:E531)</f>
        <v>17365</v>
      </c>
      <c r="F532" s="942">
        <f>SUM(E532/D532)</f>
        <v>1.775199345737068</v>
      </c>
      <c r="G532" s="135"/>
    </row>
    <row r="533" spans="1:7" ht="13.5" thickBot="1">
      <c r="A533" s="303"/>
      <c r="B533" s="933" t="s">
        <v>647</v>
      </c>
      <c r="C533" s="319"/>
      <c r="D533" s="319"/>
      <c r="E533" s="314">
        <f>SUM(E499+E468+E375)</f>
        <v>0</v>
      </c>
      <c r="F533" s="1061"/>
      <c r="G533" s="135"/>
    </row>
    <row r="534" spans="1:7" ht="15.75" thickBot="1">
      <c r="A534" s="305"/>
      <c r="B534" s="299" t="s">
        <v>949</v>
      </c>
      <c r="C534" s="321">
        <f>SUM(C528+C532)</f>
        <v>3505654</v>
      </c>
      <c r="D534" s="321">
        <f>SUM(D528+D532)</f>
        <v>3705761</v>
      </c>
      <c r="E534" s="321">
        <f>SUM(E528+E532+E533)</f>
        <v>3828972</v>
      </c>
      <c r="F534" s="942">
        <f>SUM(E534/D534)</f>
        <v>1.0332485014548969</v>
      </c>
      <c r="G534" s="135"/>
    </row>
  </sheetData>
  <sheetProtection/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8" max="255" man="1"/>
    <brk id="129" max="255" man="1"/>
    <brk id="189" max="255" man="1"/>
    <brk id="249" max="255" man="1"/>
    <brk id="311" max="255" man="1"/>
    <brk id="376" max="255" man="1"/>
    <brk id="437" max="255" man="1"/>
    <brk id="50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workbookViewId="0" topLeftCell="A4">
      <selection activeCell="F8" sqref="F8"/>
    </sheetView>
  </sheetViews>
  <sheetFormatPr defaultColWidth="9.00390625" defaultRowHeight="12.75"/>
  <cols>
    <col min="1" max="1" width="6.875" style="66" customWidth="1"/>
    <col min="2" max="2" width="50.125" style="67" customWidth="1"/>
    <col min="3" max="5" width="13.75390625" style="67" customWidth="1"/>
    <col min="6" max="6" width="8.75390625" style="67" customWidth="1"/>
    <col min="7" max="16384" width="9.125" style="67" customWidth="1"/>
  </cols>
  <sheetData>
    <row r="1" spans="1:6" ht="12">
      <c r="A1" s="1089" t="s">
        <v>143</v>
      </c>
      <c r="B1" s="1090"/>
      <c r="C1" s="1091"/>
      <c r="D1" s="1091"/>
      <c r="E1" s="1091"/>
      <c r="F1" s="1091"/>
    </row>
    <row r="2" spans="1:6" ht="12.75">
      <c r="A2" s="1089" t="s">
        <v>755</v>
      </c>
      <c r="B2" s="1090"/>
      <c r="C2" s="1091"/>
      <c r="D2" s="1091"/>
      <c r="E2" s="1091"/>
      <c r="F2" s="1091"/>
    </row>
    <row r="3" spans="1:2" s="1" customFormat="1" ht="11.25" customHeight="1">
      <c r="A3" s="89"/>
      <c r="B3" s="89"/>
    </row>
    <row r="4" spans="3:6" ht="11.25" customHeight="1">
      <c r="C4" s="173"/>
      <c r="D4" s="173"/>
      <c r="E4" s="173"/>
      <c r="F4" s="173" t="s">
        <v>9</v>
      </c>
    </row>
    <row r="5" spans="1:6" s="65" customFormat="1" ht="11.25" customHeight="1">
      <c r="A5" s="14"/>
      <c r="B5" s="90"/>
      <c r="C5" s="1096" t="s">
        <v>861</v>
      </c>
      <c r="D5" s="1111" t="s">
        <v>295</v>
      </c>
      <c r="E5" s="1111" t="s">
        <v>1025</v>
      </c>
      <c r="F5" s="1087" t="s">
        <v>1027</v>
      </c>
    </row>
    <row r="6" spans="1:6" s="65" customFormat="1" ht="12" customHeight="1">
      <c r="A6" s="85" t="s">
        <v>48</v>
      </c>
      <c r="B6" s="91" t="s">
        <v>80</v>
      </c>
      <c r="C6" s="1113"/>
      <c r="D6" s="1119"/>
      <c r="E6" s="1119"/>
      <c r="F6" s="1087"/>
    </row>
    <row r="7" spans="1:6" s="65" customFormat="1" ht="12.75" customHeight="1" thickBot="1">
      <c r="A7" s="79"/>
      <c r="B7" s="92"/>
      <c r="C7" s="1114"/>
      <c r="D7" s="1093"/>
      <c r="E7" s="1093"/>
      <c r="F7" s="1088"/>
    </row>
    <row r="8" spans="1:6" s="65" customFormat="1" ht="12" customHeight="1">
      <c r="A8" s="94" t="s">
        <v>1083</v>
      </c>
      <c r="B8" s="126" t="s">
        <v>1084</v>
      </c>
      <c r="C8" s="18" t="s">
        <v>1085</v>
      </c>
      <c r="D8" s="18" t="s">
        <v>1086</v>
      </c>
      <c r="E8" s="18" t="s">
        <v>1087</v>
      </c>
      <c r="F8" s="18" t="s">
        <v>567</v>
      </c>
    </row>
    <row r="9" spans="1:6" ht="12" customHeight="1">
      <c r="A9" s="14">
        <v>3010</v>
      </c>
      <c r="B9" s="95" t="s">
        <v>957</v>
      </c>
      <c r="C9" s="88">
        <f>SUM(C19)</f>
        <v>10533</v>
      </c>
      <c r="D9" s="88">
        <f>SUM(D19)</f>
        <v>10533</v>
      </c>
      <c r="E9" s="88">
        <f>SUM(E19)</f>
        <v>10533</v>
      </c>
      <c r="F9" s="643">
        <f>SUM(E9/D9)</f>
        <v>1</v>
      </c>
    </row>
    <row r="10" spans="1:6" ht="12" customHeight="1">
      <c r="A10" s="15">
        <v>3011</v>
      </c>
      <c r="B10" s="75" t="s">
        <v>958</v>
      </c>
      <c r="C10" s="88"/>
      <c r="D10" s="88"/>
      <c r="E10" s="88"/>
      <c r="F10" s="643"/>
    </row>
    <row r="11" spans="1:6" ht="12" customHeight="1">
      <c r="A11" s="69"/>
      <c r="B11" s="70" t="s">
        <v>959</v>
      </c>
      <c r="C11" s="76">
        <v>2830</v>
      </c>
      <c r="D11" s="76">
        <v>2830</v>
      </c>
      <c r="E11" s="76">
        <v>2830</v>
      </c>
      <c r="F11" s="955">
        <f>SUM(E11/D11)</f>
        <v>1</v>
      </c>
    </row>
    <row r="12" spans="1:6" ht="12" customHeight="1">
      <c r="A12" s="69"/>
      <c r="B12" s="7" t="s">
        <v>95</v>
      </c>
      <c r="C12" s="76">
        <v>703</v>
      </c>
      <c r="D12" s="76">
        <v>703</v>
      </c>
      <c r="E12" s="76">
        <v>703</v>
      </c>
      <c r="F12" s="955">
        <f>SUM(E12/D12)</f>
        <v>1</v>
      </c>
    </row>
    <row r="13" spans="1:6" ht="12" customHeight="1">
      <c r="A13" s="83"/>
      <c r="B13" s="84" t="s">
        <v>68</v>
      </c>
      <c r="C13" s="76">
        <v>5000</v>
      </c>
      <c r="D13" s="76">
        <v>5000</v>
      </c>
      <c r="E13" s="76">
        <v>5000</v>
      </c>
      <c r="F13" s="955">
        <f>SUM(E13/D13)</f>
        <v>1</v>
      </c>
    </row>
    <row r="14" spans="1:6" ht="12" customHeight="1">
      <c r="A14" s="69"/>
      <c r="B14" s="10" t="s">
        <v>82</v>
      </c>
      <c r="C14" s="76"/>
      <c r="D14" s="76"/>
      <c r="E14" s="76"/>
      <c r="F14" s="643"/>
    </row>
    <row r="15" spans="1:6" ht="12" customHeight="1">
      <c r="A15" s="69"/>
      <c r="B15" s="10" t="s">
        <v>972</v>
      </c>
      <c r="C15" s="76"/>
      <c r="D15" s="76"/>
      <c r="E15" s="76"/>
      <c r="F15" s="643"/>
    </row>
    <row r="16" spans="1:6" ht="12" customHeight="1">
      <c r="A16" s="83"/>
      <c r="B16" s="73" t="s">
        <v>531</v>
      </c>
      <c r="C16" s="71">
        <v>2000</v>
      </c>
      <c r="D16" s="71">
        <v>2000</v>
      </c>
      <c r="E16" s="71">
        <v>1500</v>
      </c>
      <c r="F16" s="955">
        <f>SUM(E16/D16)</f>
        <v>0.75</v>
      </c>
    </row>
    <row r="17" spans="1:6" ht="12" customHeight="1">
      <c r="A17" s="83"/>
      <c r="B17" s="73" t="s">
        <v>483</v>
      </c>
      <c r="C17" s="71"/>
      <c r="D17" s="71"/>
      <c r="E17" s="71">
        <v>500</v>
      </c>
      <c r="F17" s="643"/>
    </row>
    <row r="18" spans="1:6" ht="12" customHeight="1" thickBot="1">
      <c r="A18" s="69"/>
      <c r="B18" s="57" t="s">
        <v>1092</v>
      </c>
      <c r="C18" s="77"/>
      <c r="D18" s="77"/>
      <c r="E18" s="77"/>
      <c r="F18" s="956"/>
    </row>
    <row r="19" spans="1:6" ht="12" customHeight="1" thickBot="1">
      <c r="A19" s="79"/>
      <c r="B19" s="56" t="s">
        <v>46</v>
      </c>
      <c r="C19" s="81">
        <f>SUM(C11:C18)</f>
        <v>10533</v>
      </c>
      <c r="D19" s="81">
        <f>SUM(D11:D18)</f>
        <v>10533</v>
      </c>
      <c r="E19" s="81">
        <f>SUM(E11:E18)</f>
        <v>10533</v>
      </c>
      <c r="F19" s="942">
        <f>SUM(E19/D19)</f>
        <v>1</v>
      </c>
    </row>
    <row r="20" spans="1:6" s="65" customFormat="1" ht="12" customHeight="1">
      <c r="A20" s="106">
        <v>3020</v>
      </c>
      <c r="B20" s="97" t="s">
        <v>960</v>
      </c>
      <c r="C20" s="98">
        <f>SUM(C30+C38)</f>
        <v>1679543</v>
      </c>
      <c r="D20" s="98">
        <f>SUM(D30+D38)</f>
        <v>1803166</v>
      </c>
      <c r="E20" s="98">
        <f>SUM(E30+E38)</f>
        <v>1804259</v>
      </c>
      <c r="F20" s="943">
        <f>SUM(E20/D20)</f>
        <v>1.0006061560610615</v>
      </c>
    </row>
    <row r="21" spans="1:6" s="65" customFormat="1" ht="12" customHeight="1">
      <c r="A21" s="85">
        <v>3021</v>
      </c>
      <c r="B21" s="99" t="s">
        <v>961</v>
      </c>
      <c r="C21" s="88"/>
      <c r="D21" s="88"/>
      <c r="E21" s="88"/>
      <c r="F21" s="643"/>
    </row>
    <row r="22" spans="1:6" ht="12" customHeight="1">
      <c r="A22" s="69"/>
      <c r="B22" s="70" t="s">
        <v>959</v>
      </c>
      <c r="C22" s="76">
        <v>929360</v>
      </c>
      <c r="D22" s="76">
        <v>972596</v>
      </c>
      <c r="E22" s="76">
        <v>975725</v>
      </c>
      <c r="F22" s="955">
        <f>SUM(E22/D22)</f>
        <v>1.0032171631386515</v>
      </c>
    </row>
    <row r="23" spans="1:6" ht="12" customHeight="1">
      <c r="A23" s="69"/>
      <c r="B23" s="7" t="s">
        <v>95</v>
      </c>
      <c r="C23" s="76">
        <v>227542</v>
      </c>
      <c r="D23" s="76">
        <v>255654</v>
      </c>
      <c r="E23" s="76">
        <v>256499</v>
      </c>
      <c r="F23" s="955">
        <f>SUM(E23/D23)</f>
        <v>1.0033052484999256</v>
      </c>
    </row>
    <row r="24" spans="1:6" ht="12" customHeight="1">
      <c r="A24" s="83"/>
      <c r="B24" s="84" t="s">
        <v>68</v>
      </c>
      <c r="C24" s="76">
        <v>323793</v>
      </c>
      <c r="D24" s="76">
        <v>341279</v>
      </c>
      <c r="E24" s="76">
        <v>341922</v>
      </c>
      <c r="F24" s="955">
        <f>SUM(E24/D24)</f>
        <v>1.0018840889711937</v>
      </c>
    </row>
    <row r="25" spans="1:6" ht="12" customHeight="1">
      <c r="A25" s="69"/>
      <c r="B25" s="10" t="s">
        <v>82</v>
      </c>
      <c r="C25" s="76"/>
      <c r="D25" s="76"/>
      <c r="E25" s="76"/>
      <c r="F25" s="643"/>
    </row>
    <row r="26" spans="1:6" ht="12" customHeight="1">
      <c r="A26" s="69"/>
      <c r="B26" s="10" t="s">
        <v>972</v>
      </c>
      <c r="C26" s="76"/>
      <c r="D26" s="76"/>
      <c r="E26" s="76"/>
      <c r="F26" s="643"/>
    </row>
    <row r="27" spans="1:6" ht="12" customHeight="1">
      <c r="A27" s="83"/>
      <c r="B27" s="109" t="s">
        <v>531</v>
      </c>
      <c r="C27" s="71">
        <v>45000</v>
      </c>
      <c r="D27" s="71">
        <v>54657</v>
      </c>
      <c r="E27" s="71">
        <v>39799</v>
      </c>
      <c r="F27" s="955">
        <f>SUM(E27/D27)</f>
        <v>0.7281592476718444</v>
      </c>
    </row>
    <row r="28" spans="1:6" ht="12" customHeight="1">
      <c r="A28" s="83"/>
      <c r="B28" s="54" t="s">
        <v>483</v>
      </c>
      <c r="C28" s="71"/>
      <c r="D28" s="71">
        <v>7142</v>
      </c>
      <c r="E28" s="71">
        <v>22000</v>
      </c>
      <c r="F28" s="643"/>
    </row>
    <row r="29" spans="1:6" ht="12" customHeight="1" thickBot="1">
      <c r="A29" s="69"/>
      <c r="B29" s="96" t="s">
        <v>1091</v>
      </c>
      <c r="C29" s="77"/>
      <c r="D29" s="77"/>
      <c r="E29" s="77"/>
      <c r="F29" s="956"/>
    </row>
    <row r="30" spans="1:6" ht="12" customHeight="1" thickBot="1">
      <c r="A30" s="79"/>
      <c r="B30" s="56" t="s">
        <v>46</v>
      </c>
      <c r="C30" s="81">
        <f>SUM(C22:C29)</f>
        <v>1525695</v>
      </c>
      <c r="D30" s="81">
        <f>SUM(D22:D29)</f>
        <v>1631328</v>
      </c>
      <c r="E30" s="81">
        <f>SUM(E22:E29)</f>
        <v>1635945</v>
      </c>
      <c r="F30" s="942">
        <f>SUM(E30/D30)</f>
        <v>1.0028302094980286</v>
      </c>
    </row>
    <row r="31" spans="1:6" ht="12" customHeight="1">
      <c r="A31" s="68">
        <v>3026</v>
      </c>
      <c r="B31" s="101" t="s">
        <v>88</v>
      </c>
      <c r="C31" s="88"/>
      <c r="D31" s="88"/>
      <c r="E31" s="88"/>
      <c r="F31" s="943"/>
    </row>
    <row r="32" spans="1:6" ht="12" customHeight="1">
      <c r="A32" s="15"/>
      <c r="B32" s="70" t="s">
        <v>959</v>
      </c>
      <c r="C32" s="76"/>
      <c r="D32" s="76"/>
      <c r="E32" s="76"/>
      <c r="F32" s="643"/>
    </row>
    <row r="33" spans="1:6" ht="12" customHeight="1">
      <c r="A33" s="15"/>
      <c r="B33" s="7" t="s">
        <v>95</v>
      </c>
      <c r="C33" s="76"/>
      <c r="D33" s="76"/>
      <c r="E33" s="76"/>
      <c r="F33" s="643"/>
    </row>
    <row r="34" spans="1:6" ht="12" customHeight="1">
      <c r="A34" s="15"/>
      <c r="B34" s="84" t="s">
        <v>68</v>
      </c>
      <c r="C34" s="76">
        <v>88606</v>
      </c>
      <c r="D34" s="76">
        <v>105024</v>
      </c>
      <c r="E34" s="76">
        <v>101500</v>
      </c>
      <c r="F34" s="955">
        <f>SUM(E34/D34)</f>
        <v>0.9664457647775746</v>
      </c>
    </row>
    <row r="35" spans="1:6" ht="12" customHeight="1">
      <c r="A35" s="15"/>
      <c r="B35" s="10" t="s">
        <v>82</v>
      </c>
      <c r="C35" s="45"/>
      <c r="D35" s="45"/>
      <c r="E35" s="45"/>
      <c r="F35" s="955"/>
    </row>
    <row r="36" spans="1:6" ht="12" customHeight="1">
      <c r="A36" s="15"/>
      <c r="B36" s="10" t="s">
        <v>972</v>
      </c>
      <c r="C36" s="103"/>
      <c r="D36" s="103"/>
      <c r="E36" s="103"/>
      <c r="F36" s="955"/>
    </row>
    <row r="37" spans="1:6" ht="12" customHeight="1" thickBot="1">
      <c r="A37" s="15"/>
      <c r="B37" s="73" t="s">
        <v>531</v>
      </c>
      <c r="C37" s="156">
        <v>65242</v>
      </c>
      <c r="D37" s="156">
        <v>66814</v>
      </c>
      <c r="E37" s="156">
        <v>66814</v>
      </c>
      <c r="F37" s="1058">
        <f>SUM(E37/D37)</f>
        <v>1</v>
      </c>
    </row>
    <row r="38" spans="1:6" ht="12" customHeight="1" thickBot="1">
      <c r="A38" s="51"/>
      <c r="B38" s="56" t="s">
        <v>46</v>
      </c>
      <c r="C38" s="81">
        <f>SUM(C31:C37)</f>
        <v>153848</v>
      </c>
      <c r="D38" s="81">
        <f>SUM(D31:D37)</f>
        <v>171838</v>
      </c>
      <c r="E38" s="81">
        <f>SUM(E31:E37)</f>
        <v>168314</v>
      </c>
      <c r="F38" s="942">
        <f>SUM(E38/D38)</f>
        <v>0.9794923125269149</v>
      </c>
    </row>
    <row r="39" spans="1:6" ht="12" customHeight="1">
      <c r="A39" s="85">
        <v>3000</v>
      </c>
      <c r="B39" s="107" t="s">
        <v>964</v>
      </c>
      <c r="C39" s="76"/>
      <c r="D39" s="76"/>
      <c r="E39" s="76"/>
      <c r="F39" s="943"/>
    </row>
    <row r="40" spans="1:6" ht="12" customHeight="1">
      <c r="A40" s="85"/>
      <c r="B40" s="203" t="s">
        <v>629</v>
      </c>
      <c r="C40" s="76"/>
      <c r="D40" s="76"/>
      <c r="E40" s="76"/>
      <c r="F40" s="643"/>
    </row>
    <row r="41" spans="1:6" ht="12" customHeight="1">
      <c r="A41" s="69"/>
      <c r="B41" s="70" t="s">
        <v>959</v>
      </c>
      <c r="C41" s="76">
        <f aca="true" t="shared" si="0" ref="C41:E42">SUM(C22+C11)</f>
        <v>932190</v>
      </c>
      <c r="D41" s="76">
        <f t="shared" si="0"/>
        <v>975426</v>
      </c>
      <c r="E41" s="76">
        <f t="shared" si="0"/>
        <v>978555</v>
      </c>
      <c r="F41" s="955">
        <f>SUM(E41/D41)</f>
        <v>1.0032078291946287</v>
      </c>
    </row>
    <row r="42" spans="1:6" ht="12" customHeight="1">
      <c r="A42" s="69"/>
      <c r="B42" s="7" t="s">
        <v>95</v>
      </c>
      <c r="C42" s="76">
        <f t="shared" si="0"/>
        <v>228245</v>
      </c>
      <c r="D42" s="76">
        <f t="shared" si="0"/>
        <v>256357</v>
      </c>
      <c r="E42" s="76">
        <f t="shared" si="0"/>
        <v>257202</v>
      </c>
      <c r="F42" s="955">
        <f>SUM(E42/D42)</f>
        <v>1.003296184617545</v>
      </c>
    </row>
    <row r="43" spans="1:6" ht="12" customHeight="1">
      <c r="A43" s="83"/>
      <c r="B43" s="10" t="s">
        <v>89</v>
      </c>
      <c r="C43" s="76">
        <f>SUM(C24+C13+C34)</f>
        <v>417399</v>
      </c>
      <c r="D43" s="76">
        <f>SUM(D24+D13+D34)</f>
        <v>451303</v>
      </c>
      <c r="E43" s="76">
        <f>SUM(E24+E13+E34)</f>
        <v>448422</v>
      </c>
      <c r="F43" s="955">
        <f>SUM(E43/D43)</f>
        <v>0.9936162622450991</v>
      </c>
    </row>
    <row r="44" spans="1:6" ht="12" customHeight="1">
      <c r="A44" s="69"/>
      <c r="B44" s="10" t="s">
        <v>82</v>
      </c>
      <c r="C44" s="76">
        <f>SUM(C14)</f>
        <v>0</v>
      </c>
      <c r="D44" s="76">
        <f>SUM(D14)</f>
        <v>0</v>
      </c>
      <c r="E44" s="76">
        <f>SUM(E14)</f>
        <v>0</v>
      </c>
      <c r="F44" s="643"/>
    </row>
    <row r="45" spans="1:6" ht="12" customHeight="1">
      <c r="A45" s="69"/>
      <c r="B45" s="10" t="s">
        <v>972</v>
      </c>
      <c r="C45" s="76">
        <f>SUM(C25+C15)</f>
        <v>0</v>
      </c>
      <c r="D45" s="76">
        <f>SUM(D25+D15)</f>
        <v>0</v>
      </c>
      <c r="E45" s="76">
        <f>SUM(E25+E15)</f>
        <v>0</v>
      </c>
      <c r="F45" s="643"/>
    </row>
    <row r="46" spans="1:6" ht="12" customHeight="1">
      <c r="A46" s="69"/>
      <c r="B46" s="166" t="s">
        <v>584</v>
      </c>
      <c r="C46" s="263">
        <f>SUM(C41:C45)</f>
        <v>1577834</v>
      </c>
      <c r="D46" s="263">
        <f>SUM(D41:D45)</f>
        <v>1683086</v>
      </c>
      <c r="E46" s="263">
        <f>SUM(E41:E45)</f>
        <v>1684179</v>
      </c>
      <c r="F46" s="643">
        <f>SUM(E46/D46)</f>
        <v>1.00064940234783</v>
      </c>
    </row>
    <row r="47" spans="1:6" ht="12" customHeight="1">
      <c r="A47" s="69"/>
      <c r="B47" s="261" t="s">
        <v>630</v>
      </c>
      <c r="C47" s="76"/>
      <c r="D47" s="76"/>
      <c r="E47" s="76"/>
      <c r="F47" s="643"/>
    </row>
    <row r="48" spans="1:6" ht="12" customHeight="1">
      <c r="A48" s="69"/>
      <c r="B48" s="10" t="s">
        <v>936</v>
      </c>
      <c r="C48" s="76"/>
      <c r="D48" s="76">
        <f>SUM(D28)</f>
        <v>7142</v>
      </c>
      <c r="E48" s="76">
        <f>SUM(E28+E17)</f>
        <v>22500</v>
      </c>
      <c r="F48" s="955">
        <f>SUM(E48/D48)</f>
        <v>3.1503780453654437</v>
      </c>
    </row>
    <row r="49" spans="1:6" ht="12" customHeight="1">
      <c r="A49" s="69"/>
      <c r="B49" s="10" t="s">
        <v>937</v>
      </c>
      <c r="C49" s="76">
        <f>SUM(C27+C16+C37)</f>
        <v>112242</v>
      </c>
      <c r="D49" s="76">
        <f>SUM(D27+D16+D37)</f>
        <v>123471</v>
      </c>
      <c r="E49" s="76">
        <f>SUM(E27+E16+E37)</f>
        <v>108113</v>
      </c>
      <c r="F49" s="955">
        <f>SUM(E49/D49)</f>
        <v>0.8756145167691198</v>
      </c>
    </row>
    <row r="50" spans="1:6" ht="12" customHeight="1">
      <c r="A50" s="69"/>
      <c r="B50" s="10" t="s">
        <v>938</v>
      </c>
      <c r="C50" s="76"/>
      <c r="D50" s="76"/>
      <c r="E50" s="76"/>
      <c r="F50" s="643"/>
    </row>
    <row r="51" spans="1:6" ht="12" customHeight="1">
      <c r="A51" s="69"/>
      <c r="B51" s="166" t="s">
        <v>631</v>
      </c>
      <c r="C51" s="263">
        <f>SUM(C49:C50)</f>
        <v>112242</v>
      </c>
      <c r="D51" s="263">
        <f>SUM(D48:D50)</f>
        <v>130613</v>
      </c>
      <c r="E51" s="263">
        <f>SUM(E48:E50)</f>
        <v>130613</v>
      </c>
      <c r="F51" s="643">
        <f>SUM(E51/D51)</f>
        <v>1</v>
      </c>
    </row>
    <row r="52" spans="1:6" ht="12" customHeight="1" thickBot="1">
      <c r="A52" s="69"/>
      <c r="B52" s="262" t="s">
        <v>1092</v>
      </c>
      <c r="C52" s="263">
        <f>SUM(C29)</f>
        <v>0</v>
      </c>
      <c r="D52" s="263">
        <f>SUM(D29)</f>
        <v>0</v>
      </c>
      <c r="E52" s="263">
        <f>SUM(E29)</f>
        <v>0</v>
      </c>
      <c r="F52" s="956"/>
    </row>
    <row r="53" spans="1:6" ht="12" customHeight="1" thickBot="1">
      <c r="A53" s="79"/>
      <c r="B53" s="56" t="s">
        <v>46</v>
      </c>
      <c r="C53" s="81">
        <f>SUM(C46+C51+C52)</f>
        <v>1690076</v>
      </c>
      <c r="D53" s="81">
        <f>SUM(D46+D51+D52)</f>
        <v>1813699</v>
      </c>
      <c r="E53" s="81">
        <f>SUM(E46+E51+E52)</f>
        <v>1814792</v>
      </c>
      <c r="F53" s="942">
        <f>SUM(E53/D53)</f>
        <v>1.0006026358287676</v>
      </c>
    </row>
    <row r="54" spans="1:6" ht="12.75" thickBot="1">
      <c r="A54" s="69"/>
      <c r="B54" s="57" t="s">
        <v>1003</v>
      </c>
      <c r="C54" s="57"/>
      <c r="D54" s="57"/>
      <c r="E54" s="57"/>
      <c r="F54" s="942"/>
    </row>
    <row r="55" spans="1:6" ht="12.75" thickBot="1">
      <c r="A55" s="941"/>
      <c r="B55" s="222" t="s">
        <v>769</v>
      </c>
      <c r="C55" s="258">
        <f>SUM(C53+C54)</f>
        <v>1690076</v>
      </c>
      <c r="D55" s="258">
        <f>SUM(D53+D54)</f>
        <v>1813699</v>
      </c>
      <c r="E55" s="258">
        <f>SUM(E53+E54)</f>
        <v>1814792</v>
      </c>
      <c r="F55" s="942">
        <f>SUM(E55/D55)</f>
        <v>1.0006026358287676</v>
      </c>
    </row>
    <row r="57" ht="12">
      <c r="E57" s="27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F11" sqref="F11"/>
    </sheetView>
  </sheetViews>
  <sheetFormatPr defaultColWidth="9.00390625" defaultRowHeight="12.75"/>
  <cols>
    <col min="1" max="1" width="9.125" style="236" customWidth="1"/>
    <col min="2" max="2" width="50.75390625" style="236" customWidth="1"/>
    <col min="3" max="5" width="10.875" style="236" customWidth="1"/>
    <col min="6" max="6" width="9.375" style="236" customWidth="1"/>
    <col min="7" max="16384" width="9.125" style="236" customWidth="1"/>
  </cols>
  <sheetData>
    <row r="2" spans="1:6" ht="15">
      <c r="A2" s="1083" t="s">
        <v>141</v>
      </c>
      <c r="B2" s="1091"/>
      <c r="C2" s="1091"/>
      <c r="D2" s="1091"/>
      <c r="E2" s="1091"/>
      <c r="F2" s="1091"/>
    </row>
    <row r="3" spans="1:6" ht="12.75">
      <c r="A3" s="1085" t="s">
        <v>622</v>
      </c>
      <c r="B3" s="1091"/>
      <c r="C3" s="1091"/>
      <c r="D3" s="1091"/>
      <c r="E3" s="1091"/>
      <c r="F3" s="1091"/>
    </row>
    <row r="4" ht="12.75">
      <c r="B4" s="237"/>
    </row>
    <row r="5" spans="2:6" ht="12.75">
      <c r="B5" s="237"/>
      <c r="F5" s="463"/>
    </row>
    <row r="6" ht="12.75">
      <c r="B6" s="237"/>
    </row>
    <row r="7" spans="3:6" ht="12.75">
      <c r="C7" s="269"/>
      <c r="D7" s="660"/>
      <c r="E7" s="660"/>
      <c r="F7" s="660" t="s">
        <v>9</v>
      </c>
    </row>
    <row r="8" spans="1:6" ht="12.75" customHeight="1">
      <c r="A8" s="247"/>
      <c r="B8" s="238" t="s">
        <v>1082</v>
      </c>
      <c r="C8" s="1096" t="s">
        <v>861</v>
      </c>
      <c r="D8" s="1096" t="s">
        <v>295</v>
      </c>
      <c r="E8" s="1111" t="s">
        <v>1025</v>
      </c>
      <c r="F8" s="1084" t="s">
        <v>768</v>
      </c>
    </row>
    <row r="9" spans="1:6" ht="12.75">
      <c r="A9" s="243"/>
      <c r="B9" s="239" t="s">
        <v>49</v>
      </c>
      <c r="C9" s="1113"/>
      <c r="D9" s="1080"/>
      <c r="E9" s="1119"/>
      <c r="F9" s="1116"/>
    </row>
    <row r="10" spans="1:6" ht="13.5" thickBot="1">
      <c r="A10" s="848"/>
      <c r="B10" s="241"/>
      <c r="C10" s="1114"/>
      <c r="D10" s="1081"/>
      <c r="E10" s="1093"/>
      <c r="F10" s="1117"/>
    </row>
    <row r="11" spans="1:6" ht="13.5" thickBot="1">
      <c r="A11" s="847" t="s">
        <v>1083</v>
      </c>
      <c r="B11" s="241" t="s">
        <v>1084</v>
      </c>
      <c r="C11" s="242" t="s">
        <v>1085</v>
      </c>
      <c r="D11" s="242" t="s">
        <v>1086</v>
      </c>
      <c r="E11" s="242" t="s">
        <v>1087</v>
      </c>
      <c r="F11" s="658" t="s">
        <v>567</v>
      </c>
    </row>
    <row r="12" spans="1:6" ht="15" customHeight="1">
      <c r="A12" s="249">
        <v>3030</v>
      </c>
      <c r="B12" s="250" t="s">
        <v>641</v>
      </c>
      <c r="C12" s="240"/>
      <c r="D12" s="240"/>
      <c r="E12" s="240"/>
      <c r="F12" s="935"/>
    </row>
    <row r="13" spans="1:6" ht="15" customHeight="1">
      <c r="A13" s="249"/>
      <c r="B13" s="250" t="s">
        <v>96</v>
      </c>
      <c r="C13" s="240"/>
      <c r="D13" s="240"/>
      <c r="E13" s="240"/>
      <c r="F13" s="243"/>
    </row>
    <row r="14" spans="1:6" ht="15" customHeight="1">
      <c r="A14" s="249"/>
      <c r="B14" s="276" t="s">
        <v>514</v>
      </c>
      <c r="C14" s="277">
        <v>244410</v>
      </c>
      <c r="D14" s="277">
        <v>275725</v>
      </c>
      <c r="E14" s="277">
        <v>275208</v>
      </c>
      <c r="F14" s="659">
        <f>SUM(E14/D14)</f>
        <v>0.9981249433312177</v>
      </c>
    </row>
    <row r="15" spans="1:6" ht="15" customHeight="1">
      <c r="A15" s="249"/>
      <c r="B15" s="276" t="s">
        <v>147</v>
      </c>
      <c r="C15" s="277">
        <v>20500</v>
      </c>
      <c r="D15" s="277">
        <v>20500</v>
      </c>
      <c r="E15" s="277">
        <v>24500</v>
      </c>
      <c r="F15" s="659">
        <f>SUM(E15/D15)</f>
        <v>1.1951219512195121</v>
      </c>
    </row>
    <row r="16" spans="1:6" ht="15" customHeight="1">
      <c r="A16" s="249"/>
      <c r="B16" s="276" t="s">
        <v>54</v>
      </c>
      <c r="C16" s="277"/>
      <c r="D16" s="277"/>
      <c r="E16" s="277">
        <v>4000</v>
      </c>
      <c r="F16" s="659"/>
    </row>
    <row r="17" spans="1:6" ht="15" customHeight="1">
      <c r="A17" s="249"/>
      <c r="B17" s="276" t="s">
        <v>279</v>
      </c>
      <c r="C17" s="277"/>
      <c r="D17" s="277"/>
      <c r="E17" s="277">
        <v>5</v>
      </c>
      <c r="F17" s="659"/>
    </row>
    <row r="18" spans="1:6" ht="15" customHeight="1">
      <c r="A18" s="249"/>
      <c r="B18" s="276" t="s">
        <v>731</v>
      </c>
      <c r="C18" s="277"/>
      <c r="D18" s="277"/>
      <c r="E18" s="277"/>
      <c r="F18" s="659"/>
    </row>
    <row r="19" spans="1:6" ht="15" customHeight="1">
      <c r="A19" s="249"/>
      <c r="B19" s="276" t="s">
        <v>148</v>
      </c>
      <c r="C19" s="277"/>
      <c r="D19" s="277"/>
      <c r="E19" s="277">
        <v>22</v>
      </c>
      <c r="F19" s="659"/>
    </row>
    <row r="20" spans="1:6" ht="15" customHeight="1">
      <c r="A20" s="249"/>
      <c r="B20" s="276" t="s">
        <v>135</v>
      </c>
      <c r="C20" s="277"/>
      <c r="D20" s="277"/>
      <c r="E20" s="277"/>
      <c r="F20" s="659"/>
    </row>
    <row r="21" spans="1:6" ht="15" customHeight="1">
      <c r="A21" s="1039"/>
      <c r="B21" s="1040" t="s">
        <v>497</v>
      </c>
      <c r="C21" s="1041"/>
      <c r="D21" s="1041">
        <v>3249</v>
      </c>
      <c r="E21" s="1041">
        <v>3249</v>
      </c>
      <c r="F21" s="936">
        <f>SUM(E21/D21)</f>
        <v>1</v>
      </c>
    </row>
    <row r="22" spans="1:6" ht="15" customHeight="1">
      <c r="A22" s="249"/>
      <c r="B22" s="849" t="s">
        <v>773</v>
      </c>
      <c r="C22" s="277"/>
      <c r="D22" s="277"/>
      <c r="E22" s="277"/>
      <c r="F22" s="659"/>
    </row>
    <row r="23" spans="1:6" ht="15" customHeight="1">
      <c r="A23" s="278"/>
      <c r="B23" s="279" t="s">
        <v>639</v>
      </c>
      <c r="C23" s="280">
        <f>SUM(C14:C15)</f>
        <v>264910</v>
      </c>
      <c r="D23" s="280">
        <f>SUM(D14:D21)</f>
        <v>299474</v>
      </c>
      <c r="E23" s="280">
        <f>SUM(E14:E21)</f>
        <v>306984</v>
      </c>
      <c r="F23" s="939">
        <f>SUM(E23/D23)</f>
        <v>1.0250773022031963</v>
      </c>
    </row>
    <row r="24" spans="1:6" ht="15" customHeight="1">
      <c r="A24" s="249"/>
      <c r="B24" s="253" t="s">
        <v>629</v>
      </c>
      <c r="C24" s="240"/>
      <c r="D24" s="240"/>
      <c r="E24" s="240"/>
      <c r="F24" s="938"/>
    </row>
    <row r="25" spans="1:6" ht="12.75">
      <c r="A25" s="243"/>
      <c r="B25" s="245" t="s">
        <v>67</v>
      </c>
      <c r="C25" s="264">
        <v>142053</v>
      </c>
      <c r="D25" s="264">
        <v>158431</v>
      </c>
      <c r="E25" s="264">
        <v>159698</v>
      </c>
      <c r="F25" s="659">
        <f>SUM(E25/D25)</f>
        <v>1.0079971722705783</v>
      </c>
    </row>
    <row r="26" spans="1:6" ht="12.75">
      <c r="A26" s="243"/>
      <c r="B26" s="36" t="s">
        <v>947</v>
      </c>
      <c r="C26" s="264">
        <v>35207</v>
      </c>
      <c r="D26" s="264">
        <v>40181</v>
      </c>
      <c r="E26" s="264">
        <v>40524</v>
      </c>
      <c r="F26" s="659">
        <f>SUM(E26/D26)</f>
        <v>1.0085363729125707</v>
      </c>
    </row>
    <row r="27" spans="1:6" ht="12.75">
      <c r="A27" s="243"/>
      <c r="B27" s="36" t="s">
        <v>89</v>
      </c>
      <c r="C27" s="264">
        <v>67150</v>
      </c>
      <c r="D27" s="264">
        <v>80362</v>
      </c>
      <c r="E27" s="264">
        <v>82262</v>
      </c>
      <c r="F27" s="659">
        <f>SUM(E27/D27)</f>
        <v>1.0236430153555163</v>
      </c>
    </row>
    <row r="28" spans="1:6" ht="12.75">
      <c r="A28" s="243"/>
      <c r="B28" s="246" t="s">
        <v>82</v>
      </c>
      <c r="C28" s="264"/>
      <c r="D28" s="264"/>
      <c r="E28" s="264"/>
      <c r="F28" s="659"/>
    </row>
    <row r="29" spans="1:6" ht="12.75">
      <c r="A29" s="243"/>
      <c r="B29" s="246" t="s">
        <v>40</v>
      </c>
      <c r="C29" s="264"/>
      <c r="D29" s="264"/>
      <c r="E29" s="264"/>
      <c r="F29" s="659"/>
    </row>
    <row r="30" spans="1:6" ht="12.75">
      <c r="A30" s="243"/>
      <c r="B30" s="246" t="s">
        <v>972</v>
      </c>
      <c r="C30" s="264"/>
      <c r="D30" s="264"/>
      <c r="E30" s="264"/>
      <c r="F30" s="936"/>
    </row>
    <row r="31" spans="1:6" ht="12.75">
      <c r="A31" s="265"/>
      <c r="B31" s="165" t="s">
        <v>634</v>
      </c>
      <c r="C31" s="266">
        <f>SUM(C25:C30)</f>
        <v>244410</v>
      </c>
      <c r="D31" s="266">
        <f>SUM(D25:D30)</f>
        <v>278974</v>
      </c>
      <c r="E31" s="266">
        <f>SUM(E25:E30)</f>
        <v>282484</v>
      </c>
      <c r="F31" s="939">
        <f>SUM(E31/D31)</f>
        <v>1.012581817660427</v>
      </c>
    </row>
    <row r="32" spans="1:6" ht="12.75">
      <c r="A32" s="247"/>
      <c r="B32" s="270" t="s">
        <v>630</v>
      </c>
      <c r="C32" s="271"/>
      <c r="D32" s="271"/>
      <c r="E32" s="271"/>
      <c r="F32" s="938"/>
    </row>
    <row r="33" spans="1:6" ht="12.75">
      <c r="A33" s="243"/>
      <c r="B33" s="36" t="s">
        <v>936</v>
      </c>
      <c r="C33" s="264"/>
      <c r="D33" s="264"/>
      <c r="E33" s="264">
        <v>4000</v>
      </c>
      <c r="F33" s="659"/>
    </row>
    <row r="34" spans="1:6" ht="12.75">
      <c r="A34" s="243"/>
      <c r="B34" s="36" t="s">
        <v>937</v>
      </c>
      <c r="C34" s="264">
        <v>20500</v>
      </c>
      <c r="D34" s="264">
        <v>20500</v>
      </c>
      <c r="E34" s="264">
        <v>20500</v>
      </c>
      <c r="F34" s="659">
        <f>SUM(E34/D34)</f>
        <v>1</v>
      </c>
    </row>
    <row r="35" spans="1:6" ht="12.75">
      <c r="A35" s="248"/>
      <c r="B35" s="10" t="s">
        <v>938</v>
      </c>
      <c r="C35" s="267"/>
      <c r="D35" s="267"/>
      <c r="E35" s="267"/>
      <c r="F35" s="936"/>
    </row>
    <row r="36" spans="1:6" ht="12.75">
      <c r="A36" s="265"/>
      <c r="B36" s="165" t="s">
        <v>630</v>
      </c>
      <c r="C36" s="266">
        <f>SUM(C34:C35)</f>
        <v>20500</v>
      </c>
      <c r="D36" s="266">
        <f>SUM(D34:D35)</f>
        <v>20500</v>
      </c>
      <c r="E36" s="266">
        <f>SUM(E33:E35)</f>
        <v>24500</v>
      </c>
      <c r="F36" s="939">
        <f>SUM(E36/D36)</f>
        <v>1.1951219512195121</v>
      </c>
    </row>
    <row r="37" spans="1:6" ht="13.5" thickBot="1">
      <c r="A37" s="848"/>
      <c r="B37" s="937" t="s">
        <v>1003</v>
      </c>
      <c r="C37" s="934"/>
      <c r="D37" s="934"/>
      <c r="E37" s="934"/>
      <c r="F37" s="659"/>
    </row>
    <row r="38" spans="1:6" ht="13.5" thickBot="1">
      <c r="A38" s="848"/>
      <c r="B38" s="244" t="s">
        <v>949</v>
      </c>
      <c r="C38" s="268">
        <f>SUM(C36+C31)</f>
        <v>264910</v>
      </c>
      <c r="D38" s="268">
        <f>SUM(D36+D31)</f>
        <v>299474</v>
      </c>
      <c r="E38" s="268">
        <f>SUM(E36+E31)</f>
        <v>306984</v>
      </c>
      <c r="F38" s="940">
        <f>SUM(E38/D38)</f>
        <v>1.0250773022031963</v>
      </c>
    </row>
  </sheetData>
  <mergeCells count="6">
    <mergeCell ref="C8:C10"/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15"/>
  <sheetViews>
    <sheetView showZeros="0" zoomScaleSheetLayoutView="100" workbookViewId="0" topLeftCell="A136">
      <selection activeCell="E144" sqref="E144"/>
    </sheetView>
  </sheetViews>
  <sheetFormatPr defaultColWidth="9.00390625" defaultRowHeight="12.75"/>
  <cols>
    <col min="1" max="1" width="6.125" style="48" customWidth="1"/>
    <col min="2" max="2" width="50.875" style="67" customWidth="1"/>
    <col min="3" max="5" width="14.625" style="112" customWidth="1"/>
    <col min="6" max="6" width="9.375" style="112" customWidth="1"/>
    <col min="7" max="7" width="39.75390625" style="112" customWidth="1"/>
    <col min="8" max="8" width="11.375" style="112" customWidth="1"/>
    <col min="9" max="9" width="12.375" style="112" customWidth="1"/>
    <col min="10" max="16384" width="9.125" style="67" customWidth="1"/>
  </cols>
  <sheetData>
    <row r="1" spans="1:9" ht="12.75">
      <c r="A1" s="1086" t="s">
        <v>142</v>
      </c>
      <c r="B1" s="1082"/>
      <c r="C1" s="1082"/>
      <c r="D1" s="1082"/>
      <c r="E1" s="1082"/>
      <c r="F1" s="1082"/>
      <c r="G1" s="1082"/>
      <c r="H1" s="1082"/>
      <c r="I1" s="137"/>
    </row>
    <row r="2" spans="1:9" ht="12.75">
      <c r="A2" s="1076" t="s">
        <v>757</v>
      </c>
      <c r="B2" s="1077"/>
      <c r="C2" s="1077"/>
      <c r="D2" s="1077"/>
      <c r="E2" s="1077"/>
      <c r="F2" s="1077"/>
      <c r="G2" s="1077"/>
      <c r="H2" s="1077"/>
      <c r="I2" s="145"/>
    </row>
    <row r="3" spans="1:9" ht="12.75">
      <c r="A3" s="145"/>
      <c r="B3" s="145"/>
      <c r="C3" s="145"/>
      <c r="D3" s="145"/>
      <c r="E3" s="145"/>
      <c r="F3" s="145"/>
      <c r="G3" s="145"/>
      <c r="H3" s="145"/>
      <c r="I3" s="145"/>
    </row>
    <row r="4" spans="3:12" ht="12">
      <c r="C4" s="144"/>
      <c r="D4" s="144"/>
      <c r="E4" s="666"/>
      <c r="F4" s="666"/>
      <c r="G4" s="199" t="s">
        <v>9</v>
      </c>
      <c r="H4" s="144"/>
      <c r="I4" s="144"/>
      <c r="J4" s="49"/>
      <c r="K4" s="49"/>
      <c r="L4" s="49"/>
    </row>
    <row r="5" spans="1:7" s="65" customFormat="1" ht="12" customHeight="1">
      <c r="A5" s="14"/>
      <c r="B5" s="90"/>
      <c r="C5" s="1096" t="s">
        <v>861</v>
      </c>
      <c r="D5" s="1111" t="s">
        <v>295</v>
      </c>
      <c r="E5" s="1111" t="s">
        <v>1025</v>
      </c>
      <c r="F5" s="1078" t="s">
        <v>1029</v>
      </c>
      <c r="G5" s="3" t="s">
        <v>1053</v>
      </c>
    </row>
    <row r="6" spans="1:7" s="65" customFormat="1" ht="12" customHeight="1">
      <c r="A6" s="85" t="s">
        <v>48</v>
      </c>
      <c r="B6" s="91" t="s">
        <v>80</v>
      </c>
      <c r="C6" s="1113"/>
      <c r="D6" s="1119"/>
      <c r="E6" s="1119"/>
      <c r="F6" s="1080"/>
      <c r="G6" s="15" t="s">
        <v>1054</v>
      </c>
    </row>
    <row r="7" spans="1:7" s="65" customFormat="1" ht="12.75" customHeight="1" thickBot="1">
      <c r="A7" s="85"/>
      <c r="B7" s="92"/>
      <c r="C7" s="1114"/>
      <c r="D7" s="1093"/>
      <c r="E7" s="1093"/>
      <c r="F7" s="1079"/>
      <c r="G7" s="51"/>
    </row>
    <row r="8" spans="1:7" s="65" customFormat="1" ht="12">
      <c r="A8" s="94" t="s">
        <v>1083</v>
      </c>
      <c r="B8" s="31" t="s">
        <v>1084</v>
      </c>
      <c r="C8" s="18" t="s">
        <v>1085</v>
      </c>
      <c r="D8" s="18" t="s">
        <v>1086</v>
      </c>
      <c r="E8" s="18" t="s">
        <v>1087</v>
      </c>
      <c r="F8" s="18" t="s">
        <v>567</v>
      </c>
      <c r="G8" s="31" t="s">
        <v>568</v>
      </c>
    </row>
    <row r="9" spans="1:8" s="65" customFormat="1" ht="12" customHeight="1">
      <c r="A9" s="85">
        <v>3050</v>
      </c>
      <c r="B9" s="206" t="s">
        <v>94</v>
      </c>
      <c r="C9" s="207">
        <f>SUM(C17)</f>
        <v>10000</v>
      </c>
      <c r="D9" s="207">
        <f>SUM(D17)</f>
        <v>10000</v>
      </c>
      <c r="E9" s="207">
        <f>SUM(E17)</f>
        <v>10000</v>
      </c>
      <c r="F9" s="591"/>
      <c r="G9" s="4"/>
      <c r="H9" s="204"/>
    </row>
    <row r="10" spans="1:7" s="65" customFormat="1" ht="12" customHeight="1">
      <c r="A10" s="778">
        <v>3051</v>
      </c>
      <c r="B10" s="812" t="s">
        <v>968</v>
      </c>
      <c r="C10" s="780"/>
      <c r="D10" s="780"/>
      <c r="E10" s="780"/>
      <c r="F10" s="591"/>
      <c r="G10" s="667"/>
    </row>
    <row r="11" spans="1:9" ht="12" customHeight="1">
      <c r="A11" s="781"/>
      <c r="B11" s="782" t="s">
        <v>959</v>
      </c>
      <c r="C11" s="783"/>
      <c r="D11" s="783"/>
      <c r="E11" s="783"/>
      <c r="F11" s="591"/>
      <c r="G11" s="668"/>
      <c r="H11" s="67"/>
      <c r="I11" s="67"/>
    </row>
    <row r="12" spans="1:9" ht="12" customHeight="1">
      <c r="A12" s="781"/>
      <c r="B12" s="785" t="s">
        <v>95</v>
      </c>
      <c r="C12" s="783"/>
      <c r="D12" s="783"/>
      <c r="E12" s="783"/>
      <c r="F12" s="591"/>
      <c r="G12" s="668"/>
      <c r="H12" s="67"/>
      <c r="I12" s="67"/>
    </row>
    <row r="13" spans="1:9" ht="12" customHeight="1">
      <c r="A13" s="781"/>
      <c r="B13" s="786" t="s">
        <v>68</v>
      </c>
      <c r="C13" s="783">
        <v>10000</v>
      </c>
      <c r="D13" s="783">
        <v>10000</v>
      </c>
      <c r="E13" s="783">
        <v>10000</v>
      </c>
      <c r="F13" s="1053">
        <f>SUM(E13/D13)</f>
        <v>1</v>
      </c>
      <c r="G13" s="668"/>
      <c r="H13" s="67"/>
      <c r="I13" s="67"/>
    </row>
    <row r="14" spans="1:9" ht="12" customHeight="1">
      <c r="A14" s="781"/>
      <c r="B14" s="787" t="s">
        <v>82</v>
      </c>
      <c r="C14" s="783"/>
      <c r="D14" s="783"/>
      <c r="E14" s="783"/>
      <c r="F14" s="591"/>
      <c r="G14" s="668"/>
      <c r="H14" s="67"/>
      <c r="I14" s="67"/>
    </row>
    <row r="15" spans="1:9" ht="12" customHeight="1">
      <c r="A15" s="781"/>
      <c r="B15" s="787" t="s">
        <v>972</v>
      </c>
      <c r="C15" s="783"/>
      <c r="D15" s="783"/>
      <c r="E15" s="783"/>
      <c r="F15" s="591"/>
      <c r="G15" s="668"/>
      <c r="H15" s="67"/>
      <c r="I15" s="67"/>
    </row>
    <row r="16" spans="1:9" ht="12" customHeight="1" thickBot="1">
      <c r="A16" s="781"/>
      <c r="B16" s="788" t="s">
        <v>69</v>
      </c>
      <c r="C16" s="783"/>
      <c r="D16" s="783"/>
      <c r="E16" s="783"/>
      <c r="F16" s="951"/>
      <c r="G16" s="668"/>
      <c r="H16" s="67"/>
      <c r="I16" s="67"/>
    </row>
    <row r="17" spans="1:9" ht="13.5" customHeight="1" thickBot="1">
      <c r="A17" s="816"/>
      <c r="B17" s="790" t="s">
        <v>1032</v>
      </c>
      <c r="C17" s="791">
        <f>SUM(C11:C16)</f>
        <v>10000</v>
      </c>
      <c r="D17" s="791">
        <f>SUM(D11:D16)</f>
        <v>10000</v>
      </c>
      <c r="E17" s="791">
        <f>SUM(E11:E16)</f>
        <v>10000</v>
      </c>
      <c r="F17" s="952">
        <f>SUM(E17/D17)</f>
        <v>1</v>
      </c>
      <c r="G17" s="669"/>
      <c r="H17" s="67"/>
      <c r="I17" s="67"/>
    </row>
    <row r="18" spans="1:9" ht="12">
      <c r="A18" s="778">
        <v>3060</v>
      </c>
      <c r="B18" s="817" t="s">
        <v>973</v>
      </c>
      <c r="C18" s="818">
        <f>SUM(C26)</f>
        <v>1500</v>
      </c>
      <c r="D18" s="818">
        <f>SUM(D26)</f>
        <v>1500</v>
      </c>
      <c r="E18" s="818">
        <f>SUM(E26)</f>
        <v>2000</v>
      </c>
      <c r="F18" s="591">
        <f>SUM(E18/D18)</f>
        <v>1.3333333333333333</v>
      </c>
      <c r="G18" s="670"/>
      <c r="H18" s="67"/>
      <c r="I18" s="67"/>
    </row>
    <row r="19" spans="1:9" ht="12" customHeight="1">
      <c r="A19" s="778">
        <v>3061</v>
      </c>
      <c r="B19" s="812" t="s">
        <v>975</v>
      </c>
      <c r="C19" s="780"/>
      <c r="D19" s="780"/>
      <c r="E19" s="780"/>
      <c r="F19" s="591"/>
      <c r="G19" s="668"/>
      <c r="H19" s="67"/>
      <c r="I19" s="67"/>
    </row>
    <row r="20" spans="1:9" ht="12" customHeight="1">
      <c r="A20" s="781"/>
      <c r="B20" s="782" t="s">
        <v>959</v>
      </c>
      <c r="C20" s="783"/>
      <c r="D20" s="783"/>
      <c r="E20" s="783"/>
      <c r="F20" s="591"/>
      <c r="G20" s="668"/>
      <c r="H20" s="67"/>
      <c r="I20" s="67"/>
    </row>
    <row r="21" spans="1:9" ht="12" customHeight="1">
      <c r="A21" s="781"/>
      <c r="B21" s="785" t="s">
        <v>95</v>
      </c>
      <c r="C21" s="783"/>
      <c r="D21" s="783"/>
      <c r="E21" s="783"/>
      <c r="F21" s="591"/>
      <c r="G21" s="668"/>
      <c r="H21" s="67"/>
      <c r="I21" s="67"/>
    </row>
    <row r="22" spans="1:9" ht="12" customHeight="1">
      <c r="A22" s="150"/>
      <c r="B22" s="786" t="s">
        <v>68</v>
      </c>
      <c r="C22" s="783">
        <v>1500</v>
      </c>
      <c r="D22" s="783">
        <v>1500</v>
      </c>
      <c r="E22" s="783">
        <v>2000</v>
      </c>
      <c r="F22" s="1053">
        <f>SUM(E22/D22)</f>
        <v>1.3333333333333333</v>
      </c>
      <c r="G22" s="668"/>
      <c r="H22" s="67"/>
      <c r="I22" s="67"/>
    </row>
    <row r="23" spans="1:9" ht="12" customHeight="1">
      <c r="A23" s="150"/>
      <c r="B23" s="787" t="s">
        <v>82</v>
      </c>
      <c r="C23" s="783"/>
      <c r="D23" s="783"/>
      <c r="E23" s="783"/>
      <c r="F23" s="591"/>
      <c r="G23" s="668"/>
      <c r="H23" s="67"/>
      <c r="I23" s="67"/>
    </row>
    <row r="24" spans="1:9" ht="12" customHeight="1">
      <c r="A24" s="150"/>
      <c r="B24" s="787" t="s">
        <v>972</v>
      </c>
      <c r="C24" s="783"/>
      <c r="D24" s="783"/>
      <c r="E24" s="783"/>
      <c r="F24" s="591"/>
      <c r="G24" s="671"/>
      <c r="H24" s="67"/>
      <c r="I24" s="67"/>
    </row>
    <row r="25" spans="1:9" ht="12" customHeight="1" thickBot="1">
      <c r="A25" s="150"/>
      <c r="B25" s="788" t="s">
        <v>69</v>
      </c>
      <c r="C25" s="783"/>
      <c r="D25" s="783"/>
      <c r="E25" s="783"/>
      <c r="F25" s="951"/>
      <c r="G25" s="672"/>
      <c r="H25" s="67"/>
      <c r="I25" s="67"/>
    </row>
    <row r="26" spans="1:9" ht="12" customHeight="1" thickBot="1">
      <c r="A26" s="789"/>
      <c r="B26" s="790" t="s">
        <v>1032</v>
      </c>
      <c r="C26" s="791">
        <f>SUM(C20:C25)</f>
        <v>1500</v>
      </c>
      <c r="D26" s="791">
        <f>SUM(D20:D25)</f>
        <v>1500</v>
      </c>
      <c r="E26" s="791">
        <f>SUM(E20:E25)</f>
        <v>2000</v>
      </c>
      <c r="F26" s="952">
        <f>SUM(E26/D26)</f>
        <v>1.3333333333333333</v>
      </c>
      <c r="G26" s="673"/>
      <c r="H26" s="67"/>
      <c r="I26" s="67"/>
    </row>
    <row r="27" spans="1:9" ht="12" customHeight="1">
      <c r="A27" s="793">
        <v>3070</v>
      </c>
      <c r="B27" s="817" t="s">
        <v>1042</v>
      </c>
      <c r="C27" s="818">
        <f>SUM(C35)</f>
        <v>2500</v>
      </c>
      <c r="D27" s="818">
        <f>SUM(D35)</f>
        <v>3214</v>
      </c>
      <c r="E27" s="818">
        <f>SUM(E35)</f>
        <v>3214</v>
      </c>
      <c r="F27" s="591">
        <f>SUM(E27/D27)</f>
        <v>1</v>
      </c>
      <c r="G27" s="4" t="s">
        <v>1078</v>
      </c>
      <c r="H27" s="67"/>
      <c r="I27" s="67"/>
    </row>
    <row r="28" spans="1:9" ht="12" customHeight="1">
      <c r="A28" s="793">
        <v>3071</v>
      </c>
      <c r="B28" s="779" t="s">
        <v>1043</v>
      </c>
      <c r="C28" s="780"/>
      <c r="D28" s="780"/>
      <c r="E28" s="780"/>
      <c r="F28" s="591"/>
      <c r="G28" s="5" t="s">
        <v>1079</v>
      </c>
      <c r="H28" s="67"/>
      <c r="I28" s="67"/>
    </row>
    <row r="29" spans="1:9" ht="12" customHeight="1">
      <c r="A29" s="150"/>
      <c r="B29" s="782" t="s">
        <v>959</v>
      </c>
      <c r="C29" s="783"/>
      <c r="D29" s="783"/>
      <c r="E29" s="783"/>
      <c r="F29" s="591"/>
      <c r="G29" s="181"/>
      <c r="H29" s="67"/>
      <c r="I29" s="67"/>
    </row>
    <row r="30" spans="1:9" ht="12" customHeight="1">
      <c r="A30" s="781"/>
      <c r="B30" s="785" t="s">
        <v>95</v>
      </c>
      <c r="C30" s="783"/>
      <c r="D30" s="783"/>
      <c r="E30" s="783"/>
      <c r="F30" s="591"/>
      <c r="G30" s="181"/>
      <c r="H30" s="67"/>
      <c r="I30" s="67"/>
    </row>
    <row r="31" spans="1:9" ht="12" customHeight="1">
      <c r="A31" s="781"/>
      <c r="B31" s="786" t="s">
        <v>68</v>
      </c>
      <c r="C31" s="783">
        <v>2500</v>
      </c>
      <c r="D31" s="783">
        <v>3214</v>
      </c>
      <c r="E31" s="783">
        <v>3214</v>
      </c>
      <c r="F31" s="1053">
        <f>SUM(E31/D31)</f>
        <v>1</v>
      </c>
      <c r="G31" s="181"/>
      <c r="H31" s="67"/>
      <c r="I31" s="67"/>
    </row>
    <row r="32" spans="1:9" ht="12" customHeight="1">
      <c r="A32" s="781"/>
      <c r="B32" s="787" t="s">
        <v>82</v>
      </c>
      <c r="C32" s="783"/>
      <c r="D32" s="783"/>
      <c r="E32" s="783"/>
      <c r="F32" s="591"/>
      <c r="G32" s="186"/>
      <c r="H32" s="67"/>
      <c r="I32" s="67"/>
    </row>
    <row r="33" spans="1:9" ht="12" customHeight="1">
      <c r="A33" s="781"/>
      <c r="B33" s="787" t="s">
        <v>972</v>
      </c>
      <c r="C33" s="819"/>
      <c r="D33" s="819"/>
      <c r="E33" s="819"/>
      <c r="F33" s="591"/>
      <c r="G33" s="5"/>
      <c r="H33" s="67"/>
      <c r="I33" s="67"/>
    </row>
    <row r="34" spans="1:9" ht="12" customHeight="1" thickBot="1">
      <c r="A34" s="781"/>
      <c r="B34" s="788" t="s">
        <v>69</v>
      </c>
      <c r="C34" s="783"/>
      <c r="D34" s="783"/>
      <c r="E34" s="783"/>
      <c r="F34" s="951"/>
      <c r="G34" s="183"/>
      <c r="H34" s="67"/>
      <c r="I34" s="67"/>
    </row>
    <row r="35" spans="1:9" ht="12" customHeight="1" thickBot="1">
      <c r="A35" s="813"/>
      <c r="B35" s="790" t="s">
        <v>1032</v>
      </c>
      <c r="C35" s="791">
        <f>SUM(C29:C34)</f>
        <v>2500</v>
      </c>
      <c r="D35" s="791">
        <f>SUM(D29:D34)</f>
        <v>3214</v>
      </c>
      <c r="E35" s="791">
        <f>SUM(E29:E34)</f>
        <v>3214</v>
      </c>
      <c r="F35" s="952">
        <f>SUM(E35/D35)</f>
        <v>1</v>
      </c>
      <c r="G35" s="182"/>
      <c r="H35" s="67"/>
      <c r="I35" s="67"/>
    </row>
    <row r="36" spans="1:9" ht="12" customHeight="1">
      <c r="A36" s="793">
        <v>3080</v>
      </c>
      <c r="B36" s="811" t="s">
        <v>1048</v>
      </c>
      <c r="C36" s="780">
        <f>SUM(C45)</f>
        <v>18500</v>
      </c>
      <c r="D36" s="780">
        <f>SUM(D45)</f>
        <v>18500</v>
      </c>
      <c r="E36" s="780">
        <f>SUM(E45)</f>
        <v>18500</v>
      </c>
      <c r="F36" s="591">
        <f>SUM(E36/D36)</f>
        <v>1</v>
      </c>
      <c r="G36" s="4"/>
      <c r="H36" s="67"/>
      <c r="I36" s="67"/>
    </row>
    <row r="37" spans="1:9" ht="12" customHeight="1">
      <c r="A37" s="793">
        <v>3081</v>
      </c>
      <c r="B37" s="812" t="s">
        <v>1049</v>
      </c>
      <c r="C37" s="780"/>
      <c r="D37" s="780"/>
      <c r="E37" s="780"/>
      <c r="F37" s="591"/>
      <c r="G37" s="5"/>
      <c r="H37" s="67"/>
      <c r="I37" s="67"/>
    </row>
    <row r="38" spans="1:9" ht="12" customHeight="1">
      <c r="A38" s="150"/>
      <c r="B38" s="782" t="s">
        <v>959</v>
      </c>
      <c r="C38" s="783"/>
      <c r="D38" s="783"/>
      <c r="E38" s="783"/>
      <c r="F38" s="591"/>
      <c r="G38" s="5"/>
      <c r="H38" s="67"/>
      <c r="I38" s="67"/>
    </row>
    <row r="39" spans="1:9" ht="12" customHeight="1">
      <c r="A39" s="150"/>
      <c r="B39" s="785" t="s">
        <v>95</v>
      </c>
      <c r="C39" s="783"/>
      <c r="D39" s="783"/>
      <c r="E39" s="783"/>
      <c r="F39" s="591"/>
      <c r="G39" s="5"/>
      <c r="H39" s="67"/>
      <c r="I39" s="67"/>
    </row>
    <row r="40" spans="1:9" ht="12" customHeight="1">
      <c r="A40" s="150"/>
      <c r="B40" s="786" t="s">
        <v>68</v>
      </c>
      <c r="C40" s="783">
        <v>10700</v>
      </c>
      <c r="D40" s="783">
        <v>10700</v>
      </c>
      <c r="E40" s="783">
        <v>10700</v>
      </c>
      <c r="F40" s="1053">
        <f>SUM(E40/D40)</f>
        <v>1</v>
      </c>
      <c r="G40" s="458"/>
      <c r="H40" s="67"/>
      <c r="I40" s="67"/>
    </row>
    <row r="41" spans="1:9" ht="12" customHeight="1">
      <c r="A41" s="150"/>
      <c r="B41" s="787" t="s">
        <v>82</v>
      </c>
      <c r="C41" s="783">
        <v>7800</v>
      </c>
      <c r="D41" s="783">
        <v>7800</v>
      </c>
      <c r="E41" s="783"/>
      <c r="F41" s="591"/>
      <c r="G41" s="5"/>
      <c r="H41" s="67"/>
      <c r="I41" s="67"/>
    </row>
    <row r="42" spans="1:9" ht="12" customHeight="1">
      <c r="A42" s="150"/>
      <c r="B42" s="787" t="s">
        <v>247</v>
      </c>
      <c r="C42" s="783"/>
      <c r="D42" s="783"/>
      <c r="E42" s="783">
        <v>7800</v>
      </c>
      <c r="F42" s="591"/>
      <c r="G42" s="5"/>
      <c r="H42" s="67"/>
      <c r="I42" s="67"/>
    </row>
    <row r="43" spans="1:9" ht="12" customHeight="1">
      <c r="A43" s="150"/>
      <c r="B43" s="787" t="s">
        <v>972</v>
      </c>
      <c r="C43" s="783"/>
      <c r="D43" s="783"/>
      <c r="E43" s="783"/>
      <c r="F43" s="591"/>
      <c r="G43" s="5"/>
      <c r="H43" s="67"/>
      <c r="I43" s="67"/>
    </row>
    <row r="44" spans="1:9" ht="12" customHeight="1" thickBot="1">
      <c r="A44" s="781"/>
      <c r="B44" s="788" t="s">
        <v>69</v>
      </c>
      <c r="C44" s="783"/>
      <c r="D44" s="783"/>
      <c r="E44" s="783"/>
      <c r="F44" s="951"/>
      <c r="G44" s="183"/>
      <c r="H44" s="67"/>
      <c r="I44" s="67"/>
    </row>
    <row r="45" spans="1:9" ht="12" customHeight="1" thickBot="1">
      <c r="A45" s="813"/>
      <c r="B45" s="790" t="s">
        <v>1032</v>
      </c>
      <c r="C45" s="791">
        <f>SUM(C38:C44)</f>
        <v>18500</v>
      </c>
      <c r="D45" s="791">
        <f>SUM(D38:D44)</f>
        <v>18500</v>
      </c>
      <c r="E45" s="791">
        <f>SUM(E38:E44)</f>
        <v>18500</v>
      </c>
      <c r="F45" s="952">
        <f>SUM(E45/D45)</f>
        <v>1</v>
      </c>
      <c r="G45" s="182"/>
      <c r="H45" s="67"/>
      <c r="I45" s="67"/>
    </row>
    <row r="46" spans="1:9" ht="12" customHeight="1">
      <c r="A46" s="793">
        <v>3090</v>
      </c>
      <c r="B46" s="811" t="s">
        <v>957</v>
      </c>
      <c r="C46" s="780">
        <f>SUM(C54)</f>
        <v>0</v>
      </c>
      <c r="D46" s="780">
        <f>SUM(D54)</f>
        <v>1486</v>
      </c>
      <c r="E46" s="780">
        <f>SUM(E54)</f>
        <v>1486</v>
      </c>
      <c r="F46" s="591">
        <f>SUM(E46/D46)</f>
        <v>1</v>
      </c>
      <c r="G46" s="4"/>
      <c r="H46" s="67"/>
      <c r="I46" s="67"/>
    </row>
    <row r="47" spans="1:9" ht="12" customHeight="1">
      <c r="A47" s="793">
        <v>3091</v>
      </c>
      <c r="B47" s="812" t="s">
        <v>1062</v>
      </c>
      <c r="C47" s="780"/>
      <c r="D47" s="780"/>
      <c r="E47" s="780"/>
      <c r="F47" s="591"/>
      <c r="G47" s="667"/>
      <c r="H47" s="67"/>
      <c r="I47" s="67"/>
    </row>
    <row r="48" spans="1:9" ht="12" customHeight="1">
      <c r="A48" s="150"/>
      <c r="B48" s="782" t="s">
        <v>959</v>
      </c>
      <c r="C48" s="783"/>
      <c r="D48" s="783">
        <v>109</v>
      </c>
      <c r="E48" s="783">
        <v>109</v>
      </c>
      <c r="F48" s="1053">
        <f>SUM(E48/D48)</f>
        <v>1</v>
      </c>
      <c r="G48" s="667"/>
      <c r="H48" s="67"/>
      <c r="I48" s="67"/>
    </row>
    <row r="49" spans="1:9" ht="12" customHeight="1">
      <c r="A49" s="150"/>
      <c r="B49" s="785" t="s">
        <v>95</v>
      </c>
      <c r="C49" s="783"/>
      <c r="D49" s="783">
        <v>26</v>
      </c>
      <c r="E49" s="783">
        <v>26</v>
      </c>
      <c r="F49" s="1053">
        <f>SUM(E49/D49)</f>
        <v>1</v>
      </c>
      <c r="G49" s="671"/>
      <c r="H49" s="67"/>
      <c r="I49" s="67"/>
    </row>
    <row r="50" spans="1:9" ht="12" customHeight="1">
      <c r="A50" s="150"/>
      <c r="B50" s="786" t="s">
        <v>68</v>
      </c>
      <c r="C50" s="783"/>
      <c r="D50" s="783">
        <v>1351</v>
      </c>
      <c r="E50" s="783">
        <v>1351</v>
      </c>
      <c r="F50" s="1053">
        <f>SUM(E50/D50)</f>
        <v>1</v>
      </c>
      <c r="G50" s="674"/>
      <c r="H50" s="67"/>
      <c r="I50" s="67"/>
    </row>
    <row r="51" spans="1:9" ht="12" customHeight="1">
      <c r="A51" s="150"/>
      <c r="B51" s="787" t="s">
        <v>82</v>
      </c>
      <c r="C51" s="783"/>
      <c r="D51" s="783"/>
      <c r="E51" s="783"/>
      <c r="F51" s="591"/>
      <c r="G51" s="667"/>
      <c r="H51" s="67"/>
      <c r="I51" s="67"/>
    </row>
    <row r="52" spans="1:9" ht="12" customHeight="1">
      <c r="A52" s="150"/>
      <c r="B52" s="787" t="s">
        <v>972</v>
      </c>
      <c r="C52" s="783"/>
      <c r="D52" s="783"/>
      <c r="E52" s="783"/>
      <c r="F52" s="591"/>
      <c r="G52" s="667"/>
      <c r="H52" s="67"/>
      <c r="I52" s="67"/>
    </row>
    <row r="53" spans="1:9" ht="12" customHeight="1" thickBot="1">
      <c r="A53" s="781"/>
      <c r="B53" s="788" t="s">
        <v>69</v>
      </c>
      <c r="C53" s="783"/>
      <c r="D53" s="783"/>
      <c r="E53" s="783"/>
      <c r="F53" s="951"/>
      <c r="G53" s="675"/>
      <c r="H53" s="67"/>
      <c r="I53" s="67"/>
    </row>
    <row r="54" spans="1:9" ht="12" customHeight="1" thickBot="1">
      <c r="A54" s="813"/>
      <c r="B54" s="790" t="s">
        <v>1032</v>
      </c>
      <c r="C54" s="791">
        <f>SUM(C48:C53)</f>
        <v>0</v>
      </c>
      <c r="D54" s="791">
        <f>SUM(D48:D53)</f>
        <v>1486</v>
      </c>
      <c r="E54" s="791">
        <f>SUM(E48:E53)</f>
        <v>1486</v>
      </c>
      <c r="F54" s="952">
        <f>SUM(E54/D54)</f>
        <v>1</v>
      </c>
      <c r="G54" s="673"/>
      <c r="H54" s="67"/>
      <c r="I54" s="67"/>
    </row>
    <row r="55" spans="1:9" ht="12" customHeight="1" thickBot="1">
      <c r="A55" s="803">
        <v>3130</v>
      </c>
      <c r="B55" s="404" t="s">
        <v>976</v>
      </c>
      <c r="C55" s="791">
        <f>SUM(C56+C91)</f>
        <v>951500</v>
      </c>
      <c r="D55" s="791">
        <f>SUM(D56+D91)</f>
        <v>1042438</v>
      </c>
      <c r="E55" s="791">
        <f>SUM(E56+E91)</f>
        <v>1072183</v>
      </c>
      <c r="F55" s="952">
        <f>SUM(E55/D55)</f>
        <v>1.0285340710910384</v>
      </c>
      <c r="G55" s="182"/>
      <c r="H55" s="67"/>
      <c r="I55" s="67"/>
    </row>
    <row r="56" spans="1:9" ht="12" customHeight="1" thickBot="1">
      <c r="A56" s="793">
        <v>3110</v>
      </c>
      <c r="B56" s="404" t="s">
        <v>34</v>
      </c>
      <c r="C56" s="791">
        <f>SUM(C65+C73+C81+C90)</f>
        <v>896500</v>
      </c>
      <c r="D56" s="791">
        <f>SUM(D65+D73+D81+D90)</f>
        <v>983500</v>
      </c>
      <c r="E56" s="791">
        <f>SUM(E65+E73+E81+E90)</f>
        <v>1008095</v>
      </c>
      <c r="F56" s="952">
        <f>SUM(E56/D56)</f>
        <v>1.0250076258261311</v>
      </c>
      <c r="G56" s="182"/>
      <c r="H56" s="67"/>
      <c r="I56" s="67"/>
    </row>
    <row r="57" spans="1:9" ht="12" customHeight="1">
      <c r="A57" s="806">
        <v>3111</v>
      </c>
      <c r="B57" s="814" t="s">
        <v>1077</v>
      </c>
      <c r="C57" s="780"/>
      <c r="D57" s="780"/>
      <c r="E57" s="780"/>
      <c r="F57" s="591"/>
      <c r="G57" s="18" t="s">
        <v>1080</v>
      </c>
      <c r="H57" s="67"/>
      <c r="I57" s="67"/>
    </row>
    <row r="58" spans="1:9" ht="12" customHeight="1">
      <c r="A58" s="781"/>
      <c r="B58" s="782" t="s">
        <v>959</v>
      </c>
      <c r="C58" s="783"/>
      <c r="D58" s="783"/>
      <c r="E58" s="783"/>
      <c r="F58" s="591"/>
      <c r="G58" s="181"/>
      <c r="H58" s="67"/>
      <c r="I58" s="67"/>
    </row>
    <row r="59" spans="1:9" ht="12" customHeight="1">
      <c r="A59" s="781"/>
      <c r="B59" s="785" t="s">
        <v>95</v>
      </c>
      <c r="C59" s="783"/>
      <c r="D59" s="783"/>
      <c r="E59" s="783"/>
      <c r="F59" s="591"/>
      <c r="G59" s="181"/>
      <c r="H59" s="67"/>
      <c r="I59" s="67"/>
    </row>
    <row r="60" spans="1:9" ht="12" customHeight="1">
      <c r="A60" s="781"/>
      <c r="B60" s="786" t="s">
        <v>68</v>
      </c>
      <c r="C60" s="783"/>
      <c r="D60" s="783"/>
      <c r="E60" s="783">
        <v>7282</v>
      </c>
      <c r="F60" s="591"/>
      <c r="G60" s="181"/>
      <c r="H60" s="67"/>
      <c r="I60" s="67"/>
    </row>
    <row r="61" spans="1:9" ht="12" customHeight="1">
      <c r="A61" s="781"/>
      <c r="B61" s="787" t="s">
        <v>82</v>
      </c>
      <c r="C61" s="783"/>
      <c r="D61" s="783"/>
      <c r="E61" s="783"/>
      <c r="F61" s="591"/>
      <c r="G61" s="181"/>
      <c r="H61" s="67"/>
      <c r="I61" s="67"/>
    </row>
    <row r="62" spans="1:9" ht="12" customHeight="1">
      <c r="A62" s="781"/>
      <c r="B62" s="787" t="s">
        <v>972</v>
      </c>
      <c r="C62" s="783"/>
      <c r="D62" s="783"/>
      <c r="E62" s="783"/>
      <c r="F62" s="591"/>
      <c r="G62" s="181"/>
      <c r="H62" s="67"/>
      <c r="I62" s="67"/>
    </row>
    <row r="63" spans="1:9" ht="12" customHeight="1">
      <c r="A63" s="781"/>
      <c r="B63" s="788" t="s">
        <v>950</v>
      </c>
      <c r="C63" s="783">
        <v>700000</v>
      </c>
      <c r="D63" s="783">
        <v>800000</v>
      </c>
      <c r="E63" s="783">
        <v>807718</v>
      </c>
      <c r="F63" s="1053">
        <f>SUM(E63/D63)</f>
        <v>1.0096475</v>
      </c>
      <c r="G63" s="181"/>
      <c r="H63" s="67"/>
      <c r="I63" s="67"/>
    </row>
    <row r="64" spans="1:9" ht="12" customHeight="1" thickBot="1">
      <c r="A64" s="781"/>
      <c r="B64" s="788" t="s">
        <v>69</v>
      </c>
      <c r="C64" s="815"/>
      <c r="D64" s="815"/>
      <c r="E64" s="815"/>
      <c r="F64" s="951"/>
      <c r="G64" s="53"/>
      <c r="H64" s="67"/>
      <c r="I64" s="67"/>
    </row>
    <row r="65" spans="1:9" ht="12" customHeight="1" thickBot="1">
      <c r="A65" s="813"/>
      <c r="B65" s="790" t="s">
        <v>1032</v>
      </c>
      <c r="C65" s="791">
        <f>SUM(C58:C63)</f>
        <v>700000</v>
      </c>
      <c r="D65" s="791">
        <f>SUM(D58:D63)</f>
        <v>800000</v>
      </c>
      <c r="E65" s="791">
        <f>SUM(E58:E63)</f>
        <v>815000</v>
      </c>
      <c r="F65" s="952">
        <f>SUM(E65/D65)</f>
        <v>1.01875</v>
      </c>
      <c r="G65" s="182"/>
      <c r="H65" s="67"/>
      <c r="I65" s="67"/>
    </row>
    <row r="66" spans="1:9" ht="12" customHeight="1">
      <c r="A66" s="85">
        <v>3112</v>
      </c>
      <c r="B66" s="102" t="s">
        <v>7</v>
      </c>
      <c r="C66" s="88"/>
      <c r="D66" s="88"/>
      <c r="E66" s="88"/>
      <c r="F66" s="591"/>
      <c r="G66" s="31"/>
      <c r="H66" s="67"/>
      <c r="I66" s="67"/>
    </row>
    <row r="67" spans="1:9" ht="12" customHeight="1">
      <c r="A67" s="83"/>
      <c r="B67" s="70" t="s">
        <v>959</v>
      </c>
      <c r="C67" s="76"/>
      <c r="D67" s="76"/>
      <c r="E67" s="76"/>
      <c r="F67" s="591"/>
      <c r="G67" s="181"/>
      <c r="H67" s="67"/>
      <c r="I67" s="67"/>
    </row>
    <row r="68" spans="1:9" ht="12" customHeight="1">
      <c r="A68" s="83"/>
      <c r="B68" s="7" t="s">
        <v>95</v>
      </c>
      <c r="C68" s="76"/>
      <c r="D68" s="76"/>
      <c r="E68" s="76"/>
      <c r="F68" s="591"/>
      <c r="G68" s="181"/>
      <c r="H68" s="67"/>
      <c r="I68" s="67"/>
    </row>
    <row r="69" spans="1:9" ht="12" customHeight="1">
      <c r="A69" s="83"/>
      <c r="B69" s="84" t="s">
        <v>68</v>
      </c>
      <c r="C69" s="76">
        <v>90000</v>
      </c>
      <c r="D69" s="76">
        <v>72000</v>
      </c>
      <c r="E69" s="76">
        <v>65595</v>
      </c>
      <c r="F69" s="1053">
        <f>SUM(E69/D69)</f>
        <v>0.9110416666666666</v>
      </c>
      <c r="G69" s="181"/>
      <c r="H69" s="67"/>
      <c r="I69" s="67"/>
    </row>
    <row r="70" spans="1:9" ht="12" customHeight="1">
      <c r="A70" s="83"/>
      <c r="B70" s="10" t="s">
        <v>82</v>
      </c>
      <c r="C70" s="76"/>
      <c r="D70" s="76"/>
      <c r="E70" s="76"/>
      <c r="F70" s="591"/>
      <c r="G70" s="181"/>
      <c r="H70" s="67"/>
      <c r="I70" s="67"/>
    </row>
    <row r="71" spans="1:9" ht="12" customHeight="1">
      <c r="A71" s="83"/>
      <c r="B71" s="10" t="s">
        <v>972</v>
      </c>
      <c r="C71" s="76"/>
      <c r="D71" s="76"/>
      <c r="E71" s="76"/>
      <c r="F71" s="591"/>
      <c r="G71" s="181"/>
      <c r="H71" s="67"/>
      <c r="I71" s="67"/>
    </row>
    <row r="72" spans="1:9" ht="12" customHeight="1" thickBot="1">
      <c r="A72" s="83"/>
      <c r="B72" s="73" t="s">
        <v>69</v>
      </c>
      <c r="C72" s="76"/>
      <c r="D72" s="76"/>
      <c r="E72" s="76"/>
      <c r="F72" s="951"/>
      <c r="G72" s="181"/>
      <c r="H72" s="67"/>
      <c r="I72" s="67"/>
    </row>
    <row r="73" spans="1:9" ht="12" customHeight="1" thickBot="1">
      <c r="A73" s="79"/>
      <c r="B73" s="790" t="s">
        <v>1032</v>
      </c>
      <c r="C73" s="81">
        <f>SUM(C67:C72)</f>
        <v>90000</v>
      </c>
      <c r="D73" s="81">
        <f>SUM(D67:D72)</f>
        <v>72000</v>
      </c>
      <c r="E73" s="81">
        <f>SUM(E67:E72)</f>
        <v>65595</v>
      </c>
      <c r="F73" s="952">
        <f>SUM(E73/D73)</f>
        <v>0.9110416666666666</v>
      </c>
      <c r="G73" s="182"/>
      <c r="H73" s="67"/>
      <c r="I73" s="67"/>
    </row>
    <row r="74" spans="1:9" ht="12" customHeight="1">
      <c r="A74" s="85">
        <v>3113</v>
      </c>
      <c r="B74" s="97" t="s">
        <v>35</v>
      </c>
      <c r="C74" s="98"/>
      <c r="D74" s="98"/>
      <c r="E74" s="98"/>
      <c r="F74" s="591"/>
      <c r="G74" s="4"/>
      <c r="H74" s="67"/>
      <c r="I74" s="67"/>
    </row>
    <row r="75" spans="1:9" ht="12" customHeight="1">
      <c r="A75" s="83"/>
      <c r="B75" s="70" t="s">
        <v>959</v>
      </c>
      <c r="C75" s="76"/>
      <c r="D75" s="76"/>
      <c r="E75" s="76"/>
      <c r="F75" s="591"/>
      <c r="G75" s="181"/>
      <c r="H75" s="67"/>
      <c r="I75" s="67"/>
    </row>
    <row r="76" spans="1:9" ht="12" customHeight="1">
      <c r="A76" s="83"/>
      <c r="B76" s="7" t="s">
        <v>95</v>
      </c>
      <c r="C76" s="76"/>
      <c r="D76" s="76"/>
      <c r="E76" s="76"/>
      <c r="F76" s="591"/>
      <c r="G76" s="181"/>
      <c r="H76" s="67"/>
      <c r="I76" s="67"/>
    </row>
    <row r="77" spans="1:9" ht="12" customHeight="1">
      <c r="A77" s="83"/>
      <c r="B77" s="84" t="s">
        <v>68</v>
      </c>
      <c r="C77" s="76">
        <v>19500</v>
      </c>
      <c r="D77" s="76">
        <v>19500</v>
      </c>
      <c r="E77" s="76">
        <v>19500</v>
      </c>
      <c r="F77" s="1053">
        <f>SUM(E77/D77)</f>
        <v>1</v>
      </c>
      <c r="G77" s="181"/>
      <c r="H77" s="67"/>
      <c r="I77" s="67"/>
    </row>
    <row r="78" spans="1:9" ht="12" customHeight="1">
      <c r="A78" s="83"/>
      <c r="B78" s="10" t="s">
        <v>82</v>
      </c>
      <c r="C78" s="76"/>
      <c r="D78" s="76"/>
      <c r="E78" s="76"/>
      <c r="F78" s="591"/>
      <c r="G78" s="181"/>
      <c r="H78" s="67"/>
      <c r="I78" s="67"/>
    </row>
    <row r="79" spans="1:9" ht="12" customHeight="1">
      <c r="A79" s="83"/>
      <c r="B79" s="10" t="s">
        <v>972</v>
      </c>
      <c r="C79" s="76"/>
      <c r="D79" s="76"/>
      <c r="E79" s="76"/>
      <c r="F79" s="591"/>
      <c r="G79" s="181"/>
      <c r="H79" s="67"/>
      <c r="I79" s="67"/>
    </row>
    <row r="80" spans="1:9" ht="12" customHeight="1" thickBot="1">
      <c r="A80" s="83"/>
      <c r="B80" s="73" t="s">
        <v>69</v>
      </c>
      <c r="C80" s="76"/>
      <c r="D80" s="76"/>
      <c r="E80" s="76"/>
      <c r="F80" s="951"/>
      <c r="G80" s="181"/>
      <c r="H80" s="67"/>
      <c r="I80" s="67"/>
    </row>
    <row r="81" spans="1:9" ht="12" customHeight="1" thickBot="1">
      <c r="A81" s="79"/>
      <c r="B81" s="790" t="s">
        <v>1032</v>
      </c>
      <c r="C81" s="81">
        <f>SUM(C75:C80)</f>
        <v>19500</v>
      </c>
      <c r="D81" s="81">
        <f>SUM(D75:D80)</f>
        <v>19500</v>
      </c>
      <c r="E81" s="81">
        <f>SUM(E75:E80)</f>
        <v>19500</v>
      </c>
      <c r="F81" s="952">
        <f>SUM(E81/D81)</f>
        <v>1</v>
      </c>
      <c r="G81" s="182"/>
      <c r="H81" s="67"/>
      <c r="I81" s="67"/>
    </row>
    <row r="82" spans="1:9" ht="12" customHeight="1">
      <c r="A82" s="85">
        <v>3114</v>
      </c>
      <c r="B82" s="102" t="s">
        <v>979</v>
      </c>
      <c r="C82" s="88"/>
      <c r="D82" s="88"/>
      <c r="E82" s="88"/>
      <c r="F82" s="591"/>
      <c r="G82" s="105"/>
      <c r="H82" s="67"/>
      <c r="I82" s="67"/>
    </row>
    <row r="83" spans="1:9" ht="12" customHeight="1">
      <c r="A83" s="83"/>
      <c r="B83" s="70" t="s">
        <v>959</v>
      </c>
      <c r="C83" s="76"/>
      <c r="D83" s="76"/>
      <c r="E83" s="76"/>
      <c r="F83" s="591"/>
      <c r="G83" s="181"/>
      <c r="H83" s="67"/>
      <c r="I83" s="67"/>
    </row>
    <row r="84" spans="1:9" ht="12" customHeight="1">
      <c r="A84" s="83"/>
      <c r="B84" s="7" t="s">
        <v>95</v>
      </c>
      <c r="C84" s="76"/>
      <c r="D84" s="76"/>
      <c r="E84" s="76"/>
      <c r="F84" s="591"/>
      <c r="G84" s="181"/>
      <c r="H84" s="67"/>
      <c r="I84" s="67"/>
    </row>
    <row r="85" spans="1:9" ht="12" customHeight="1">
      <c r="A85" s="83"/>
      <c r="B85" s="84" t="s">
        <v>68</v>
      </c>
      <c r="C85" s="76">
        <v>87000</v>
      </c>
      <c r="D85" s="76">
        <v>92000</v>
      </c>
      <c r="E85" s="76">
        <v>107441</v>
      </c>
      <c r="F85" s="1053">
        <f>SUM(E85/D85)</f>
        <v>1.167836956521739</v>
      </c>
      <c r="G85" s="181"/>
      <c r="H85" s="67"/>
      <c r="I85" s="67"/>
    </row>
    <row r="86" spans="1:9" ht="12" customHeight="1">
      <c r="A86" s="83"/>
      <c r="B86" s="10" t="s">
        <v>82</v>
      </c>
      <c r="C86" s="76"/>
      <c r="D86" s="76"/>
      <c r="E86" s="76"/>
      <c r="F86" s="591"/>
      <c r="G86" s="181"/>
      <c r="H86" s="67"/>
      <c r="I86" s="67"/>
    </row>
    <row r="87" spans="1:9" ht="12" customHeight="1">
      <c r="A87" s="83"/>
      <c r="B87" s="10" t="s">
        <v>972</v>
      </c>
      <c r="C87" s="76"/>
      <c r="D87" s="76"/>
      <c r="E87" s="76"/>
      <c r="F87" s="591"/>
      <c r="G87" s="181"/>
      <c r="H87" s="67"/>
      <c r="I87" s="67"/>
    </row>
    <row r="88" spans="1:9" ht="12" customHeight="1">
      <c r="A88" s="69"/>
      <c r="B88" s="73" t="s">
        <v>243</v>
      </c>
      <c r="C88" s="76"/>
      <c r="D88" s="76"/>
      <c r="E88" s="76"/>
      <c r="F88" s="591"/>
      <c r="G88" s="181"/>
      <c r="H88" s="67"/>
      <c r="I88" s="67"/>
    </row>
    <row r="89" spans="1:9" ht="12" customHeight="1" thickBot="1">
      <c r="A89" s="69"/>
      <c r="B89" s="54" t="s">
        <v>746</v>
      </c>
      <c r="C89" s="77"/>
      <c r="D89" s="77"/>
      <c r="E89" s="77">
        <v>559</v>
      </c>
      <c r="F89" s="951"/>
      <c r="G89" s="53"/>
      <c r="H89" s="67"/>
      <c r="I89" s="67"/>
    </row>
    <row r="90" spans="1:9" ht="12" customHeight="1" thickBot="1">
      <c r="A90" s="51"/>
      <c r="B90" s="790" t="s">
        <v>1032</v>
      </c>
      <c r="C90" s="81">
        <f>SUM(C83:C88)</f>
        <v>87000</v>
      </c>
      <c r="D90" s="81">
        <f>SUM(D83:D89)</f>
        <v>92000</v>
      </c>
      <c r="E90" s="81">
        <f>SUM(E83:E89)</f>
        <v>108000</v>
      </c>
      <c r="F90" s="952">
        <f>SUM(E90/D90)</f>
        <v>1.173913043478261</v>
      </c>
      <c r="G90" s="182"/>
      <c r="H90" s="67"/>
      <c r="I90" s="67"/>
    </row>
    <row r="91" spans="1:9" ht="12" customHeight="1" thickBot="1">
      <c r="A91" s="140">
        <v>3120</v>
      </c>
      <c r="B91" s="72" t="s">
        <v>93</v>
      </c>
      <c r="C91" s="81">
        <f>SUM(C99+C107+C115+C123+C131)</f>
        <v>55000</v>
      </c>
      <c r="D91" s="81">
        <f>SUM(D99+D107+D115+D123+D131)</f>
        <v>58938</v>
      </c>
      <c r="E91" s="81">
        <f>SUM(E99+E107+E115+E123+E131)</f>
        <v>64088</v>
      </c>
      <c r="F91" s="952">
        <f>SUM(E91/D91)</f>
        <v>1.0873799586005632</v>
      </c>
      <c r="G91" s="182"/>
      <c r="H91" s="67"/>
      <c r="I91" s="67"/>
    </row>
    <row r="92" spans="1:9" ht="12" customHeight="1">
      <c r="A92" s="15">
        <v>3121</v>
      </c>
      <c r="B92" s="179" t="s">
        <v>24</v>
      </c>
      <c r="C92" s="98"/>
      <c r="D92" s="98"/>
      <c r="E92" s="98"/>
      <c r="F92" s="591"/>
      <c r="G92" s="4"/>
      <c r="H92" s="67"/>
      <c r="I92" s="67"/>
    </row>
    <row r="93" spans="1:9" ht="12" customHeight="1">
      <c r="A93" s="15"/>
      <c r="B93" s="70" t="s">
        <v>959</v>
      </c>
      <c r="C93" s="45"/>
      <c r="D93" s="45"/>
      <c r="E93" s="45"/>
      <c r="F93" s="591"/>
      <c r="G93" s="5"/>
      <c r="H93" s="67"/>
      <c r="I93" s="67"/>
    </row>
    <row r="94" spans="1:9" ht="12" customHeight="1">
      <c r="A94" s="15"/>
      <c r="B94" s="7" t="s">
        <v>95</v>
      </c>
      <c r="C94" s="45"/>
      <c r="D94" s="45"/>
      <c r="E94" s="45"/>
      <c r="F94" s="591"/>
      <c r="G94" s="5"/>
      <c r="H94" s="67"/>
      <c r="I94" s="67"/>
    </row>
    <row r="95" spans="1:9" ht="12" customHeight="1">
      <c r="A95" s="85"/>
      <c r="B95" s="84" t="s">
        <v>68</v>
      </c>
      <c r="C95" s="162">
        <v>1000</v>
      </c>
      <c r="D95" s="162">
        <v>1000</v>
      </c>
      <c r="E95" s="162">
        <v>1000</v>
      </c>
      <c r="F95" s="1053">
        <f>SUM(E95/D95)</f>
        <v>1</v>
      </c>
      <c r="G95" s="217"/>
      <c r="H95" s="67"/>
      <c r="I95" s="67"/>
    </row>
    <row r="96" spans="1:9" ht="12" customHeight="1">
      <c r="A96" s="15"/>
      <c r="B96" s="10" t="s">
        <v>82</v>
      </c>
      <c r="C96" s="45"/>
      <c r="D96" s="45"/>
      <c r="E96" s="45"/>
      <c r="F96" s="591"/>
      <c r="G96" s="5"/>
      <c r="H96" s="67"/>
      <c r="I96" s="67"/>
    </row>
    <row r="97" spans="1:9" ht="12" customHeight="1">
      <c r="A97" s="15"/>
      <c r="B97" s="10" t="s">
        <v>972</v>
      </c>
      <c r="C97" s="45"/>
      <c r="D97" s="45"/>
      <c r="E97" s="45"/>
      <c r="F97" s="591"/>
      <c r="G97" s="5"/>
      <c r="H97" s="67"/>
      <c r="I97" s="67"/>
    </row>
    <row r="98" spans="1:9" ht="12" customHeight="1" thickBot="1">
      <c r="A98" s="15"/>
      <c r="B98" s="73" t="s">
        <v>69</v>
      </c>
      <c r="C98" s="46"/>
      <c r="D98" s="46"/>
      <c r="E98" s="46"/>
      <c r="F98" s="951"/>
      <c r="G98" s="3"/>
      <c r="H98" s="67"/>
      <c r="I98" s="67"/>
    </row>
    <row r="99" spans="1:9" ht="12" customHeight="1" thickBot="1">
      <c r="A99" s="51"/>
      <c r="B99" s="790" t="s">
        <v>1032</v>
      </c>
      <c r="C99" s="81">
        <f>SUM(C95:C98)</f>
        <v>1000</v>
      </c>
      <c r="D99" s="81">
        <f>SUM(D95:D98)</f>
        <v>1000</v>
      </c>
      <c r="E99" s="81">
        <f>SUM(E95:E98)</f>
        <v>1000</v>
      </c>
      <c r="F99" s="952">
        <f>SUM(E99/D99)</f>
        <v>1</v>
      </c>
      <c r="G99" s="182"/>
      <c r="H99" s="67"/>
      <c r="I99" s="67"/>
    </row>
    <row r="100" spans="1:9" ht="12" customHeight="1">
      <c r="A100" s="85">
        <v>3122</v>
      </c>
      <c r="B100" s="102" t="s">
        <v>6</v>
      </c>
      <c r="C100" s="88"/>
      <c r="D100" s="88"/>
      <c r="E100" s="88"/>
      <c r="F100" s="591"/>
      <c r="G100" s="22"/>
      <c r="H100" s="67"/>
      <c r="I100" s="67"/>
    </row>
    <row r="101" spans="1:9" ht="12" customHeight="1">
      <c r="A101" s="83"/>
      <c r="B101" s="70" t="s">
        <v>959</v>
      </c>
      <c r="C101" s="76"/>
      <c r="D101" s="76"/>
      <c r="E101" s="76"/>
      <c r="F101" s="591"/>
      <c r="G101" s="181"/>
      <c r="H101" s="67"/>
      <c r="I101" s="67"/>
    </row>
    <row r="102" spans="1:9" ht="12" customHeight="1">
      <c r="A102" s="83"/>
      <c r="B102" s="7" t="s">
        <v>95</v>
      </c>
      <c r="C102" s="76"/>
      <c r="D102" s="76"/>
      <c r="E102" s="76"/>
      <c r="F102" s="591"/>
      <c r="G102" s="181"/>
      <c r="H102" s="67"/>
      <c r="I102" s="67"/>
    </row>
    <row r="103" spans="1:9" ht="12" customHeight="1">
      <c r="A103" s="83"/>
      <c r="B103" s="84" t="s">
        <v>68</v>
      </c>
      <c r="C103" s="76">
        <v>15000</v>
      </c>
      <c r="D103" s="76">
        <v>15000</v>
      </c>
      <c r="E103" s="76">
        <v>20000</v>
      </c>
      <c r="F103" s="1053">
        <f>SUM(E103/D103)</f>
        <v>1.3333333333333333</v>
      </c>
      <c r="G103" s="181"/>
      <c r="H103" s="67"/>
      <c r="I103" s="67"/>
    </row>
    <row r="104" spans="1:9" ht="12" customHeight="1">
      <c r="A104" s="83"/>
      <c r="B104" s="10" t="s">
        <v>82</v>
      </c>
      <c r="C104" s="76"/>
      <c r="D104" s="76"/>
      <c r="E104" s="76"/>
      <c r="F104" s="591"/>
      <c r="G104" s="181"/>
      <c r="H104" s="67"/>
      <c r="I104" s="67"/>
    </row>
    <row r="105" spans="1:9" ht="12" customHeight="1">
      <c r="A105" s="83"/>
      <c r="B105" s="10" t="s">
        <v>972</v>
      </c>
      <c r="C105" s="76"/>
      <c r="D105" s="76"/>
      <c r="E105" s="76"/>
      <c r="F105" s="591"/>
      <c r="G105" s="181"/>
      <c r="H105" s="67"/>
      <c r="I105" s="67"/>
    </row>
    <row r="106" spans="1:9" ht="12" customHeight="1" thickBot="1">
      <c r="A106" s="83"/>
      <c r="B106" s="73" t="s">
        <v>69</v>
      </c>
      <c r="C106" s="76"/>
      <c r="D106" s="76"/>
      <c r="E106" s="76"/>
      <c r="F106" s="951"/>
      <c r="G106" s="181"/>
      <c r="H106" s="67"/>
      <c r="I106" s="67"/>
    </row>
    <row r="107" spans="1:9" ht="12" customHeight="1" thickBot="1">
      <c r="A107" s="79"/>
      <c r="B107" s="790" t="s">
        <v>1032</v>
      </c>
      <c r="C107" s="81">
        <f>SUM(C101:C106)</f>
        <v>15000</v>
      </c>
      <c r="D107" s="81">
        <f>SUM(D101:D106)</f>
        <v>15000</v>
      </c>
      <c r="E107" s="81">
        <f>SUM(E101:E106)</f>
        <v>20000</v>
      </c>
      <c r="F107" s="952">
        <f>SUM(E107/D107)</f>
        <v>1.3333333333333333</v>
      </c>
      <c r="G107" s="182"/>
      <c r="H107" s="67"/>
      <c r="I107" s="67"/>
    </row>
    <row r="108" spans="1:9" ht="12" customHeight="1">
      <c r="A108" s="85">
        <v>3123</v>
      </c>
      <c r="B108" s="97" t="s">
        <v>978</v>
      </c>
      <c r="C108" s="98"/>
      <c r="D108" s="98"/>
      <c r="E108" s="98"/>
      <c r="F108" s="591"/>
      <c r="G108" s="18"/>
      <c r="H108" s="67"/>
      <c r="I108" s="67"/>
    </row>
    <row r="109" spans="1:9" ht="12" customHeight="1">
      <c r="A109" s="83"/>
      <c r="B109" s="70" t="s">
        <v>959</v>
      </c>
      <c r="C109" s="76"/>
      <c r="D109" s="76"/>
      <c r="E109" s="76"/>
      <c r="F109" s="591"/>
      <c r="G109" s="181"/>
      <c r="H109" s="67"/>
      <c r="I109" s="67"/>
    </row>
    <row r="110" spans="1:9" ht="12" customHeight="1">
      <c r="A110" s="83"/>
      <c r="B110" s="7" t="s">
        <v>95</v>
      </c>
      <c r="C110" s="76"/>
      <c r="D110" s="76"/>
      <c r="E110" s="76"/>
      <c r="F110" s="591"/>
      <c r="G110" s="181"/>
      <c r="H110" s="67"/>
      <c r="I110" s="67"/>
    </row>
    <row r="111" spans="1:9" ht="12" customHeight="1">
      <c r="A111" s="83"/>
      <c r="B111" s="84" t="s">
        <v>68</v>
      </c>
      <c r="C111" s="76">
        <v>25000</v>
      </c>
      <c r="D111" s="76">
        <v>28938</v>
      </c>
      <c r="E111" s="76">
        <v>28938</v>
      </c>
      <c r="F111" s="1053">
        <f>SUM(E111/D111)</f>
        <v>1</v>
      </c>
      <c r="G111" s="181"/>
      <c r="H111" s="67"/>
      <c r="I111" s="67"/>
    </row>
    <row r="112" spans="1:9" ht="12" customHeight="1">
      <c r="A112" s="83"/>
      <c r="B112" s="10" t="s">
        <v>82</v>
      </c>
      <c r="C112" s="76"/>
      <c r="D112" s="76"/>
      <c r="E112" s="76"/>
      <c r="F112" s="591"/>
      <c r="G112" s="181"/>
      <c r="H112" s="67"/>
      <c r="I112" s="67"/>
    </row>
    <row r="113" spans="1:9" ht="12" customHeight="1">
      <c r="A113" s="83"/>
      <c r="B113" s="10" t="s">
        <v>972</v>
      </c>
      <c r="C113" s="76"/>
      <c r="D113" s="76"/>
      <c r="E113" s="76"/>
      <c r="F113" s="591"/>
      <c r="G113" s="181"/>
      <c r="H113" s="67"/>
      <c r="I113" s="67"/>
    </row>
    <row r="114" spans="1:9" ht="12" customHeight="1" thickBot="1">
      <c r="A114" s="83"/>
      <c r="B114" s="73" t="s">
        <v>69</v>
      </c>
      <c r="C114" s="76"/>
      <c r="D114" s="76"/>
      <c r="E114" s="76"/>
      <c r="F114" s="951"/>
      <c r="G114" s="181"/>
      <c r="H114" s="67"/>
      <c r="I114" s="67"/>
    </row>
    <row r="115" spans="1:9" ht="12" customHeight="1" thickBot="1">
      <c r="A115" s="79"/>
      <c r="B115" s="790" t="s">
        <v>1032</v>
      </c>
      <c r="C115" s="81">
        <f>SUM(C109:C114)</f>
        <v>25000</v>
      </c>
      <c r="D115" s="81">
        <f>SUM(D109:D114)</f>
        <v>28938</v>
      </c>
      <c r="E115" s="81">
        <f>SUM(E109:E114)</f>
        <v>28938</v>
      </c>
      <c r="F115" s="952">
        <f>SUM(E115/D115)</f>
        <v>1</v>
      </c>
      <c r="G115" s="182"/>
      <c r="H115" s="67"/>
      <c r="I115" s="67"/>
    </row>
    <row r="116" spans="1:9" ht="12" customHeight="1">
      <c r="A116" s="85">
        <v>3124</v>
      </c>
      <c r="B116" s="97" t="s">
        <v>986</v>
      </c>
      <c r="C116" s="98"/>
      <c r="D116" s="98"/>
      <c r="E116" s="98"/>
      <c r="F116" s="591"/>
      <c r="G116" s="18" t="s">
        <v>1080</v>
      </c>
      <c r="H116" s="67"/>
      <c r="I116" s="67"/>
    </row>
    <row r="117" spans="1:9" ht="12" customHeight="1">
      <c r="A117" s="83"/>
      <c r="B117" s="70" t="s">
        <v>959</v>
      </c>
      <c r="C117" s="76"/>
      <c r="D117" s="76"/>
      <c r="E117" s="76"/>
      <c r="F117" s="591"/>
      <c r="G117" s="181"/>
      <c r="H117" s="67"/>
      <c r="I117" s="67"/>
    </row>
    <row r="118" spans="1:9" ht="12" customHeight="1">
      <c r="A118" s="83"/>
      <c r="B118" s="7" t="s">
        <v>95</v>
      </c>
      <c r="C118" s="76"/>
      <c r="D118" s="76"/>
      <c r="E118" s="76"/>
      <c r="F118" s="591"/>
      <c r="G118" s="181"/>
      <c r="H118" s="67"/>
      <c r="I118" s="67"/>
    </row>
    <row r="119" spans="1:9" ht="12" customHeight="1">
      <c r="A119" s="83"/>
      <c r="B119" s="84" t="s">
        <v>68</v>
      </c>
      <c r="C119" s="76">
        <v>10000</v>
      </c>
      <c r="D119" s="76">
        <v>10000</v>
      </c>
      <c r="E119" s="76">
        <v>10150</v>
      </c>
      <c r="F119" s="1053">
        <f>SUM(E119/D119)</f>
        <v>1.015</v>
      </c>
      <c r="G119" s="181"/>
      <c r="H119" s="67"/>
      <c r="I119" s="67"/>
    </row>
    <row r="120" spans="1:9" ht="12" customHeight="1">
      <c r="A120" s="83"/>
      <c r="B120" s="10" t="s">
        <v>82</v>
      </c>
      <c r="C120" s="76"/>
      <c r="D120" s="76"/>
      <c r="E120" s="76"/>
      <c r="F120" s="591"/>
      <c r="G120" s="181"/>
      <c r="H120" s="67"/>
      <c r="I120" s="67"/>
    </row>
    <row r="121" spans="1:9" ht="12" customHeight="1">
      <c r="A121" s="83"/>
      <c r="B121" s="10" t="s">
        <v>972</v>
      </c>
      <c r="C121" s="76"/>
      <c r="D121" s="76"/>
      <c r="E121" s="76"/>
      <c r="F121" s="591"/>
      <c r="G121" s="181"/>
      <c r="H121" s="67"/>
      <c r="I121" s="67"/>
    </row>
    <row r="122" spans="1:9" ht="12" customHeight="1" thickBot="1">
      <c r="A122" s="83"/>
      <c r="B122" s="73" t="s">
        <v>69</v>
      </c>
      <c r="C122" s="76"/>
      <c r="D122" s="76"/>
      <c r="E122" s="76"/>
      <c r="F122" s="951"/>
      <c r="G122" s="181"/>
      <c r="H122" s="67"/>
      <c r="I122" s="67"/>
    </row>
    <row r="123" spans="1:9" ht="12" customHeight="1" thickBot="1">
      <c r="A123" s="79"/>
      <c r="B123" s="790" t="s">
        <v>1032</v>
      </c>
      <c r="C123" s="81">
        <f>SUM(C117:C122)</f>
        <v>10000</v>
      </c>
      <c r="D123" s="81">
        <f>SUM(D117:D122)</f>
        <v>10000</v>
      </c>
      <c r="E123" s="81">
        <f>SUM(E117:E122)</f>
        <v>10150</v>
      </c>
      <c r="F123" s="952">
        <f>SUM(E123/D123)</f>
        <v>1.015</v>
      </c>
      <c r="G123" s="182"/>
      <c r="H123" s="67"/>
      <c r="I123" s="67"/>
    </row>
    <row r="124" spans="1:9" ht="12" customHeight="1">
      <c r="A124" s="85">
        <v>3125</v>
      </c>
      <c r="B124" s="97" t="s">
        <v>549</v>
      </c>
      <c r="C124" s="98"/>
      <c r="D124" s="98"/>
      <c r="E124" s="98"/>
      <c r="F124" s="591"/>
      <c r="G124" s="18"/>
      <c r="H124" s="67"/>
      <c r="I124" s="67"/>
    </row>
    <row r="125" spans="1:9" ht="12" customHeight="1">
      <c r="A125" s="83"/>
      <c r="B125" s="70" t="s">
        <v>959</v>
      </c>
      <c r="C125" s="76"/>
      <c r="D125" s="76"/>
      <c r="E125" s="76"/>
      <c r="F125" s="591"/>
      <c r="G125" s="181"/>
      <c r="H125" s="67"/>
      <c r="I125" s="67"/>
    </row>
    <row r="126" spans="1:9" ht="12" customHeight="1">
      <c r="A126" s="83"/>
      <c r="B126" s="7" t="s">
        <v>95</v>
      </c>
      <c r="C126" s="76"/>
      <c r="D126" s="76"/>
      <c r="E126" s="76"/>
      <c r="F126" s="591"/>
      <c r="G126" s="181"/>
      <c r="H126" s="67"/>
      <c r="I126" s="67"/>
    </row>
    <row r="127" spans="1:9" ht="12" customHeight="1">
      <c r="A127" s="83"/>
      <c r="B127" s="84" t="s">
        <v>68</v>
      </c>
      <c r="C127" s="76">
        <v>4000</v>
      </c>
      <c r="D127" s="76">
        <v>4000</v>
      </c>
      <c r="E127" s="76">
        <v>4000</v>
      </c>
      <c r="F127" s="591">
        <f>SUM(E127/D127)</f>
        <v>1</v>
      </c>
      <c r="G127" s="181"/>
      <c r="H127" s="67"/>
      <c r="I127" s="67"/>
    </row>
    <row r="128" spans="1:9" ht="12" customHeight="1">
      <c r="A128" s="83"/>
      <c r="B128" s="10" t="s">
        <v>82</v>
      </c>
      <c r="C128" s="76"/>
      <c r="D128" s="76"/>
      <c r="E128" s="76"/>
      <c r="F128" s="591"/>
      <c r="G128" s="181"/>
      <c r="H128" s="67"/>
      <c r="I128" s="67"/>
    </row>
    <row r="129" spans="1:9" ht="12" customHeight="1">
      <c r="A129" s="83"/>
      <c r="B129" s="10" t="s">
        <v>972</v>
      </c>
      <c r="C129" s="76"/>
      <c r="D129" s="76"/>
      <c r="E129" s="76"/>
      <c r="F129" s="591"/>
      <c r="G129" s="181"/>
      <c r="H129" s="67"/>
      <c r="I129" s="67"/>
    </row>
    <row r="130" spans="1:9" ht="12" customHeight="1" thickBot="1">
      <c r="A130" s="83"/>
      <c r="B130" s="73" t="s">
        <v>69</v>
      </c>
      <c r="C130" s="76"/>
      <c r="D130" s="76"/>
      <c r="E130" s="76"/>
      <c r="F130" s="951"/>
      <c r="G130" s="181"/>
      <c r="H130" s="67"/>
      <c r="I130" s="67"/>
    </row>
    <row r="131" spans="1:9" ht="12" customHeight="1" thickBot="1">
      <c r="A131" s="79"/>
      <c r="B131" s="790" t="s">
        <v>1032</v>
      </c>
      <c r="C131" s="81">
        <f>SUM(C125:C130)</f>
        <v>4000</v>
      </c>
      <c r="D131" s="81">
        <f>SUM(D125:D130)</f>
        <v>4000</v>
      </c>
      <c r="E131" s="81">
        <f>SUM(E125:E130)</f>
        <v>4000</v>
      </c>
      <c r="F131" s="952">
        <f>SUM(E131/D131)</f>
        <v>1</v>
      </c>
      <c r="G131" s="182"/>
      <c r="H131" s="67"/>
      <c r="I131" s="67"/>
    </row>
    <row r="132" spans="1:9" ht="12" customHeight="1" thickBot="1">
      <c r="A132" s="140">
        <v>3140</v>
      </c>
      <c r="B132" s="86" t="s">
        <v>989</v>
      </c>
      <c r="C132" s="87">
        <f>SUM(C140+C148+C157+C165+C173)</f>
        <v>53500</v>
      </c>
      <c r="D132" s="87">
        <f>SUM(D140+D148+D157+D165+D173)</f>
        <v>55500</v>
      </c>
      <c r="E132" s="87">
        <f>SUM(E140+E148+E157+E165+E173)</f>
        <v>59089</v>
      </c>
      <c r="F132" s="952">
        <f>SUM(E132/D132)</f>
        <v>1.0646666666666667</v>
      </c>
      <c r="G132" s="182"/>
      <c r="H132" s="67"/>
      <c r="I132" s="67"/>
    </row>
    <row r="133" spans="1:9" ht="12" customHeight="1">
      <c r="A133" s="85">
        <v>3141</v>
      </c>
      <c r="B133" s="97" t="s">
        <v>1023</v>
      </c>
      <c r="C133" s="98"/>
      <c r="D133" s="98"/>
      <c r="E133" s="98"/>
      <c r="F133" s="591"/>
      <c r="G133" s="181"/>
      <c r="H133" s="67"/>
      <c r="I133" s="67"/>
    </row>
    <row r="134" spans="1:9" ht="12" customHeight="1">
      <c r="A134" s="83"/>
      <c r="B134" s="70" t="s">
        <v>959</v>
      </c>
      <c r="C134" s="76"/>
      <c r="D134" s="76"/>
      <c r="E134" s="76"/>
      <c r="F134" s="591"/>
      <c r="G134" s="181"/>
      <c r="H134" s="67"/>
      <c r="I134" s="67"/>
    </row>
    <row r="135" spans="1:9" ht="12" customHeight="1">
      <c r="A135" s="83"/>
      <c r="B135" s="7" t="s">
        <v>95</v>
      </c>
      <c r="C135" s="76"/>
      <c r="D135" s="76"/>
      <c r="E135" s="76"/>
      <c r="F135" s="591"/>
      <c r="G135" s="181"/>
      <c r="H135" s="67"/>
      <c r="I135" s="67"/>
    </row>
    <row r="136" spans="1:9" ht="12" customHeight="1">
      <c r="A136" s="83"/>
      <c r="B136" s="84" t="s">
        <v>68</v>
      </c>
      <c r="C136" s="76"/>
      <c r="D136" s="76"/>
      <c r="E136" s="76">
        <v>3</v>
      </c>
      <c r="F136" s="591"/>
      <c r="G136" s="181"/>
      <c r="H136" s="67"/>
      <c r="I136" s="67"/>
    </row>
    <row r="137" spans="1:9" ht="12" customHeight="1">
      <c r="A137" s="83"/>
      <c r="B137" s="10" t="s">
        <v>82</v>
      </c>
      <c r="C137" s="251">
        <v>29000</v>
      </c>
      <c r="D137" s="251">
        <v>34000</v>
      </c>
      <c r="E137" s="251">
        <v>33913</v>
      </c>
      <c r="F137" s="1053">
        <f>SUM(E137/D137)</f>
        <v>0.9974411764705883</v>
      </c>
      <c r="G137" s="181"/>
      <c r="H137" s="67"/>
      <c r="I137" s="67"/>
    </row>
    <row r="138" spans="1:9" ht="12" customHeight="1">
      <c r="A138" s="83"/>
      <c r="B138" s="10" t="s">
        <v>247</v>
      </c>
      <c r="C138" s="76"/>
      <c r="D138" s="76"/>
      <c r="E138" s="76">
        <v>84</v>
      </c>
      <c r="F138" s="591"/>
      <c r="G138" s="186"/>
      <c r="H138" s="67"/>
      <c r="I138" s="67"/>
    </row>
    <row r="139" spans="1:9" ht="12" customHeight="1" thickBot="1">
      <c r="A139" s="83"/>
      <c r="B139" s="73" t="s">
        <v>69</v>
      </c>
      <c r="C139" s="76"/>
      <c r="D139" s="76"/>
      <c r="E139" s="76"/>
      <c r="F139" s="951"/>
      <c r="G139" s="30"/>
      <c r="H139" s="67"/>
      <c r="I139" s="67"/>
    </row>
    <row r="140" spans="1:9" ht="12" customHeight="1" thickBot="1">
      <c r="A140" s="79"/>
      <c r="B140" s="790" t="s">
        <v>1032</v>
      </c>
      <c r="C140" s="81">
        <f>SUM(C134:C139)</f>
        <v>29000</v>
      </c>
      <c r="D140" s="81">
        <f>SUM(D134:D139)</f>
        <v>34000</v>
      </c>
      <c r="E140" s="81">
        <f>SUM(E134:E139)</f>
        <v>34000</v>
      </c>
      <c r="F140" s="952">
        <f>SUM(E140/D140)</f>
        <v>1</v>
      </c>
      <c r="G140" s="182"/>
      <c r="H140" s="67"/>
      <c r="I140" s="67"/>
    </row>
    <row r="141" spans="1:9" ht="12" customHeight="1">
      <c r="A141" s="85">
        <v>3142</v>
      </c>
      <c r="B141" s="72" t="s">
        <v>435</v>
      </c>
      <c r="C141" s="88"/>
      <c r="D141" s="88"/>
      <c r="E141" s="88"/>
      <c r="F141" s="591"/>
      <c r="G141" s="4"/>
      <c r="H141" s="67"/>
      <c r="I141" s="67"/>
    </row>
    <row r="142" spans="1:9" ht="12" customHeight="1">
      <c r="A142" s="85"/>
      <c r="B142" s="70" t="s">
        <v>959</v>
      </c>
      <c r="C142" s="71"/>
      <c r="D142" s="71"/>
      <c r="E142" s="71">
        <v>1429</v>
      </c>
      <c r="F142" s="591"/>
      <c r="G142" s="5"/>
      <c r="H142" s="67"/>
      <c r="I142" s="67"/>
    </row>
    <row r="143" spans="1:9" ht="12" customHeight="1">
      <c r="A143" s="85"/>
      <c r="B143" s="7" t="s">
        <v>95</v>
      </c>
      <c r="C143" s="71"/>
      <c r="D143" s="71"/>
      <c r="E143" s="71">
        <v>813</v>
      </c>
      <c r="F143" s="591"/>
      <c r="G143" s="217"/>
      <c r="H143" s="67"/>
      <c r="I143" s="67"/>
    </row>
    <row r="144" spans="1:9" ht="12" customHeight="1">
      <c r="A144" s="85"/>
      <c r="B144" s="84" t="s">
        <v>68</v>
      </c>
      <c r="C144" s="162">
        <v>10000</v>
      </c>
      <c r="D144" s="162">
        <v>7000</v>
      </c>
      <c r="E144" s="162">
        <v>5393</v>
      </c>
      <c r="F144" s="1053">
        <f>SUM(E144/D144)</f>
        <v>0.7704285714285715</v>
      </c>
      <c r="G144" s="217"/>
      <c r="H144" s="67"/>
      <c r="I144" s="67"/>
    </row>
    <row r="145" spans="1:9" ht="12" customHeight="1">
      <c r="A145" s="85"/>
      <c r="B145" s="10" t="s">
        <v>82</v>
      </c>
      <c r="C145" s="45"/>
      <c r="D145" s="45"/>
      <c r="E145" s="162">
        <v>1954</v>
      </c>
      <c r="F145" s="591"/>
      <c r="G145" s="217"/>
      <c r="H145" s="67"/>
      <c r="I145" s="67"/>
    </row>
    <row r="146" spans="1:9" ht="12" customHeight="1">
      <c r="A146" s="85"/>
      <c r="B146" s="10" t="s">
        <v>972</v>
      </c>
      <c r="C146" s="45"/>
      <c r="D146" s="45"/>
      <c r="E146" s="45"/>
      <c r="F146" s="591"/>
      <c r="G146" s="5"/>
      <c r="H146" s="67"/>
      <c r="I146" s="67"/>
    </row>
    <row r="147" spans="1:9" ht="12" customHeight="1" thickBot="1">
      <c r="A147" s="85"/>
      <c r="B147" s="73" t="s">
        <v>69</v>
      </c>
      <c r="C147" s="46"/>
      <c r="D147" s="46"/>
      <c r="E147" s="46"/>
      <c r="F147" s="951"/>
      <c r="G147" s="30"/>
      <c r="H147" s="67"/>
      <c r="I147" s="67"/>
    </row>
    <row r="148" spans="1:9" ht="12" customHeight="1" thickBot="1">
      <c r="A148" s="79"/>
      <c r="B148" s="790" t="s">
        <v>1032</v>
      </c>
      <c r="C148" s="81">
        <f>SUM(C142:C147)</f>
        <v>10000</v>
      </c>
      <c r="D148" s="81">
        <f>SUM(D142:D147)</f>
        <v>7000</v>
      </c>
      <c r="E148" s="81">
        <f>SUM(E142:E147)</f>
        <v>9589</v>
      </c>
      <c r="F148" s="952">
        <f>SUM(E148/D148)</f>
        <v>1.3698571428571429</v>
      </c>
      <c r="G148" s="182"/>
      <c r="H148" s="67"/>
      <c r="I148" s="67"/>
    </row>
    <row r="149" spans="1:9" ht="12" customHeight="1">
      <c r="A149" s="106">
        <v>3143</v>
      </c>
      <c r="B149" s="97" t="s">
        <v>555</v>
      </c>
      <c r="C149" s="98"/>
      <c r="D149" s="98"/>
      <c r="E149" s="98"/>
      <c r="F149" s="591"/>
      <c r="G149" s="31" t="s">
        <v>12</v>
      </c>
      <c r="H149" s="67"/>
      <c r="I149" s="67"/>
    </row>
    <row r="150" spans="1:9" ht="12" customHeight="1">
      <c r="A150" s="83"/>
      <c r="B150" s="70" t="s">
        <v>959</v>
      </c>
      <c r="C150" s="76"/>
      <c r="D150" s="76"/>
      <c r="E150" s="76"/>
      <c r="F150" s="591"/>
      <c r="G150" s="181"/>
      <c r="H150" s="67"/>
      <c r="I150" s="67"/>
    </row>
    <row r="151" spans="1:9" ht="12" customHeight="1">
      <c r="A151" s="83"/>
      <c r="B151" s="7" t="s">
        <v>95</v>
      </c>
      <c r="C151" s="76"/>
      <c r="D151" s="76"/>
      <c r="E151" s="76">
        <v>50</v>
      </c>
      <c r="F151" s="591"/>
      <c r="G151" s="181"/>
      <c r="H151" s="67"/>
      <c r="I151" s="67"/>
    </row>
    <row r="152" spans="1:9" ht="12" customHeight="1">
      <c r="A152" s="83"/>
      <c r="B152" s="84" t="s">
        <v>68</v>
      </c>
      <c r="C152" s="251">
        <v>7000</v>
      </c>
      <c r="D152" s="251">
        <v>7000</v>
      </c>
      <c r="E152" s="251">
        <v>706</v>
      </c>
      <c r="F152" s="1053">
        <f>SUM(E152/D152)</f>
        <v>0.10085714285714285</v>
      </c>
      <c r="G152" s="217"/>
      <c r="H152" s="67"/>
      <c r="I152" s="67"/>
    </row>
    <row r="153" spans="1:9" ht="12" customHeight="1">
      <c r="A153" s="83"/>
      <c r="B153" s="10" t="s">
        <v>82</v>
      </c>
      <c r="C153" s="76"/>
      <c r="D153" s="76"/>
      <c r="E153" s="76">
        <v>7000</v>
      </c>
      <c r="F153" s="591"/>
      <c r="G153" s="217"/>
      <c r="H153" s="67"/>
      <c r="I153" s="67"/>
    </row>
    <row r="154" spans="1:9" ht="12" customHeight="1">
      <c r="A154" s="83"/>
      <c r="B154" s="10" t="s">
        <v>972</v>
      </c>
      <c r="C154" s="76"/>
      <c r="D154" s="76"/>
      <c r="E154" s="76"/>
      <c r="F154" s="591"/>
      <c r="G154" s="186"/>
      <c r="H154" s="67"/>
      <c r="I154" s="67"/>
    </row>
    <row r="155" spans="1:9" ht="12" customHeight="1">
      <c r="A155" s="83"/>
      <c r="B155" s="73" t="s">
        <v>243</v>
      </c>
      <c r="C155" s="76"/>
      <c r="D155" s="76"/>
      <c r="E155" s="76"/>
      <c r="F155" s="591"/>
      <c r="G155" s="5"/>
      <c r="H155" s="67"/>
      <c r="I155" s="67"/>
    </row>
    <row r="156" spans="1:9" ht="12" customHeight="1" thickBot="1">
      <c r="A156" s="83"/>
      <c r="B156" s="54" t="s">
        <v>244</v>
      </c>
      <c r="C156" s="77"/>
      <c r="D156" s="77"/>
      <c r="E156" s="77">
        <v>244</v>
      </c>
      <c r="F156" s="951"/>
      <c r="G156" s="30"/>
      <c r="H156" s="67"/>
      <c r="I156" s="67"/>
    </row>
    <row r="157" spans="1:9" ht="12" customHeight="1" thickBot="1">
      <c r="A157" s="79"/>
      <c r="B157" s="790" t="s">
        <v>1032</v>
      </c>
      <c r="C157" s="81">
        <f>SUM(C150:C155)</f>
        <v>7000</v>
      </c>
      <c r="D157" s="81">
        <f>SUM(D150:D155)</f>
        <v>7000</v>
      </c>
      <c r="E157" s="81">
        <f>SUM(E150:E156)</f>
        <v>8000</v>
      </c>
      <c r="F157" s="952">
        <f>SUM(E157/D157)</f>
        <v>1.1428571428571428</v>
      </c>
      <c r="G157" s="182"/>
      <c r="H157" s="67"/>
      <c r="I157" s="67"/>
    </row>
    <row r="158" spans="1:9" ht="12" customHeight="1">
      <c r="A158" s="85">
        <v>3144</v>
      </c>
      <c r="B158" s="97" t="s">
        <v>1024</v>
      </c>
      <c r="C158" s="98"/>
      <c r="D158" s="98"/>
      <c r="E158" s="98"/>
      <c r="F158" s="591"/>
      <c r="G158" s="181"/>
      <c r="H158" s="67"/>
      <c r="I158" s="67"/>
    </row>
    <row r="159" spans="1:9" ht="12" customHeight="1">
      <c r="A159" s="83"/>
      <c r="B159" s="70" t="s">
        <v>959</v>
      </c>
      <c r="C159" s="76"/>
      <c r="D159" s="76"/>
      <c r="E159" s="76"/>
      <c r="F159" s="591"/>
      <c r="G159" s="181"/>
      <c r="H159" s="67"/>
      <c r="I159" s="67"/>
    </row>
    <row r="160" spans="1:9" ht="12" customHeight="1">
      <c r="A160" s="83"/>
      <c r="B160" s="7" t="s">
        <v>95</v>
      </c>
      <c r="C160" s="76"/>
      <c r="D160" s="76"/>
      <c r="E160" s="76"/>
      <c r="F160" s="591"/>
      <c r="G160" s="217"/>
      <c r="H160" s="67"/>
      <c r="I160" s="67"/>
    </row>
    <row r="161" spans="1:9" ht="12" customHeight="1">
      <c r="A161" s="83"/>
      <c r="B161" s="84" t="s">
        <v>68</v>
      </c>
      <c r="C161" s="76"/>
      <c r="D161" s="76"/>
      <c r="E161" s="76">
        <v>10</v>
      </c>
      <c r="F161" s="591"/>
      <c r="G161" s="217"/>
      <c r="H161" s="67"/>
      <c r="I161" s="67"/>
    </row>
    <row r="162" spans="1:9" ht="12" customHeight="1">
      <c r="A162" s="83"/>
      <c r="B162" s="10" t="s">
        <v>82</v>
      </c>
      <c r="C162" s="76"/>
      <c r="D162" s="76"/>
      <c r="E162" s="76"/>
      <c r="F162" s="591"/>
      <c r="G162" s="181"/>
      <c r="H162" s="67"/>
      <c r="I162" s="67"/>
    </row>
    <row r="163" spans="1:9" ht="12" customHeight="1">
      <c r="A163" s="83"/>
      <c r="B163" s="10" t="s">
        <v>972</v>
      </c>
      <c r="C163" s="251">
        <v>3500</v>
      </c>
      <c r="D163" s="251">
        <v>3500</v>
      </c>
      <c r="E163" s="251">
        <v>3490</v>
      </c>
      <c r="F163" s="1053">
        <f>SUM(E163/D163)</f>
        <v>0.9971428571428571</v>
      </c>
      <c r="G163" s="186"/>
      <c r="H163" s="67"/>
      <c r="I163" s="67"/>
    </row>
    <row r="164" spans="1:9" ht="12" customHeight="1" thickBot="1">
      <c r="A164" s="83"/>
      <c r="B164" s="73" t="s">
        <v>69</v>
      </c>
      <c r="C164" s="76"/>
      <c r="D164" s="76"/>
      <c r="E164" s="76"/>
      <c r="F164" s="951"/>
      <c r="G164" s="30"/>
      <c r="H164" s="67"/>
      <c r="I164" s="67"/>
    </row>
    <row r="165" spans="1:9" ht="12" customHeight="1" thickBot="1">
      <c r="A165" s="79"/>
      <c r="B165" s="790" t="s">
        <v>1032</v>
      </c>
      <c r="C165" s="81">
        <f>SUM(C159:C164)</f>
        <v>3500</v>
      </c>
      <c r="D165" s="81">
        <f>SUM(D159:D164)</f>
        <v>3500</v>
      </c>
      <c r="E165" s="81">
        <f>SUM(E159:E164)</f>
        <v>3500</v>
      </c>
      <c r="F165" s="952">
        <f>SUM(E165/D165)</f>
        <v>1</v>
      </c>
      <c r="G165" s="182"/>
      <c r="H165" s="67"/>
      <c r="I165" s="67"/>
    </row>
    <row r="166" spans="1:9" ht="12" customHeight="1">
      <c r="A166" s="793">
        <v>3145</v>
      </c>
      <c r="B166" s="779" t="s">
        <v>579</v>
      </c>
      <c r="C166" s="780"/>
      <c r="D166" s="780"/>
      <c r="E166" s="780"/>
      <c r="F166" s="591"/>
      <c r="G166" s="784"/>
      <c r="H166" s="67"/>
      <c r="I166" s="67"/>
    </row>
    <row r="167" spans="1:9" ht="12" customHeight="1">
      <c r="A167" s="150"/>
      <c r="B167" s="782" t="s">
        <v>959</v>
      </c>
      <c r="C167" s="783"/>
      <c r="D167" s="783"/>
      <c r="E167" s="783"/>
      <c r="F167" s="591"/>
      <c r="G167" s="784"/>
      <c r="H167" s="67"/>
      <c r="I167" s="67"/>
    </row>
    <row r="168" spans="1:9" ht="12" customHeight="1">
      <c r="A168" s="150"/>
      <c r="B168" s="785" t="s">
        <v>95</v>
      </c>
      <c r="C168" s="783"/>
      <c r="D168" s="783"/>
      <c r="E168" s="783"/>
      <c r="F168" s="591"/>
      <c r="G168" s="784"/>
      <c r="H168" s="67"/>
      <c r="I168" s="67"/>
    </row>
    <row r="169" spans="1:9" ht="12" customHeight="1">
      <c r="A169" s="150"/>
      <c r="B169" s="786" t="s">
        <v>68</v>
      </c>
      <c r="C169" s="783">
        <v>4000</v>
      </c>
      <c r="D169" s="783">
        <v>4000</v>
      </c>
      <c r="E169" s="783">
        <v>4000</v>
      </c>
      <c r="F169" s="1053">
        <f>SUM(E169/D169)</f>
        <v>1</v>
      </c>
      <c r="G169" s="784"/>
      <c r="H169" s="67"/>
      <c r="I169" s="67"/>
    </row>
    <row r="170" spans="1:9" ht="12" customHeight="1">
      <c r="A170" s="150"/>
      <c r="B170" s="787" t="s">
        <v>82</v>
      </c>
      <c r="C170" s="783"/>
      <c r="D170" s="783"/>
      <c r="E170" s="783"/>
      <c r="F170" s="591"/>
      <c r="G170" s="784"/>
      <c r="H170" s="67"/>
      <c r="I170" s="67"/>
    </row>
    <row r="171" spans="1:9" ht="12" customHeight="1">
      <c r="A171" s="150"/>
      <c r="B171" s="787" t="s">
        <v>972</v>
      </c>
      <c r="C171" s="783"/>
      <c r="D171" s="783"/>
      <c r="E171" s="783"/>
      <c r="F171" s="591"/>
      <c r="G171" s="794"/>
      <c r="H171" s="67"/>
      <c r="I171" s="67"/>
    </row>
    <row r="172" spans="1:9" ht="12" customHeight="1" thickBot="1">
      <c r="A172" s="150"/>
      <c r="B172" s="788" t="s">
        <v>69</v>
      </c>
      <c r="C172" s="783"/>
      <c r="D172" s="783"/>
      <c r="E172" s="783"/>
      <c r="F172" s="951"/>
      <c r="G172" s="795"/>
      <c r="H172" s="67"/>
      <c r="I172" s="67"/>
    </row>
    <row r="173" spans="1:9" ht="12" customHeight="1" thickBot="1">
      <c r="A173" s="789"/>
      <c r="B173" s="790" t="s">
        <v>1032</v>
      </c>
      <c r="C173" s="791">
        <f>SUM(C167:C172)</f>
        <v>4000</v>
      </c>
      <c r="D173" s="791">
        <f>SUM(D167:D172)</f>
        <v>4000</v>
      </c>
      <c r="E173" s="791">
        <f>SUM(E167:E172)</f>
        <v>4000</v>
      </c>
      <c r="F173" s="952">
        <f>SUM(E173/D173)</f>
        <v>1</v>
      </c>
      <c r="G173" s="792"/>
      <c r="H173" s="67"/>
      <c r="I173" s="67"/>
    </row>
    <row r="174" spans="1:9" ht="12.75" thickBot="1">
      <c r="A174" s="140"/>
      <c r="B174" s="62" t="s">
        <v>987</v>
      </c>
      <c r="C174" s="81">
        <f>SUM(C200+C209+C217+C225+C233+C267+C309+C241+C250+C275+C192+C283+C292+C258+C182)</f>
        <v>2159671</v>
      </c>
      <c r="D174" s="81">
        <f>SUM(D200+D209+D217+D225+D233+D267+D309+D241+D250+D275+D192+D283+D292+D258+D182)</f>
        <v>2359378</v>
      </c>
      <c r="E174" s="81">
        <f>SUM(E200+E209+E217+E225+E233+E267+E309+E241+E250+E275+E192+E283+E292+E258+E182)</f>
        <v>2457589</v>
      </c>
      <c r="F174" s="952">
        <f>SUM(E174/D174)</f>
        <v>1.0416258013764645</v>
      </c>
      <c r="G174" s="182"/>
      <c r="H174" s="67"/>
      <c r="I174" s="67"/>
    </row>
    <row r="175" spans="1:9" ht="12">
      <c r="A175" s="85">
        <v>3200</v>
      </c>
      <c r="B175" s="100" t="s">
        <v>962</v>
      </c>
      <c r="C175" s="82"/>
      <c r="D175" s="82"/>
      <c r="E175" s="82"/>
      <c r="F175" s="591"/>
      <c r="G175" s="31"/>
      <c r="H175" s="67"/>
      <c r="I175" s="67"/>
    </row>
    <row r="176" spans="1:9" ht="12">
      <c r="A176" s="69"/>
      <c r="B176" s="70" t="s">
        <v>959</v>
      </c>
      <c r="C176" s="71">
        <v>44834</v>
      </c>
      <c r="D176" s="71">
        <v>41934</v>
      </c>
      <c r="E176" s="71">
        <v>41926</v>
      </c>
      <c r="F176" s="1053">
        <f>SUM(E176/D176)</f>
        <v>0.9998092240186961</v>
      </c>
      <c r="G176" s="73"/>
      <c r="H176" s="67"/>
      <c r="I176" s="67"/>
    </row>
    <row r="177" spans="1:9" ht="12">
      <c r="A177" s="69"/>
      <c r="B177" s="7" t="s">
        <v>95</v>
      </c>
      <c r="C177" s="71">
        <v>12105</v>
      </c>
      <c r="D177" s="71">
        <v>11342</v>
      </c>
      <c r="E177" s="71">
        <v>11342</v>
      </c>
      <c r="F177" s="1053">
        <f>SUM(E177/D177)</f>
        <v>1</v>
      </c>
      <c r="G177" s="217"/>
      <c r="H177" s="67"/>
      <c r="I177" s="67"/>
    </row>
    <row r="178" spans="1:9" ht="12">
      <c r="A178" s="83"/>
      <c r="B178" s="84" t="s">
        <v>68</v>
      </c>
      <c r="C178" s="71">
        <v>1711</v>
      </c>
      <c r="D178" s="71">
        <v>1711</v>
      </c>
      <c r="E178" s="71">
        <v>1719</v>
      </c>
      <c r="F178" s="1053">
        <f>SUM(E178/D178)</f>
        <v>1.004675628287551</v>
      </c>
      <c r="G178" s="5"/>
      <c r="H178" s="67"/>
      <c r="I178" s="67"/>
    </row>
    <row r="179" spans="1:9" ht="12">
      <c r="A179" s="69"/>
      <c r="B179" s="10" t="s">
        <v>82</v>
      </c>
      <c r="C179" s="71"/>
      <c r="D179" s="71"/>
      <c r="E179" s="71"/>
      <c r="F179" s="591"/>
      <c r="G179" s="73"/>
      <c r="H179" s="67"/>
      <c r="I179" s="67"/>
    </row>
    <row r="180" spans="1:9" ht="12">
      <c r="A180" s="69"/>
      <c r="B180" s="10" t="s">
        <v>972</v>
      </c>
      <c r="C180" s="71"/>
      <c r="D180" s="71"/>
      <c r="E180" s="71"/>
      <c r="F180" s="591"/>
      <c r="G180" s="57"/>
      <c r="H180" s="67"/>
      <c r="I180" s="67"/>
    </row>
    <row r="181" spans="1:9" ht="12.75" thickBot="1">
      <c r="A181" s="83"/>
      <c r="B181" s="54" t="s">
        <v>69</v>
      </c>
      <c r="C181" s="170"/>
      <c r="D181" s="170"/>
      <c r="E181" s="170"/>
      <c r="F181" s="951"/>
      <c r="G181" s="183"/>
      <c r="H181" s="67"/>
      <c r="I181" s="67"/>
    </row>
    <row r="182" spans="1:9" ht="12.75" thickBot="1">
      <c r="A182" s="79"/>
      <c r="B182" s="790" t="s">
        <v>1032</v>
      </c>
      <c r="C182" s="81">
        <f>SUM(C176:C181)</f>
        <v>58650</v>
      </c>
      <c r="D182" s="81">
        <f>SUM(D176:D181)</f>
        <v>54987</v>
      </c>
      <c r="E182" s="81">
        <f>SUM(E176:E181)</f>
        <v>54987</v>
      </c>
      <c r="F182" s="952">
        <f>SUM(E182/D182)</f>
        <v>1</v>
      </c>
      <c r="G182" s="182"/>
      <c r="H182" s="67"/>
      <c r="I182" s="67"/>
    </row>
    <row r="183" spans="1:9" ht="12">
      <c r="A183" s="85">
        <v>3201</v>
      </c>
      <c r="B183" s="404" t="s">
        <v>274</v>
      </c>
      <c r="C183" s="98"/>
      <c r="D183" s="98"/>
      <c r="E183" s="98"/>
      <c r="F183" s="591"/>
      <c r="G183" s="31"/>
      <c r="H183" s="67"/>
      <c r="I183" s="67"/>
    </row>
    <row r="184" spans="1:9" ht="12">
      <c r="A184" s="85"/>
      <c r="B184" s="84" t="s">
        <v>959</v>
      </c>
      <c r="C184" s="162">
        <v>7000</v>
      </c>
      <c r="D184" s="162">
        <v>7000</v>
      </c>
      <c r="E184" s="162">
        <v>9160</v>
      </c>
      <c r="F184" s="1053">
        <f>SUM(E184/D184)</f>
        <v>1.3085714285714285</v>
      </c>
      <c r="G184" s="5"/>
      <c r="H184" s="67"/>
      <c r="I184" s="67"/>
    </row>
    <row r="185" spans="1:9" ht="12">
      <c r="A185" s="85"/>
      <c r="B185" s="7" t="s">
        <v>95</v>
      </c>
      <c r="C185" s="162">
        <v>1700</v>
      </c>
      <c r="D185" s="162">
        <v>1700</v>
      </c>
      <c r="E185" s="162">
        <v>1700</v>
      </c>
      <c r="F185" s="1053">
        <f>SUM(E185/D185)</f>
        <v>1</v>
      </c>
      <c r="G185" s="217"/>
      <c r="H185" s="67"/>
      <c r="I185" s="67"/>
    </row>
    <row r="186" spans="1:9" ht="12">
      <c r="A186" s="85"/>
      <c r="B186" s="84" t="s">
        <v>68</v>
      </c>
      <c r="C186" s="162">
        <v>63846</v>
      </c>
      <c r="D186" s="162">
        <v>63846</v>
      </c>
      <c r="E186" s="162">
        <v>67627</v>
      </c>
      <c r="F186" s="1053">
        <f>SUM(E186/D186)</f>
        <v>1.0592206246280111</v>
      </c>
      <c r="G186" s="5"/>
      <c r="H186" s="67"/>
      <c r="I186" s="67"/>
    </row>
    <row r="187" spans="1:9" ht="12">
      <c r="A187" s="85"/>
      <c r="B187" s="178" t="s">
        <v>82</v>
      </c>
      <c r="C187" s="162">
        <v>2000</v>
      </c>
      <c r="D187" s="162">
        <v>2000</v>
      </c>
      <c r="E187" s="162"/>
      <c r="F187" s="1053">
        <f>SUM(E187/D187)</f>
        <v>0</v>
      </c>
      <c r="G187" s="5"/>
      <c r="H187" s="67"/>
      <c r="I187" s="67"/>
    </row>
    <row r="188" spans="1:9" ht="12">
      <c r="A188" s="85"/>
      <c r="B188" s="178" t="s">
        <v>972</v>
      </c>
      <c r="C188" s="45"/>
      <c r="D188" s="45"/>
      <c r="E188" s="162">
        <v>228</v>
      </c>
      <c r="F188" s="1053"/>
      <c r="G188" s="5"/>
      <c r="H188" s="67"/>
      <c r="I188" s="67"/>
    </row>
    <row r="189" spans="1:9" ht="12">
      <c r="A189" s="85"/>
      <c r="B189" s="178" t="s">
        <v>247</v>
      </c>
      <c r="C189" s="103"/>
      <c r="D189" s="156">
        <v>344</v>
      </c>
      <c r="E189" s="156">
        <v>875</v>
      </c>
      <c r="F189" s="1053">
        <f>SUM(E189/D189)</f>
        <v>2.5436046511627906</v>
      </c>
      <c r="G189" s="2"/>
      <c r="H189" s="67"/>
      <c r="I189" s="67"/>
    </row>
    <row r="190" spans="1:9" ht="12">
      <c r="A190" s="85"/>
      <c r="B190" s="109" t="s">
        <v>69</v>
      </c>
      <c r="C190" s="45"/>
      <c r="D190" s="45"/>
      <c r="E190" s="45"/>
      <c r="F190" s="591"/>
      <c r="G190" s="5"/>
      <c r="H190" s="67"/>
      <c r="I190" s="67"/>
    </row>
    <row r="191" spans="1:9" ht="12.75" thickBot="1">
      <c r="A191" s="85"/>
      <c r="B191" s="54" t="s">
        <v>747</v>
      </c>
      <c r="C191" s="313"/>
      <c r="D191" s="313"/>
      <c r="E191" s="313">
        <v>1300</v>
      </c>
      <c r="F191" s="951"/>
      <c r="G191" s="30"/>
      <c r="H191" s="67"/>
      <c r="I191" s="67"/>
    </row>
    <row r="192" spans="1:9" ht="12.75" thickBot="1">
      <c r="A192" s="51"/>
      <c r="B192" s="790" t="s">
        <v>1032</v>
      </c>
      <c r="C192" s="81">
        <f>SUM(C184:C190)</f>
        <v>74546</v>
      </c>
      <c r="D192" s="81">
        <f>SUM(D184:D190)</f>
        <v>74890</v>
      </c>
      <c r="E192" s="81">
        <f>SUM(E184:E191)</f>
        <v>80890</v>
      </c>
      <c r="F192" s="952">
        <f>SUM(E192/D192)</f>
        <v>1.0801175056749899</v>
      </c>
      <c r="G192" s="182"/>
      <c r="H192" s="67"/>
      <c r="I192" s="67"/>
    </row>
    <row r="193" spans="1:9" ht="12">
      <c r="A193" s="15">
        <v>3202</v>
      </c>
      <c r="B193" s="72" t="s">
        <v>70</v>
      </c>
      <c r="C193" s="82"/>
      <c r="D193" s="82"/>
      <c r="E193" s="82"/>
      <c r="F193" s="591"/>
      <c r="G193" s="3" t="s">
        <v>12</v>
      </c>
      <c r="H193" s="67"/>
      <c r="I193" s="67"/>
    </row>
    <row r="194" spans="1:9" ht="12">
      <c r="A194" s="15"/>
      <c r="B194" s="70" t="s">
        <v>959</v>
      </c>
      <c r="C194" s="162">
        <v>5000</v>
      </c>
      <c r="D194" s="162">
        <v>5000</v>
      </c>
      <c r="E194" s="162">
        <v>3000</v>
      </c>
      <c r="F194" s="1053">
        <f>SUM(E194/D194)</f>
        <v>0.6</v>
      </c>
      <c r="G194" s="5"/>
      <c r="H194" s="67"/>
      <c r="I194" s="67"/>
    </row>
    <row r="195" spans="1:9" ht="12">
      <c r="A195" s="15"/>
      <c r="B195" s="7" t="s">
        <v>95</v>
      </c>
      <c r="C195" s="162">
        <v>1430</v>
      </c>
      <c r="D195" s="162">
        <v>1430</v>
      </c>
      <c r="E195" s="162">
        <v>1000</v>
      </c>
      <c r="F195" s="1053">
        <f>SUM(E195/D195)</f>
        <v>0.6993006993006993</v>
      </c>
      <c r="G195" s="217"/>
      <c r="H195" s="67"/>
      <c r="I195" s="67"/>
    </row>
    <row r="196" spans="1:9" ht="12">
      <c r="A196" s="15"/>
      <c r="B196" s="84" t="s">
        <v>68</v>
      </c>
      <c r="C196" s="162">
        <v>6570</v>
      </c>
      <c r="D196" s="162">
        <v>6570</v>
      </c>
      <c r="E196" s="162">
        <v>9000</v>
      </c>
      <c r="F196" s="1053">
        <f>SUM(E196/D196)</f>
        <v>1.36986301369863</v>
      </c>
      <c r="G196" s="217"/>
      <c r="H196" s="67"/>
      <c r="I196" s="67"/>
    </row>
    <row r="197" spans="1:9" ht="12">
      <c r="A197" s="15"/>
      <c r="B197" s="10" t="s">
        <v>82</v>
      </c>
      <c r="C197" s="45"/>
      <c r="D197" s="45"/>
      <c r="E197" s="45"/>
      <c r="F197" s="591"/>
      <c r="G197" s="217"/>
      <c r="H197" s="67"/>
      <c r="I197" s="67"/>
    </row>
    <row r="198" spans="1:9" ht="12">
      <c r="A198" s="15"/>
      <c r="B198" s="10" t="s">
        <v>972</v>
      </c>
      <c r="C198" s="45"/>
      <c r="D198" s="45"/>
      <c r="E198" s="45"/>
      <c r="F198" s="591"/>
      <c r="G198" s="5"/>
      <c r="H198" s="67"/>
      <c r="I198" s="67"/>
    </row>
    <row r="199" spans="1:9" ht="12.75" thickBot="1">
      <c r="A199" s="15"/>
      <c r="B199" s="73" t="s">
        <v>69</v>
      </c>
      <c r="C199" s="46"/>
      <c r="D199" s="46"/>
      <c r="E199" s="46"/>
      <c r="F199" s="951"/>
      <c r="G199" s="183"/>
      <c r="H199" s="67"/>
      <c r="I199" s="67"/>
    </row>
    <row r="200" spans="1:9" ht="12.75" thickBot="1">
      <c r="A200" s="51"/>
      <c r="B200" s="790" t="s">
        <v>1032</v>
      </c>
      <c r="C200" s="81">
        <f>SUM(C194:C199)</f>
        <v>13000</v>
      </c>
      <c r="D200" s="81">
        <f>SUM(D194:D199)</f>
        <v>13000</v>
      </c>
      <c r="E200" s="81">
        <f>SUM(E194:E199)</f>
        <v>13000</v>
      </c>
      <c r="F200" s="952">
        <f>SUM(E200/D200)</f>
        <v>1</v>
      </c>
      <c r="G200" s="182"/>
      <c r="H200" s="67"/>
      <c r="I200" s="67"/>
    </row>
    <row r="201" spans="1:9" ht="12">
      <c r="A201" s="15">
        <v>3203</v>
      </c>
      <c r="B201" s="102" t="s">
        <v>1093</v>
      </c>
      <c r="C201" s="88"/>
      <c r="D201" s="88"/>
      <c r="E201" s="88"/>
      <c r="F201" s="591"/>
      <c r="G201" s="4" t="s">
        <v>1078</v>
      </c>
      <c r="H201" s="67"/>
      <c r="I201" s="67"/>
    </row>
    <row r="202" spans="1:9" ht="12" customHeight="1">
      <c r="A202" s="69"/>
      <c r="B202" s="70" t="s">
        <v>959</v>
      </c>
      <c r="C202" s="76"/>
      <c r="D202" s="76"/>
      <c r="E202" s="76"/>
      <c r="F202" s="591"/>
      <c r="G202" s="5" t="s">
        <v>1079</v>
      </c>
      <c r="H202" s="67"/>
      <c r="I202" s="67"/>
    </row>
    <row r="203" spans="1:9" ht="12" customHeight="1">
      <c r="A203" s="69"/>
      <c r="B203" s="7" t="s">
        <v>95</v>
      </c>
      <c r="C203" s="76"/>
      <c r="D203" s="76"/>
      <c r="E203" s="76">
        <v>17</v>
      </c>
      <c r="F203" s="591"/>
      <c r="G203" s="4"/>
      <c r="H203" s="67"/>
      <c r="I203" s="67"/>
    </row>
    <row r="204" spans="1:9" ht="12" customHeight="1">
      <c r="A204" s="69"/>
      <c r="B204" s="84" t="s">
        <v>68</v>
      </c>
      <c r="C204" s="76">
        <v>10000</v>
      </c>
      <c r="D204" s="76">
        <v>10483</v>
      </c>
      <c r="E204" s="76">
        <v>10466</v>
      </c>
      <c r="F204" s="1054">
        <f>SUM(E204/D204)</f>
        <v>0.9983783268148431</v>
      </c>
      <c r="G204" s="4"/>
      <c r="H204" s="67"/>
      <c r="I204" s="67"/>
    </row>
    <row r="205" spans="1:9" ht="12" customHeight="1">
      <c r="A205" s="69"/>
      <c r="B205" s="10" t="s">
        <v>82</v>
      </c>
      <c r="C205" s="76"/>
      <c r="D205" s="76">
        <v>2900</v>
      </c>
      <c r="E205" s="76">
        <v>2900</v>
      </c>
      <c r="F205" s="1053">
        <f>SUM(E205/D205)</f>
        <v>1</v>
      </c>
      <c r="G205" s="459"/>
      <c r="H205" s="67"/>
      <c r="I205" s="67"/>
    </row>
    <row r="206" spans="1:9" ht="12" customHeight="1">
      <c r="A206" s="69"/>
      <c r="B206" s="10" t="s">
        <v>972</v>
      </c>
      <c r="C206" s="76"/>
      <c r="D206" s="76"/>
      <c r="E206" s="76"/>
      <c r="F206" s="1053"/>
      <c r="G206" s="5"/>
      <c r="H206" s="67"/>
      <c r="I206" s="67"/>
    </row>
    <row r="207" spans="1:9" ht="12" customHeight="1">
      <c r="A207" s="69"/>
      <c r="B207" s="10" t="s">
        <v>483</v>
      </c>
      <c r="C207" s="76"/>
      <c r="D207" s="76"/>
      <c r="E207" s="76">
        <v>4017</v>
      </c>
      <c r="F207" s="1053"/>
      <c r="G207" s="3"/>
      <c r="H207" s="67"/>
      <c r="I207" s="67"/>
    </row>
    <row r="208" spans="1:9" ht="12" customHeight="1" thickBot="1">
      <c r="A208" s="69"/>
      <c r="B208" s="73" t="s">
        <v>531</v>
      </c>
      <c r="C208" s="76"/>
      <c r="D208" s="76">
        <v>5668</v>
      </c>
      <c r="E208" s="76">
        <v>1651</v>
      </c>
      <c r="F208" s="1055">
        <f>SUM(E208/D208)</f>
        <v>0.29128440366972475</v>
      </c>
      <c r="G208" s="30"/>
      <c r="H208" s="67"/>
      <c r="I208" s="67"/>
    </row>
    <row r="209" spans="1:9" ht="12" customHeight="1" thickBot="1">
      <c r="A209" s="51"/>
      <c r="B209" s="790" t="s">
        <v>1032</v>
      </c>
      <c r="C209" s="81">
        <f>SUM(C202:C208)</f>
        <v>10000</v>
      </c>
      <c r="D209" s="81">
        <f>SUM(D202:D208)</f>
        <v>19051</v>
      </c>
      <c r="E209" s="81">
        <f>SUM(E202:E208)</f>
        <v>19051</v>
      </c>
      <c r="F209" s="952">
        <f>SUM(E209/D209)</f>
        <v>1</v>
      </c>
      <c r="G209" s="182"/>
      <c r="H209" s="67"/>
      <c r="I209" s="67"/>
    </row>
    <row r="210" spans="1:9" ht="12" customHeight="1">
      <c r="A210" s="15">
        <v>3205</v>
      </c>
      <c r="B210" s="102" t="s">
        <v>276</v>
      </c>
      <c r="C210" s="88"/>
      <c r="D210" s="88"/>
      <c r="E210" s="88"/>
      <c r="F210" s="591"/>
      <c r="G210" s="4" t="s">
        <v>1078</v>
      </c>
      <c r="H210" s="67"/>
      <c r="I210" s="67"/>
    </row>
    <row r="211" spans="1:9" ht="12" customHeight="1">
      <c r="A211" s="69"/>
      <c r="B211" s="70" t="s">
        <v>959</v>
      </c>
      <c r="C211" s="76"/>
      <c r="D211" s="76"/>
      <c r="E211" s="76">
        <v>1270</v>
      </c>
      <c r="F211" s="591"/>
      <c r="G211" s="5" t="s">
        <v>1079</v>
      </c>
      <c r="H211" s="67"/>
      <c r="I211" s="67"/>
    </row>
    <row r="212" spans="1:9" ht="12" customHeight="1">
      <c r="A212" s="69"/>
      <c r="B212" s="7" t="s">
        <v>95</v>
      </c>
      <c r="C212" s="76"/>
      <c r="D212" s="76"/>
      <c r="E212" s="76">
        <v>256</v>
      </c>
      <c r="F212" s="591"/>
      <c r="G212" s="181"/>
      <c r="H212" s="67"/>
      <c r="I212" s="67"/>
    </row>
    <row r="213" spans="1:9" ht="12" customHeight="1">
      <c r="A213" s="83"/>
      <c r="B213" s="84" t="s">
        <v>68</v>
      </c>
      <c r="C213" s="76">
        <v>28900</v>
      </c>
      <c r="D213" s="76">
        <v>34696</v>
      </c>
      <c r="E213" s="76">
        <v>35928</v>
      </c>
      <c r="F213" s="1053">
        <f>SUM(E213/D213)</f>
        <v>1.0355084159557297</v>
      </c>
      <c r="G213" s="181"/>
      <c r="H213" s="67"/>
      <c r="I213" s="67"/>
    </row>
    <row r="214" spans="1:9" ht="12" customHeight="1">
      <c r="A214" s="83"/>
      <c r="B214" s="10" t="s">
        <v>82</v>
      </c>
      <c r="C214" s="76"/>
      <c r="D214" s="76">
        <v>800</v>
      </c>
      <c r="E214" s="76">
        <v>800</v>
      </c>
      <c r="F214" s="1053">
        <f>SUM(E214/D214)</f>
        <v>1</v>
      </c>
      <c r="G214" s="53"/>
      <c r="H214" s="67"/>
      <c r="I214" s="67"/>
    </row>
    <row r="215" spans="1:9" ht="12" customHeight="1">
      <c r="A215" s="83"/>
      <c r="B215" s="10" t="s">
        <v>972</v>
      </c>
      <c r="C215" s="76"/>
      <c r="D215" s="76"/>
      <c r="E215" s="76"/>
      <c r="F215" s="591"/>
      <c r="G215" s="186"/>
      <c r="H215" s="67"/>
      <c r="I215" s="67"/>
    </row>
    <row r="216" spans="1:9" ht="12" customHeight="1" thickBot="1">
      <c r="A216" s="83"/>
      <c r="B216" s="73" t="s">
        <v>69</v>
      </c>
      <c r="C216" s="76"/>
      <c r="D216" s="76"/>
      <c r="E216" s="76"/>
      <c r="F216" s="951"/>
      <c r="G216" s="61"/>
      <c r="H216" s="67"/>
      <c r="I216" s="67"/>
    </row>
    <row r="217" spans="1:9" ht="12" customHeight="1" thickBot="1">
      <c r="A217" s="51"/>
      <c r="B217" s="790" t="s">
        <v>1032</v>
      </c>
      <c r="C217" s="81">
        <f>SUM(C211:C216)</f>
        <v>28900</v>
      </c>
      <c r="D217" s="81">
        <f>SUM(D211:D216)</f>
        <v>35496</v>
      </c>
      <c r="E217" s="81">
        <f>SUM(E211:E216)</f>
        <v>38254</v>
      </c>
      <c r="F217" s="952">
        <f>SUM(E217/D217)</f>
        <v>1.077698895650214</v>
      </c>
      <c r="G217" s="187"/>
      <c r="H217" s="67"/>
      <c r="I217" s="67"/>
    </row>
    <row r="218" spans="1:9" ht="12" customHeight="1">
      <c r="A218" s="85">
        <v>3206</v>
      </c>
      <c r="B218" s="102" t="s">
        <v>988</v>
      </c>
      <c r="C218" s="88"/>
      <c r="D218" s="88"/>
      <c r="E218" s="88"/>
      <c r="F218" s="591"/>
      <c r="G218" s="4" t="s">
        <v>1078</v>
      </c>
      <c r="H218" s="67"/>
      <c r="I218" s="67"/>
    </row>
    <row r="219" spans="1:9" ht="12" customHeight="1">
      <c r="A219" s="83"/>
      <c r="B219" s="70" t="s">
        <v>959</v>
      </c>
      <c r="C219" s="76"/>
      <c r="D219" s="76"/>
      <c r="E219" s="76"/>
      <c r="F219" s="591"/>
      <c r="G219" s="5" t="s">
        <v>1079</v>
      </c>
      <c r="H219" s="67"/>
      <c r="I219" s="67"/>
    </row>
    <row r="220" spans="1:9" ht="12" customHeight="1">
      <c r="A220" s="83"/>
      <c r="B220" s="7" t="s">
        <v>95</v>
      </c>
      <c r="C220" s="76"/>
      <c r="D220" s="76"/>
      <c r="E220" s="76"/>
      <c r="F220" s="591"/>
      <c r="G220" s="181"/>
      <c r="H220" s="67"/>
      <c r="I220" s="67"/>
    </row>
    <row r="221" spans="1:9" ht="12" customHeight="1">
      <c r="A221" s="83"/>
      <c r="B221" s="84" t="s">
        <v>68</v>
      </c>
      <c r="C221" s="76">
        <v>3000</v>
      </c>
      <c r="D221" s="76">
        <v>3000</v>
      </c>
      <c r="E221" s="76">
        <v>3000</v>
      </c>
      <c r="F221" s="591">
        <f>SUM(E221/D221)</f>
        <v>1</v>
      </c>
      <c r="G221" s="181"/>
      <c r="H221" s="67"/>
      <c r="I221" s="67"/>
    </row>
    <row r="222" spans="1:9" ht="12" customHeight="1">
      <c r="A222" s="69"/>
      <c r="B222" s="10" t="s">
        <v>82</v>
      </c>
      <c r="C222" s="76"/>
      <c r="D222" s="76"/>
      <c r="E222" s="76"/>
      <c r="F222" s="591"/>
      <c r="G222" s="181"/>
      <c r="H222" s="67"/>
      <c r="I222" s="67"/>
    </row>
    <row r="223" spans="1:9" ht="12" customHeight="1">
      <c r="A223" s="69"/>
      <c r="B223" s="10" t="s">
        <v>972</v>
      </c>
      <c r="C223" s="76"/>
      <c r="D223" s="76"/>
      <c r="E223" s="76"/>
      <c r="F223" s="591"/>
      <c r="G223" s="186"/>
      <c r="H223" s="67"/>
      <c r="I223" s="67"/>
    </row>
    <row r="224" spans="1:9" ht="12" customHeight="1" thickBot="1">
      <c r="A224" s="69"/>
      <c r="B224" s="73" t="s">
        <v>69</v>
      </c>
      <c r="C224" s="76"/>
      <c r="D224" s="76"/>
      <c r="E224" s="76"/>
      <c r="F224" s="951"/>
      <c r="G224" s="30"/>
      <c r="H224" s="67"/>
      <c r="I224" s="67"/>
    </row>
    <row r="225" spans="1:9" ht="12" customHeight="1" thickBot="1">
      <c r="A225" s="51"/>
      <c r="B225" s="790" t="s">
        <v>1032</v>
      </c>
      <c r="C225" s="81">
        <f>SUM(C219:C224)</f>
        <v>3000</v>
      </c>
      <c r="D225" s="81">
        <f>SUM(D219:D224)</f>
        <v>3000</v>
      </c>
      <c r="E225" s="81">
        <f>SUM(E219:E224)</f>
        <v>3000</v>
      </c>
      <c r="F225" s="952">
        <f>SUM(E225/D225)</f>
        <v>1</v>
      </c>
      <c r="G225" s="188"/>
      <c r="H225" s="67"/>
      <c r="I225" s="67"/>
    </row>
    <row r="226" spans="1:9" ht="12" customHeight="1">
      <c r="A226" s="85">
        <v>3207</v>
      </c>
      <c r="B226" s="102" t="s">
        <v>79</v>
      </c>
      <c r="C226" s="88"/>
      <c r="D226" s="88"/>
      <c r="E226" s="88"/>
      <c r="F226" s="591"/>
      <c r="G226" s="181"/>
      <c r="H226" s="67"/>
      <c r="I226" s="67"/>
    </row>
    <row r="227" spans="1:9" ht="12" customHeight="1">
      <c r="A227" s="83"/>
      <c r="B227" s="70" t="s">
        <v>959</v>
      </c>
      <c r="C227" s="76"/>
      <c r="D227" s="76"/>
      <c r="E227" s="76"/>
      <c r="F227" s="591"/>
      <c r="G227" s="181"/>
      <c r="H227" s="67"/>
      <c r="I227" s="67"/>
    </row>
    <row r="228" spans="1:9" ht="12" customHeight="1">
      <c r="A228" s="83"/>
      <c r="B228" s="7" t="s">
        <v>95</v>
      </c>
      <c r="C228" s="76"/>
      <c r="D228" s="76"/>
      <c r="E228" s="76"/>
      <c r="F228" s="591"/>
      <c r="G228" s="181"/>
      <c r="H228" s="67"/>
      <c r="I228" s="67"/>
    </row>
    <row r="229" spans="1:9" ht="12" customHeight="1">
      <c r="A229" s="83"/>
      <c r="B229" s="84" t="s">
        <v>68</v>
      </c>
      <c r="C229" s="76">
        <v>24000</v>
      </c>
      <c r="D229" s="76">
        <v>24000</v>
      </c>
      <c r="E229" s="76">
        <v>24000</v>
      </c>
      <c r="F229" s="1053">
        <f>SUM(E229/D229)</f>
        <v>1</v>
      </c>
      <c r="G229" s="181"/>
      <c r="H229" s="67"/>
      <c r="I229" s="67"/>
    </row>
    <row r="230" spans="1:9" ht="12" customHeight="1">
      <c r="A230" s="83"/>
      <c r="B230" s="10" t="s">
        <v>82</v>
      </c>
      <c r="C230" s="76"/>
      <c r="D230" s="76"/>
      <c r="E230" s="76"/>
      <c r="F230" s="591"/>
      <c r="G230" s="181"/>
      <c r="H230" s="67"/>
      <c r="I230" s="67"/>
    </row>
    <row r="231" spans="1:9" ht="12" customHeight="1">
      <c r="A231" s="83"/>
      <c r="B231" s="10" t="s">
        <v>972</v>
      </c>
      <c r="C231" s="76"/>
      <c r="D231" s="76"/>
      <c r="E231" s="76"/>
      <c r="F231" s="591"/>
      <c r="G231" s="186"/>
      <c r="H231" s="67"/>
      <c r="I231" s="67"/>
    </row>
    <row r="232" spans="1:9" ht="12" customHeight="1" thickBot="1">
      <c r="A232" s="83"/>
      <c r="B232" s="73" t="s">
        <v>69</v>
      </c>
      <c r="C232" s="76"/>
      <c r="D232" s="76"/>
      <c r="E232" s="76"/>
      <c r="F232" s="951"/>
      <c r="G232" s="3"/>
      <c r="H232" s="67"/>
      <c r="I232" s="67"/>
    </row>
    <row r="233" spans="1:9" ht="12.75" thickBot="1">
      <c r="A233" s="79"/>
      <c r="B233" s="790" t="s">
        <v>1032</v>
      </c>
      <c r="C233" s="81">
        <f>SUM(C227:C232)</f>
        <v>24000</v>
      </c>
      <c r="D233" s="81">
        <f>SUM(D227:D232)</f>
        <v>24000</v>
      </c>
      <c r="E233" s="81">
        <f>SUM(E227:E232)</f>
        <v>24000</v>
      </c>
      <c r="F233" s="952">
        <f>SUM(E233/D233)</f>
        <v>1</v>
      </c>
      <c r="G233" s="182"/>
      <c r="H233" s="67"/>
      <c r="I233" s="67"/>
    </row>
    <row r="234" spans="1:9" ht="12">
      <c r="A234" s="85">
        <v>3208</v>
      </c>
      <c r="B234" s="102" t="s">
        <v>36</v>
      </c>
      <c r="C234" s="88"/>
      <c r="D234" s="88"/>
      <c r="E234" s="88"/>
      <c r="F234" s="591"/>
      <c r="G234" s="181"/>
      <c r="H234" s="67"/>
      <c r="I234" s="67"/>
    </row>
    <row r="235" spans="1:9" ht="12">
      <c r="A235" s="83"/>
      <c r="B235" s="70" t="s">
        <v>959</v>
      </c>
      <c r="C235" s="76"/>
      <c r="D235" s="76"/>
      <c r="E235" s="76"/>
      <c r="F235" s="591"/>
      <c r="G235" s="181"/>
      <c r="H235" s="67"/>
      <c r="I235" s="67"/>
    </row>
    <row r="236" spans="1:9" ht="12">
      <c r="A236" s="83"/>
      <c r="B236" s="7" t="s">
        <v>95</v>
      </c>
      <c r="C236" s="76"/>
      <c r="D236" s="76"/>
      <c r="E236" s="76"/>
      <c r="F236" s="591"/>
      <c r="G236" s="181"/>
      <c r="H236" s="67"/>
      <c r="I236" s="67"/>
    </row>
    <row r="237" spans="1:9" ht="12">
      <c r="A237" s="83"/>
      <c r="B237" s="84" t="s">
        <v>68</v>
      </c>
      <c r="C237" s="76">
        <v>20500</v>
      </c>
      <c r="D237" s="76">
        <v>20500</v>
      </c>
      <c r="E237" s="76">
        <v>20500</v>
      </c>
      <c r="F237" s="1053">
        <f>SUM(E237/D237)</f>
        <v>1</v>
      </c>
      <c r="G237" s="181"/>
      <c r="H237" s="67"/>
      <c r="I237" s="67"/>
    </row>
    <row r="238" spans="1:9" ht="12">
      <c r="A238" s="83"/>
      <c r="B238" s="10" t="s">
        <v>82</v>
      </c>
      <c r="C238" s="76"/>
      <c r="D238" s="76"/>
      <c r="E238" s="76"/>
      <c r="F238" s="591"/>
      <c r="G238" s="181"/>
      <c r="H238" s="67"/>
      <c r="I238" s="67"/>
    </row>
    <row r="239" spans="1:9" ht="12">
      <c r="A239" s="83"/>
      <c r="B239" s="10" t="s">
        <v>972</v>
      </c>
      <c r="C239" s="76"/>
      <c r="D239" s="76"/>
      <c r="E239" s="76"/>
      <c r="F239" s="591"/>
      <c r="G239" s="186"/>
      <c r="H239" s="67"/>
      <c r="I239" s="67"/>
    </row>
    <row r="240" spans="1:9" ht="12.75" thickBot="1">
      <c r="A240" s="83"/>
      <c r="B240" s="73" t="s">
        <v>69</v>
      </c>
      <c r="C240" s="76"/>
      <c r="D240" s="76"/>
      <c r="E240" s="76"/>
      <c r="F240" s="951"/>
      <c r="G240" s="3"/>
      <c r="H240" s="67"/>
      <c r="I240" s="67"/>
    </row>
    <row r="241" spans="1:9" ht="12.75" thickBot="1">
      <c r="A241" s="79"/>
      <c r="B241" s="790" t="s">
        <v>1032</v>
      </c>
      <c r="C241" s="81">
        <f>SUM(C235:C240)</f>
        <v>20500</v>
      </c>
      <c r="D241" s="81">
        <f>SUM(D235:D240)</f>
        <v>20500</v>
      </c>
      <c r="E241" s="81">
        <f>SUM(E235:E240)</f>
        <v>20500</v>
      </c>
      <c r="F241" s="952">
        <f>SUM(E241/D241)</f>
        <v>1</v>
      </c>
      <c r="G241" s="182"/>
      <c r="H241" s="67"/>
      <c r="I241" s="67"/>
    </row>
    <row r="242" spans="1:9" ht="12">
      <c r="A242" s="15">
        <v>3209</v>
      </c>
      <c r="B242" s="101" t="s">
        <v>651</v>
      </c>
      <c r="C242" s="88"/>
      <c r="D242" s="88"/>
      <c r="E242" s="88"/>
      <c r="F242" s="591"/>
      <c r="G242" s="4"/>
      <c r="H242" s="67"/>
      <c r="I242" s="67"/>
    </row>
    <row r="243" spans="1:9" ht="12">
      <c r="A243" s="15"/>
      <c r="B243" s="84" t="s">
        <v>959</v>
      </c>
      <c r="C243" s="45"/>
      <c r="D243" s="45"/>
      <c r="E243" s="45"/>
      <c r="F243" s="591"/>
      <c r="G243" s="5"/>
      <c r="H243" s="67"/>
      <c r="I243" s="67"/>
    </row>
    <row r="244" spans="1:9" ht="12">
      <c r="A244" s="15"/>
      <c r="B244" s="7" t="s">
        <v>95</v>
      </c>
      <c r="C244" s="45"/>
      <c r="D244" s="45"/>
      <c r="E244" s="162">
        <v>21</v>
      </c>
      <c r="F244" s="591"/>
      <c r="G244" s="217"/>
      <c r="H244" s="67"/>
      <c r="I244" s="67"/>
    </row>
    <row r="245" spans="1:9" ht="12">
      <c r="A245" s="15"/>
      <c r="B245" s="84" t="s">
        <v>68</v>
      </c>
      <c r="C245" s="162">
        <v>3500</v>
      </c>
      <c r="D245" s="162">
        <v>3500</v>
      </c>
      <c r="E245" s="162">
        <v>2979</v>
      </c>
      <c r="F245" s="1053">
        <f>SUM(E245/D245)</f>
        <v>0.8511428571428571</v>
      </c>
      <c r="G245" s="217"/>
      <c r="H245" s="67"/>
      <c r="I245" s="67"/>
    </row>
    <row r="246" spans="1:9" ht="12">
      <c r="A246" s="15"/>
      <c r="B246" s="178" t="s">
        <v>82</v>
      </c>
      <c r="C246" s="162">
        <v>4500</v>
      </c>
      <c r="D246" s="162">
        <v>4500</v>
      </c>
      <c r="E246" s="162">
        <v>5500</v>
      </c>
      <c r="F246" s="1053">
        <f>SUM(E246/D246)</f>
        <v>1.2222222222222223</v>
      </c>
      <c r="G246" s="5"/>
      <c r="H246" s="67"/>
      <c r="I246" s="67"/>
    </row>
    <row r="247" spans="1:9" ht="12">
      <c r="A247" s="15"/>
      <c r="B247" s="178" t="s">
        <v>285</v>
      </c>
      <c r="C247" s="162"/>
      <c r="D247" s="162"/>
      <c r="E247" s="162">
        <v>500</v>
      </c>
      <c r="F247" s="591"/>
      <c r="G247" s="5"/>
      <c r="H247" s="67"/>
      <c r="I247" s="67"/>
    </row>
    <row r="248" spans="1:9" ht="12">
      <c r="A248" s="15"/>
      <c r="B248" s="178" t="s">
        <v>972</v>
      </c>
      <c r="C248" s="45"/>
      <c r="D248" s="45"/>
      <c r="E248" s="45"/>
      <c r="F248" s="591"/>
      <c r="G248" s="5"/>
      <c r="H248" s="67"/>
      <c r="I248" s="67"/>
    </row>
    <row r="249" spans="1:9" ht="12.75" thickBot="1">
      <c r="A249" s="15"/>
      <c r="B249" s="109" t="s">
        <v>69</v>
      </c>
      <c r="C249" s="46"/>
      <c r="D249" s="46"/>
      <c r="E249" s="46"/>
      <c r="F249" s="951"/>
      <c r="G249" s="183"/>
      <c r="H249" s="67"/>
      <c r="I249" s="67"/>
    </row>
    <row r="250" spans="1:9" ht="12.75" thickBot="1">
      <c r="A250" s="51"/>
      <c r="B250" s="790" t="s">
        <v>1032</v>
      </c>
      <c r="C250" s="81">
        <f>SUM(C245:C249)</f>
        <v>8000</v>
      </c>
      <c r="D250" s="81">
        <f>SUM(D243:D249)</f>
        <v>8000</v>
      </c>
      <c r="E250" s="81">
        <f>SUM(E243:E249)</f>
        <v>9000</v>
      </c>
      <c r="F250" s="952">
        <f>SUM(E250/D250)</f>
        <v>1.125</v>
      </c>
      <c r="G250" s="182"/>
      <c r="H250" s="67"/>
      <c r="I250" s="67"/>
    </row>
    <row r="251" spans="1:9" ht="12">
      <c r="A251" s="15">
        <v>3210</v>
      </c>
      <c r="B251" s="101" t="s">
        <v>560</v>
      </c>
      <c r="C251" s="88"/>
      <c r="D251" s="88"/>
      <c r="E251" s="88"/>
      <c r="F251" s="591"/>
      <c r="G251" s="4"/>
      <c r="H251" s="67"/>
      <c r="I251" s="67"/>
    </row>
    <row r="252" spans="1:9" ht="12">
      <c r="A252" s="15"/>
      <c r="B252" s="84" t="s">
        <v>959</v>
      </c>
      <c r="C252" s="45"/>
      <c r="D252" s="45"/>
      <c r="E252" s="45"/>
      <c r="F252" s="591"/>
      <c r="G252" s="5"/>
      <c r="H252" s="67"/>
      <c r="I252" s="67"/>
    </row>
    <row r="253" spans="1:9" ht="12">
      <c r="A253" s="15"/>
      <c r="B253" s="7" t="s">
        <v>95</v>
      </c>
      <c r="C253" s="45"/>
      <c r="D253" s="45"/>
      <c r="E253" s="45"/>
      <c r="F253" s="591"/>
      <c r="G253" s="217"/>
      <c r="H253" s="67"/>
      <c r="I253" s="67"/>
    </row>
    <row r="254" spans="1:9" ht="12">
      <c r="A254" s="15"/>
      <c r="B254" s="84" t="s">
        <v>68</v>
      </c>
      <c r="C254" s="162">
        <v>3000</v>
      </c>
      <c r="D254" s="162">
        <v>3000</v>
      </c>
      <c r="E254" s="162">
        <v>3000</v>
      </c>
      <c r="F254" s="591">
        <f>SUM(E254/D254)</f>
        <v>1</v>
      </c>
      <c r="G254" s="217"/>
      <c r="H254" s="67"/>
      <c r="I254" s="67"/>
    </row>
    <row r="255" spans="1:9" ht="12">
      <c r="A255" s="15"/>
      <c r="B255" s="178" t="s">
        <v>82</v>
      </c>
      <c r="C255" s="162"/>
      <c r="D255" s="162"/>
      <c r="E255" s="162"/>
      <c r="F255" s="591"/>
      <c r="G255" s="5"/>
      <c r="H255" s="67"/>
      <c r="I255" s="67"/>
    </row>
    <row r="256" spans="1:9" ht="12">
      <c r="A256" s="15"/>
      <c r="B256" s="178" t="s">
        <v>972</v>
      </c>
      <c r="C256" s="45"/>
      <c r="D256" s="45"/>
      <c r="E256" s="45"/>
      <c r="F256" s="591"/>
      <c r="G256" s="5"/>
      <c r="H256" s="67"/>
      <c r="I256" s="67"/>
    </row>
    <row r="257" spans="1:9" ht="12.75" thickBot="1">
      <c r="A257" s="15"/>
      <c r="B257" s="109" t="s">
        <v>69</v>
      </c>
      <c r="C257" s="46"/>
      <c r="D257" s="46"/>
      <c r="E257" s="46"/>
      <c r="F257" s="951"/>
      <c r="G257" s="183"/>
      <c r="H257" s="67"/>
      <c r="I257" s="67"/>
    </row>
    <row r="258" spans="1:9" ht="12.75" thickBot="1">
      <c r="A258" s="51"/>
      <c r="B258" s="790" t="s">
        <v>1032</v>
      </c>
      <c r="C258" s="81">
        <f>SUM(C254:C257)</f>
        <v>3000</v>
      </c>
      <c r="D258" s="81">
        <f>SUM(D254:D257)</f>
        <v>3000</v>
      </c>
      <c r="E258" s="81">
        <f>SUM(E254:E257)</f>
        <v>3000</v>
      </c>
      <c r="F258" s="952">
        <f>SUM(E258/D258)</f>
        <v>1</v>
      </c>
      <c r="G258" s="182"/>
      <c r="H258" s="67"/>
      <c r="I258" s="67"/>
    </row>
    <row r="259" spans="1:9" ht="12">
      <c r="A259" s="85"/>
      <c r="B259" s="72" t="s">
        <v>1069</v>
      </c>
      <c r="C259" s="98">
        <f>SUM(C267+C275+C283+C292+C300+C308)</f>
        <v>2204338</v>
      </c>
      <c r="D259" s="98">
        <f>SUM(D267+D275+D283+D292+D300+D308)</f>
        <v>2345283</v>
      </c>
      <c r="E259" s="98">
        <f>SUM(E267+E275+E283+E292+E300+E308)</f>
        <v>2373950</v>
      </c>
      <c r="F259" s="591">
        <f>SUM(E259/D259)</f>
        <v>1.0122232583445154</v>
      </c>
      <c r="G259" s="31"/>
      <c r="H259" s="67"/>
      <c r="I259" s="67"/>
    </row>
    <row r="260" spans="1:9" ht="12">
      <c r="A260" s="85">
        <v>3211</v>
      </c>
      <c r="B260" s="105" t="s">
        <v>432</v>
      </c>
      <c r="C260" s="88"/>
      <c r="D260" s="88"/>
      <c r="E260" s="88"/>
      <c r="F260" s="591"/>
      <c r="G260" s="4"/>
      <c r="H260" s="67"/>
      <c r="I260" s="67"/>
    </row>
    <row r="261" spans="1:9" ht="12">
      <c r="A261" s="85"/>
      <c r="B261" s="84" t="s">
        <v>959</v>
      </c>
      <c r="C261" s="45"/>
      <c r="D261" s="45"/>
      <c r="E261" s="45"/>
      <c r="F261" s="591"/>
      <c r="G261" s="5"/>
      <c r="H261" s="67"/>
      <c r="I261" s="67"/>
    </row>
    <row r="262" spans="1:9" ht="12">
      <c r="A262" s="85"/>
      <c r="B262" s="7" t="s">
        <v>95</v>
      </c>
      <c r="C262" s="45"/>
      <c r="D262" s="45"/>
      <c r="E262" s="45"/>
      <c r="F262" s="591"/>
      <c r="G262" s="5"/>
      <c r="H262" s="67"/>
      <c r="I262" s="67"/>
    </row>
    <row r="263" spans="1:9" ht="12">
      <c r="A263" s="85"/>
      <c r="B263" s="84" t="s">
        <v>68</v>
      </c>
      <c r="C263" s="162">
        <v>207086</v>
      </c>
      <c r="D263" s="162">
        <v>227096</v>
      </c>
      <c r="E263" s="162">
        <v>227096</v>
      </c>
      <c r="F263" s="1053">
        <f>SUM(E263/D263)</f>
        <v>1</v>
      </c>
      <c r="G263" s="217"/>
      <c r="H263" s="67"/>
      <c r="I263" s="67"/>
    </row>
    <row r="264" spans="1:9" ht="12">
      <c r="A264" s="85"/>
      <c r="B264" s="178" t="s">
        <v>82</v>
      </c>
      <c r="C264" s="45"/>
      <c r="D264" s="45"/>
      <c r="E264" s="45"/>
      <c r="F264" s="591"/>
      <c r="G264" s="5"/>
      <c r="H264" s="67"/>
      <c r="I264" s="67"/>
    </row>
    <row r="265" spans="1:9" ht="12">
      <c r="A265" s="85"/>
      <c r="B265" s="178" t="s">
        <v>972</v>
      </c>
      <c r="C265" s="45"/>
      <c r="D265" s="45"/>
      <c r="E265" s="45"/>
      <c r="F265" s="591"/>
      <c r="G265" s="5"/>
      <c r="H265" s="67"/>
      <c r="I265" s="67"/>
    </row>
    <row r="266" spans="1:9" ht="12.75" thickBot="1">
      <c r="A266" s="85"/>
      <c r="B266" s="109" t="s">
        <v>69</v>
      </c>
      <c r="C266" s="46"/>
      <c r="D266" s="46"/>
      <c r="E266" s="46"/>
      <c r="F266" s="951"/>
      <c r="G266" s="183"/>
      <c r="H266" s="67"/>
      <c r="I266" s="67"/>
    </row>
    <row r="267" spans="1:9" ht="12.75" thickBot="1">
      <c r="A267" s="51"/>
      <c r="B267" s="790" t="s">
        <v>1032</v>
      </c>
      <c r="C267" s="81">
        <f>SUM(C263:C266)</f>
        <v>207086</v>
      </c>
      <c r="D267" s="81">
        <f>SUM(D263:D266)</f>
        <v>227096</v>
      </c>
      <c r="E267" s="81">
        <f>SUM(E263:E266)</f>
        <v>227096</v>
      </c>
      <c r="F267" s="952">
        <f>SUM(E267/D267)</f>
        <v>1</v>
      </c>
      <c r="G267" s="182"/>
      <c r="H267" s="67"/>
      <c r="I267" s="67"/>
    </row>
    <row r="268" spans="1:9" ht="12">
      <c r="A268" s="85">
        <v>3212</v>
      </c>
      <c r="B268" s="105" t="s">
        <v>1089</v>
      </c>
      <c r="C268" s="88"/>
      <c r="D268" s="88"/>
      <c r="E268" s="88"/>
      <c r="F268" s="591"/>
      <c r="G268" s="4"/>
      <c r="H268" s="67"/>
      <c r="I268" s="67"/>
    </row>
    <row r="269" spans="1:9" ht="12">
      <c r="A269" s="85"/>
      <c r="B269" s="84" t="s">
        <v>959</v>
      </c>
      <c r="C269" s="45"/>
      <c r="D269" s="45"/>
      <c r="E269" s="162">
        <v>50</v>
      </c>
      <c r="F269" s="591"/>
      <c r="G269" s="5"/>
      <c r="H269" s="67"/>
      <c r="I269" s="67"/>
    </row>
    <row r="270" spans="1:9" ht="12">
      <c r="A270" s="85"/>
      <c r="B270" s="7" t="s">
        <v>95</v>
      </c>
      <c r="C270" s="45"/>
      <c r="D270" s="45"/>
      <c r="E270" s="162">
        <v>12</v>
      </c>
      <c r="F270" s="591"/>
      <c r="G270" s="217"/>
      <c r="H270" s="67"/>
      <c r="I270" s="67"/>
    </row>
    <row r="271" spans="1:9" ht="12">
      <c r="A271" s="85"/>
      <c r="B271" s="84" t="s">
        <v>68</v>
      </c>
      <c r="C271" s="162">
        <v>853557</v>
      </c>
      <c r="D271" s="162">
        <v>853557</v>
      </c>
      <c r="E271" s="162">
        <v>853495</v>
      </c>
      <c r="F271" s="1053">
        <f>SUM(E271/D271)</f>
        <v>0.999927362788894</v>
      </c>
      <c r="G271" s="5"/>
      <c r="H271" s="67"/>
      <c r="I271" s="67"/>
    </row>
    <row r="272" spans="1:9" ht="12">
      <c r="A272" s="85"/>
      <c r="B272" s="178" t="s">
        <v>82</v>
      </c>
      <c r="C272" s="45"/>
      <c r="D272" s="45"/>
      <c r="E272" s="45"/>
      <c r="F272" s="591"/>
      <c r="G272" s="5"/>
      <c r="H272" s="67"/>
      <c r="I272" s="67"/>
    </row>
    <row r="273" spans="1:9" ht="12">
      <c r="A273" s="85"/>
      <c r="B273" s="178" t="s">
        <v>972</v>
      </c>
      <c r="C273" s="45"/>
      <c r="D273" s="45"/>
      <c r="E273" s="45"/>
      <c r="F273" s="591"/>
      <c r="G273" s="5"/>
      <c r="H273" s="67"/>
      <c r="I273" s="67"/>
    </row>
    <row r="274" spans="1:9" ht="12.75" thickBot="1">
      <c r="A274" s="85"/>
      <c r="B274" s="109" t="s">
        <v>69</v>
      </c>
      <c r="C274" s="46"/>
      <c r="D274" s="46"/>
      <c r="E274" s="46"/>
      <c r="F274" s="951"/>
      <c r="G274" s="183"/>
      <c r="H274" s="67"/>
      <c r="I274" s="67"/>
    </row>
    <row r="275" spans="1:9" ht="12.75" thickBot="1">
      <c r="A275" s="51"/>
      <c r="B275" s="790" t="s">
        <v>1032</v>
      </c>
      <c r="C275" s="81">
        <f>SUM(C271:C274)</f>
        <v>853557</v>
      </c>
      <c r="D275" s="81">
        <f>SUM(D271:D274)</f>
        <v>853557</v>
      </c>
      <c r="E275" s="81">
        <f>SUM(E269:E274)</f>
        <v>853557</v>
      </c>
      <c r="F275" s="952">
        <f>SUM(E275/D275)</f>
        <v>1</v>
      </c>
      <c r="G275" s="182"/>
      <c r="H275" s="67"/>
      <c r="I275" s="67"/>
    </row>
    <row r="276" spans="1:9" ht="12">
      <c r="A276" s="85">
        <v>3213</v>
      </c>
      <c r="B276" s="101" t="s">
        <v>234</v>
      </c>
      <c r="C276" s="98"/>
      <c r="D276" s="98"/>
      <c r="E276" s="98"/>
      <c r="F276" s="591"/>
      <c r="G276" s="31"/>
      <c r="H276" s="67"/>
      <c r="I276" s="67"/>
    </row>
    <row r="277" spans="1:9" ht="12">
      <c r="A277" s="85"/>
      <c r="B277" s="84" t="s">
        <v>959</v>
      </c>
      <c r="C277" s="45"/>
      <c r="D277" s="45"/>
      <c r="E277" s="45"/>
      <c r="F277" s="591"/>
      <c r="G277" s="5"/>
      <c r="H277" s="67"/>
      <c r="I277" s="67"/>
    </row>
    <row r="278" spans="1:9" ht="12">
      <c r="A278" s="85"/>
      <c r="B278" s="7" t="s">
        <v>95</v>
      </c>
      <c r="C278" s="45"/>
      <c r="D278" s="45"/>
      <c r="E278" s="45"/>
      <c r="F278" s="591"/>
      <c r="G278" s="5"/>
      <c r="H278" s="67"/>
      <c r="I278" s="67"/>
    </row>
    <row r="279" spans="1:9" ht="12">
      <c r="A279" s="85"/>
      <c r="B279" s="84" t="s">
        <v>68</v>
      </c>
      <c r="C279" s="162">
        <v>642850</v>
      </c>
      <c r="D279" s="162">
        <v>642850</v>
      </c>
      <c r="E279" s="162">
        <v>672850</v>
      </c>
      <c r="F279" s="1053">
        <f>SUM(E279/D279)</f>
        <v>1.0466671851909466</v>
      </c>
      <c r="G279" s="217"/>
      <c r="H279" s="67"/>
      <c r="I279" s="67"/>
    </row>
    <row r="280" spans="1:9" ht="12">
      <c r="A280" s="85"/>
      <c r="B280" s="178" t="s">
        <v>82</v>
      </c>
      <c r="C280" s="45"/>
      <c r="D280" s="45"/>
      <c r="E280" s="45"/>
      <c r="F280" s="591"/>
      <c r="G280" s="5"/>
      <c r="H280" s="67"/>
      <c r="I280" s="67"/>
    </row>
    <row r="281" spans="1:9" ht="12">
      <c r="A281" s="85"/>
      <c r="B281" s="178" t="s">
        <v>972</v>
      </c>
      <c r="C281" s="45"/>
      <c r="D281" s="45"/>
      <c r="E281" s="45"/>
      <c r="F281" s="591"/>
      <c r="G281" s="5"/>
      <c r="H281" s="67"/>
      <c r="I281" s="67"/>
    </row>
    <row r="282" spans="1:9" ht="12.75" thickBot="1">
      <c r="A282" s="85"/>
      <c r="B282" s="109" t="s">
        <v>69</v>
      </c>
      <c r="C282" s="46"/>
      <c r="D282" s="46"/>
      <c r="E282" s="46"/>
      <c r="F282" s="951"/>
      <c r="G282" s="183"/>
      <c r="H282" s="67"/>
      <c r="I282" s="67"/>
    </row>
    <row r="283" spans="1:9" ht="12.75" thickBot="1">
      <c r="A283" s="51"/>
      <c r="B283" s="790" t="s">
        <v>1032</v>
      </c>
      <c r="C283" s="81">
        <f>SUM(C279:C282)</f>
        <v>642850</v>
      </c>
      <c r="D283" s="81">
        <f>SUM(D279:D282)</f>
        <v>642850</v>
      </c>
      <c r="E283" s="81">
        <f>SUM(E279:E282)</f>
        <v>672850</v>
      </c>
      <c r="F283" s="952">
        <f>SUM(E283/D283)</f>
        <v>1.0466671851909466</v>
      </c>
      <c r="G283" s="4"/>
      <c r="H283" s="67"/>
      <c r="I283" s="67"/>
    </row>
    <row r="284" spans="1:9" ht="12">
      <c r="A284" s="85">
        <v>3214</v>
      </c>
      <c r="B284" s="101" t="s">
        <v>363</v>
      </c>
      <c r="C284" s="98"/>
      <c r="D284" s="98"/>
      <c r="E284" s="98"/>
      <c r="F284" s="591"/>
      <c r="G284" s="31"/>
      <c r="H284" s="67"/>
      <c r="I284" s="67"/>
    </row>
    <row r="285" spans="1:9" ht="12">
      <c r="A285" s="85"/>
      <c r="B285" s="84" t="s">
        <v>959</v>
      </c>
      <c r="C285" s="45"/>
      <c r="D285" s="45"/>
      <c r="E285" s="45"/>
      <c r="F285" s="591"/>
      <c r="G285" s="5"/>
      <c r="H285" s="67"/>
      <c r="I285" s="67"/>
    </row>
    <row r="286" spans="1:9" ht="12">
      <c r="A286" s="85"/>
      <c r="B286" s="7" t="s">
        <v>95</v>
      </c>
      <c r="C286" s="45"/>
      <c r="D286" s="45"/>
      <c r="E286" s="45"/>
      <c r="F286" s="591"/>
      <c r="G286" s="5"/>
      <c r="H286" s="67"/>
      <c r="I286" s="67"/>
    </row>
    <row r="287" spans="1:9" ht="12">
      <c r="A287" s="85"/>
      <c r="B287" s="84" t="s">
        <v>68</v>
      </c>
      <c r="C287" s="162">
        <v>83782</v>
      </c>
      <c r="D287" s="162">
        <v>2000</v>
      </c>
      <c r="E287" s="162">
        <v>2000</v>
      </c>
      <c r="F287" s="1053">
        <f>SUM(E287/D287)</f>
        <v>1</v>
      </c>
      <c r="G287" s="217"/>
      <c r="H287" s="67"/>
      <c r="I287" s="67"/>
    </row>
    <row r="288" spans="1:9" ht="12">
      <c r="A288" s="85"/>
      <c r="B288" s="178" t="s">
        <v>82</v>
      </c>
      <c r="C288" s="45"/>
      <c r="D288" s="45"/>
      <c r="E288" s="45"/>
      <c r="F288" s="591"/>
      <c r="G288" s="5"/>
      <c r="H288" s="67"/>
      <c r="I288" s="67"/>
    </row>
    <row r="289" spans="1:9" ht="12">
      <c r="A289" s="85"/>
      <c r="B289" s="178" t="s">
        <v>972</v>
      </c>
      <c r="C289" s="45"/>
      <c r="D289" s="45"/>
      <c r="E289" s="45"/>
      <c r="F289" s="591"/>
      <c r="G289" s="5"/>
      <c r="H289" s="67"/>
      <c r="I289" s="67"/>
    </row>
    <row r="290" spans="1:9" ht="12">
      <c r="A290" s="85"/>
      <c r="B290" s="178" t="s">
        <v>540</v>
      </c>
      <c r="C290" s="103"/>
      <c r="D290" s="103"/>
      <c r="E290" s="156">
        <v>129276</v>
      </c>
      <c r="F290" s="591"/>
      <c r="G290" s="2"/>
      <c r="H290" s="67"/>
      <c r="I290" s="67"/>
    </row>
    <row r="291" spans="1:9" ht="12.75" thickBot="1">
      <c r="A291" s="85"/>
      <c r="B291" s="109" t="s">
        <v>531</v>
      </c>
      <c r="C291" s="776">
        <v>93200</v>
      </c>
      <c r="D291" s="776">
        <v>256145</v>
      </c>
      <c r="E291" s="776">
        <v>125536</v>
      </c>
      <c r="F291" s="1056">
        <f>SUM(E291/D291)</f>
        <v>0.4900974057662652</v>
      </c>
      <c r="G291" s="183"/>
      <c r="H291" s="67"/>
      <c r="I291" s="67"/>
    </row>
    <row r="292" spans="1:9" ht="12.75" thickBot="1">
      <c r="A292" s="51"/>
      <c r="B292" s="790" t="s">
        <v>1032</v>
      </c>
      <c r="C292" s="81">
        <f>SUM(C287:C291)</f>
        <v>176982</v>
      </c>
      <c r="D292" s="81">
        <f>SUM(D287:D291)</f>
        <v>258145</v>
      </c>
      <c r="E292" s="81">
        <f>SUM(E287:E291)</f>
        <v>256812</v>
      </c>
      <c r="F292" s="952">
        <f>SUM(E292/D292)</f>
        <v>0.9948362354490693</v>
      </c>
      <c r="G292" s="4"/>
      <c r="H292" s="67"/>
      <c r="I292" s="67"/>
    </row>
    <row r="293" spans="1:9" ht="12">
      <c r="A293" s="778">
        <v>3215</v>
      </c>
      <c r="B293" s="404" t="s">
        <v>954</v>
      </c>
      <c r="C293" s="818"/>
      <c r="D293" s="818"/>
      <c r="E293" s="818"/>
      <c r="F293" s="591"/>
      <c r="G293" s="823"/>
      <c r="H293" s="67"/>
      <c r="I293" s="67"/>
    </row>
    <row r="294" spans="1:9" ht="12">
      <c r="A294" s="778"/>
      <c r="B294" s="786" t="s">
        <v>959</v>
      </c>
      <c r="C294" s="824"/>
      <c r="D294" s="824"/>
      <c r="E294" s="824"/>
      <c r="F294" s="591"/>
      <c r="G294" s="821"/>
      <c r="H294" s="67"/>
      <c r="I294" s="67"/>
    </row>
    <row r="295" spans="1:9" ht="12">
      <c r="A295" s="778"/>
      <c r="B295" s="785" t="s">
        <v>95</v>
      </c>
      <c r="C295" s="824"/>
      <c r="D295" s="824"/>
      <c r="E295" s="824"/>
      <c r="F295" s="591"/>
      <c r="G295" s="794"/>
      <c r="H295" s="67"/>
      <c r="I295" s="67"/>
    </row>
    <row r="296" spans="1:9" ht="12">
      <c r="A296" s="778"/>
      <c r="B296" s="786" t="s">
        <v>68</v>
      </c>
      <c r="C296" s="819">
        <v>11443</v>
      </c>
      <c r="D296" s="819">
        <v>22750</v>
      </c>
      <c r="E296" s="819">
        <v>22750</v>
      </c>
      <c r="F296" s="1053">
        <f>SUM(E296/D296)</f>
        <v>1</v>
      </c>
      <c r="G296" s="821"/>
      <c r="H296" s="67"/>
      <c r="I296" s="67"/>
    </row>
    <row r="297" spans="1:9" ht="12">
      <c r="A297" s="778"/>
      <c r="B297" s="825" t="s">
        <v>82</v>
      </c>
      <c r="C297" s="824"/>
      <c r="D297" s="824"/>
      <c r="E297" s="824"/>
      <c r="F297" s="591"/>
      <c r="G297" s="821"/>
      <c r="H297" s="67"/>
      <c r="I297" s="67"/>
    </row>
    <row r="298" spans="1:9" ht="12">
      <c r="A298" s="778"/>
      <c r="B298" s="825" t="s">
        <v>972</v>
      </c>
      <c r="C298" s="824"/>
      <c r="D298" s="824"/>
      <c r="E298" s="824"/>
      <c r="F298" s="591"/>
      <c r="G298" s="821"/>
      <c r="H298" s="67"/>
      <c r="I298" s="67"/>
    </row>
    <row r="299" spans="1:9" ht="12.75" thickBot="1">
      <c r="A299" s="778"/>
      <c r="B299" s="826" t="s">
        <v>69</v>
      </c>
      <c r="C299" s="827"/>
      <c r="D299" s="827"/>
      <c r="E299" s="827"/>
      <c r="F299" s="951"/>
      <c r="G299" s="828"/>
      <c r="H299" s="67"/>
      <c r="I299" s="67"/>
    </row>
    <row r="300" spans="1:9" ht="12.75" thickBot="1">
      <c r="A300" s="789"/>
      <c r="B300" s="790" t="s">
        <v>1032</v>
      </c>
      <c r="C300" s="791">
        <f>SUM(C296:C299)</f>
        <v>11443</v>
      </c>
      <c r="D300" s="791">
        <f>SUM(D296:D299)</f>
        <v>22750</v>
      </c>
      <c r="E300" s="791">
        <f>SUM(E296:E299)</f>
        <v>22750</v>
      </c>
      <c r="F300" s="952">
        <f>SUM(E300/D300)</f>
        <v>1</v>
      </c>
      <c r="G300" s="820"/>
      <c r="H300" s="67"/>
      <c r="I300" s="67"/>
    </row>
    <row r="301" spans="1:9" ht="12">
      <c r="A301" s="778">
        <v>3216</v>
      </c>
      <c r="B301" s="404" t="s">
        <v>550</v>
      </c>
      <c r="C301" s="818"/>
      <c r="D301" s="818"/>
      <c r="E301" s="818"/>
      <c r="F301" s="591"/>
      <c r="G301" s="823"/>
      <c r="H301" s="67"/>
      <c r="I301" s="67"/>
    </row>
    <row r="302" spans="1:9" ht="12">
      <c r="A302" s="778"/>
      <c r="B302" s="786" t="s">
        <v>959</v>
      </c>
      <c r="C302" s="824"/>
      <c r="D302" s="824"/>
      <c r="E302" s="824"/>
      <c r="F302" s="591"/>
      <c r="G302" s="821"/>
      <c r="H302" s="67"/>
      <c r="I302" s="67"/>
    </row>
    <row r="303" spans="1:9" ht="12">
      <c r="A303" s="778"/>
      <c r="B303" s="785" t="s">
        <v>95</v>
      </c>
      <c r="C303" s="824"/>
      <c r="D303" s="824"/>
      <c r="E303" s="824"/>
      <c r="F303" s="591"/>
      <c r="G303" s="821"/>
      <c r="H303" s="67"/>
      <c r="I303" s="67"/>
    </row>
    <row r="304" spans="1:9" ht="12">
      <c r="A304" s="778"/>
      <c r="B304" s="786" t="s">
        <v>68</v>
      </c>
      <c r="C304" s="819">
        <v>312420</v>
      </c>
      <c r="D304" s="819">
        <v>340885</v>
      </c>
      <c r="E304" s="819">
        <v>340885</v>
      </c>
      <c r="F304" s="1053">
        <f>SUM(E304/D304)</f>
        <v>1</v>
      </c>
      <c r="G304" s="794"/>
      <c r="H304" s="67"/>
      <c r="I304" s="67"/>
    </row>
    <row r="305" spans="1:9" ht="12">
      <c r="A305" s="778"/>
      <c r="B305" s="825" t="s">
        <v>82</v>
      </c>
      <c r="C305" s="824"/>
      <c r="D305" s="824"/>
      <c r="E305" s="824"/>
      <c r="F305" s="591"/>
      <c r="G305" s="821"/>
      <c r="H305" s="67"/>
      <c r="I305" s="67"/>
    </row>
    <row r="306" spans="1:9" ht="12">
      <c r="A306" s="778"/>
      <c r="B306" s="825" t="s">
        <v>972</v>
      </c>
      <c r="C306" s="824"/>
      <c r="D306" s="824"/>
      <c r="E306" s="824"/>
      <c r="F306" s="591"/>
      <c r="G306" s="821"/>
      <c r="H306" s="67"/>
      <c r="I306" s="67"/>
    </row>
    <row r="307" spans="1:9" ht="12.75" thickBot="1">
      <c r="A307" s="778"/>
      <c r="B307" s="826" t="s">
        <v>69</v>
      </c>
      <c r="C307" s="827"/>
      <c r="D307" s="827"/>
      <c r="E307" s="827"/>
      <c r="F307" s="951"/>
      <c r="G307" s="828"/>
      <c r="H307" s="67"/>
      <c r="I307" s="67"/>
    </row>
    <row r="308" spans="1:9" ht="12.75" thickBot="1">
      <c r="A308" s="789"/>
      <c r="B308" s="790" t="s">
        <v>1032</v>
      </c>
      <c r="C308" s="791">
        <f>SUM(C304:C307)</f>
        <v>312420</v>
      </c>
      <c r="D308" s="791">
        <f>SUM(D304:D307)</f>
        <v>340885</v>
      </c>
      <c r="E308" s="791">
        <f>SUM(E304:E307)</f>
        <v>340885</v>
      </c>
      <c r="F308" s="952">
        <f>SUM(E308/D308)</f>
        <v>1</v>
      </c>
      <c r="G308" s="820"/>
      <c r="H308" s="67"/>
      <c r="I308" s="67"/>
    </row>
    <row r="309" spans="1:9" ht="12.75" thickBot="1">
      <c r="A309" s="85">
        <v>3220</v>
      </c>
      <c r="B309" s="56" t="s">
        <v>1070</v>
      </c>
      <c r="C309" s="81">
        <f>SUM(C318+C322)</f>
        <v>35600</v>
      </c>
      <c r="D309" s="81">
        <f>SUM(D318+D322)</f>
        <v>121806</v>
      </c>
      <c r="E309" s="81">
        <f>SUM(E318+E322)</f>
        <v>181592</v>
      </c>
      <c r="F309" s="952">
        <f>SUM(E309/D309)</f>
        <v>1.4908296799829237</v>
      </c>
      <c r="G309" s="182"/>
      <c r="H309" s="67"/>
      <c r="I309" s="67"/>
    </row>
    <row r="310" spans="1:9" ht="12">
      <c r="A310" s="85">
        <v>3222</v>
      </c>
      <c r="B310" s="72" t="s">
        <v>981</v>
      </c>
      <c r="C310" s="98"/>
      <c r="D310" s="98"/>
      <c r="E310" s="98"/>
      <c r="F310" s="591"/>
      <c r="G310" s="31"/>
      <c r="H310" s="67"/>
      <c r="I310" s="67"/>
    </row>
    <row r="311" spans="1:9" ht="12">
      <c r="A311" s="85"/>
      <c r="B311" s="70" t="s">
        <v>959</v>
      </c>
      <c r="C311" s="88"/>
      <c r="D311" s="251">
        <v>25178</v>
      </c>
      <c r="E311" s="251">
        <v>54929</v>
      </c>
      <c r="F311" s="1053">
        <f>SUM(E311/D311)</f>
        <v>2.181626817062515</v>
      </c>
      <c r="G311" s="4"/>
      <c r="H311" s="67"/>
      <c r="I311" s="67"/>
    </row>
    <row r="312" spans="1:9" ht="12">
      <c r="A312" s="85"/>
      <c r="B312" s="7" t="s">
        <v>95</v>
      </c>
      <c r="C312" s="45"/>
      <c r="D312" s="162">
        <v>1874</v>
      </c>
      <c r="E312" s="162">
        <v>13426</v>
      </c>
      <c r="F312" s="1053">
        <f>SUM(E312/D312)</f>
        <v>7.164354322305229</v>
      </c>
      <c r="G312" s="5"/>
      <c r="H312" s="67"/>
      <c r="I312" s="67"/>
    </row>
    <row r="313" spans="1:9" ht="12">
      <c r="A313" s="85"/>
      <c r="B313" s="84" t="s">
        <v>68</v>
      </c>
      <c r="C313" s="162">
        <v>5600</v>
      </c>
      <c r="D313" s="162">
        <v>64754</v>
      </c>
      <c r="E313" s="162">
        <v>43816</v>
      </c>
      <c r="F313" s="1053">
        <f>SUM(E313/D313)</f>
        <v>0.676653179726349</v>
      </c>
      <c r="G313" s="5"/>
      <c r="H313" s="67"/>
      <c r="I313" s="67"/>
    </row>
    <row r="314" spans="1:9" ht="12">
      <c r="A314" s="85"/>
      <c r="B314" s="10" t="s">
        <v>82</v>
      </c>
      <c r="C314" s="45"/>
      <c r="D314" s="45"/>
      <c r="E314" s="45"/>
      <c r="F314" s="591"/>
      <c r="G314" s="5"/>
      <c r="H314" s="67"/>
      <c r="I314" s="67"/>
    </row>
    <row r="315" spans="1:9" ht="12">
      <c r="A315" s="85"/>
      <c r="B315" s="10" t="s">
        <v>972</v>
      </c>
      <c r="C315" s="45"/>
      <c r="D315" s="45"/>
      <c r="E315" s="45"/>
      <c r="F315" s="591"/>
      <c r="G315" s="5"/>
      <c r="H315" s="67"/>
      <c r="I315" s="67"/>
    </row>
    <row r="316" spans="1:9" ht="12">
      <c r="A316" s="85"/>
      <c r="B316" s="10" t="s">
        <v>483</v>
      </c>
      <c r="C316" s="103"/>
      <c r="D316" s="103"/>
      <c r="E316" s="156">
        <v>32101</v>
      </c>
      <c r="F316" s="591"/>
      <c r="G316" s="2"/>
      <c r="H316" s="67"/>
      <c r="I316" s="67"/>
    </row>
    <row r="317" spans="1:9" ht="12.75" thickBot="1">
      <c r="A317" s="85"/>
      <c r="B317" s="73" t="s">
        <v>531</v>
      </c>
      <c r="C317" s="46"/>
      <c r="D317" s="46"/>
      <c r="E317" s="776">
        <v>10905</v>
      </c>
      <c r="F317" s="951"/>
      <c r="G317" s="183"/>
      <c r="H317" s="67"/>
      <c r="I317" s="67"/>
    </row>
    <row r="318" spans="1:9" ht="12.75" thickBot="1">
      <c r="A318" s="51"/>
      <c r="B318" s="790" t="s">
        <v>1032</v>
      </c>
      <c r="C318" s="81">
        <f>SUM(C313:C317)</f>
        <v>5600</v>
      </c>
      <c r="D318" s="81">
        <f>SUM(D311:D317)</f>
        <v>91806</v>
      </c>
      <c r="E318" s="81">
        <f>SUM(E311:E317)</f>
        <v>155177</v>
      </c>
      <c r="F318" s="952">
        <f>SUM(E318/D318)</f>
        <v>1.6902707884016295</v>
      </c>
      <c r="G318" s="182"/>
      <c r="H318" s="67"/>
      <c r="I318" s="67"/>
    </row>
    <row r="319" spans="1:9" ht="12">
      <c r="A319" s="85">
        <v>3223</v>
      </c>
      <c r="B319" s="101" t="s">
        <v>729</v>
      </c>
      <c r="C319" s="98"/>
      <c r="D319" s="98"/>
      <c r="E319" s="98"/>
      <c r="F319" s="591"/>
      <c r="G319" s="31"/>
      <c r="H319" s="67"/>
      <c r="I319" s="67"/>
    </row>
    <row r="320" spans="1:9" ht="12">
      <c r="A320" s="85"/>
      <c r="B320" s="70" t="s">
        <v>959</v>
      </c>
      <c r="C320" s="88"/>
      <c r="D320" s="88"/>
      <c r="E320" s="88"/>
      <c r="F320" s="591"/>
      <c r="G320" s="4"/>
      <c r="H320" s="67"/>
      <c r="I320" s="67"/>
    </row>
    <row r="321" spans="1:9" ht="12">
      <c r="A321" s="85"/>
      <c r="B321" s="7" t="s">
        <v>95</v>
      </c>
      <c r="C321" s="45"/>
      <c r="D321" s="45"/>
      <c r="E321" s="45"/>
      <c r="F321" s="591"/>
      <c r="G321" s="5"/>
      <c r="H321" s="67"/>
      <c r="I321" s="67"/>
    </row>
    <row r="322" spans="1:9" ht="12">
      <c r="A322" s="85"/>
      <c r="B322" s="84" t="s">
        <v>68</v>
      </c>
      <c r="C322" s="162">
        <v>30000</v>
      </c>
      <c r="D322" s="162">
        <v>30000</v>
      </c>
      <c r="E322" s="162">
        <v>26415</v>
      </c>
      <c r="F322" s="1053">
        <f>SUM(E322/D322)</f>
        <v>0.8805</v>
      </c>
      <c r="G322" s="5"/>
      <c r="H322" s="67"/>
      <c r="I322" s="67"/>
    </row>
    <row r="323" spans="1:9" ht="12">
      <c r="A323" s="85"/>
      <c r="B323" s="10" t="s">
        <v>82</v>
      </c>
      <c r="C323" s="45"/>
      <c r="D323" s="45"/>
      <c r="E323" s="45"/>
      <c r="F323" s="591"/>
      <c r="G323" s="5"/>
      <c r="H323" s="67"/>
      <c r="I323" s="67"/>
    </row>
    <row r="324" spans="1:9" ht="12">
      <c r="A324" s="85"/>
      <c r="B324" s="10" t="s">
        <v>972</v>
      </c>
      <c r="C324" s="45"/>
      <c r="D324" s="45"/>
      <c r="E324" s="45"/>
      <c r="F324" s="591"/>
      <c r="G324" s="5"/>
      <c r="H324" s="67"/>
      <c r="I324" s="67"/>
    </row>
    <row r="325" spans="1:9" ht="12.75" thickBot="1">
      <c r="A325" s="85"/>
      <c r="B325" s="73" t="s">
        <v>69</v>
      </c>
      <c r="C325" s="46"/>
      <c r="D325" s="46"/>
      <c r="E325" s="46"/>
      <c r="F325" s="951"/>
      <c r="G325" s="183"/>
      <c r="H325" s="67"/>
      <c r="I325" s="67"/>
    </row>
    <row r="326" spans="1:9" ht="12.75" thickBot="1">
      <c r="A326" s="51"/>
      <c r="B326" s="790" t="s">
        <v>1032</v>
      </c>
      <c r="C326" s="81">
        <f>SUM(C322:C325)</f>
        <v>30000</v>
      </c>
      <c r="D326" s="81">
        <f>SUM(D322:D325)</f>
        <v>30000</v>
      </c>
      <c r="E326" s="81">
        <f>SUM(E322:E325)</f>
        <v>26415</v>
      </c>
      <c r="F326" s="952">
        <f>SUM(E326/D326)</f>
        <v>0.8805</v>
      </c>
      <c r="G326" s="182"/>
      <c r="H326" s="67"/>
      <c r="I326" s="67"/>
    </row>
    <row r="327" spans="1:9" ht="12" customHeight="1" thickBot="1">
      <c r="A327" s="85">
        <v>3300</v>
      </c>
      <c r="B327" s="62" t="s">
        <v>963</v>
      </c>
      <c r="C327" s="81">
        <f>SUM(C335+C352+C361+C370+C379+C388+C397+C406+C415+C433+C442+C451+C476+C484+C492+C500+C508+C516+C524+C532+C540+C549+C557+C566+C574+C582+C590+C598+C468)</f>
        <v>217670</v>
      </c>
      <c r="D327" s="81">
        <f>SUM(D335+D352+D361+D370+D379+D388+D397+D406+D415+D433+D442+D451+D476+D484+D492+D500+D508+D516+D524+D532+D540+D549+D557+D566+D574+D582+D590+D598+D468+D424+D460+D606)</f>
        <v>366033</v>
      </c>
      <c r="E327" s="81">
        <f>SUM(E335+E352+E361+E370+E379+E388+E397+E406+E415+E433+E442+E451+E476+E484+E492+E500+E508+E516+E524+E532+E540+E549+E557+E566+E574+E582+E590+E598+E468+E424+E460+E606)</f>
        <v>474349</v>
      </c>
      <c r="F327" s="952">
        <f>SUM(E327/D327)</f>
        <v>1.295918673999339</v>
      </c>
      <c r="G327" s="189"/>
      <c r="H327" s="67"/>
      <c r="I327" s="67"/>
    </row>
    <row r="328" spans="1:9" ht="12" customHeight="1">
      <c r="A328" s="85">
        <v>3301</v>
      </c>
      <c r="B328" s="107" t="s">
        <v>1060</v>
      </c>
      <c r="C328" s="88"/>
      <c r="D328" s="88"/>
      <c r="E328" s="88"/>
      <c r="F328" s="591"/>
      <c r="G328" s="4" t="s">
        <v>12</v>
      </c>
      <c r="H328" s="67"/>
      <c r="I328" s="67"/>
    </row>
    <row r="329" spans="1:9" ht="12" customHeight="1">
      <c r="A329" s="15"/>
      <c r="B329" s="70" t="s">
        <v>959</v>
      </c>
      <c r="C329" s="45"/>
      <c r="D329" s="45"/>
      <c r="E329" s="45"/>
      <c r="F329" s="591"/>
      <c r="G329" s="181"/>
      <c r="H329" s="67"/>
      <c r="I329" s="67"/>
    </row>
    <row r="330" spans="1:9" ht="12" customHeight="1">
      <c r="A330" s="15"/>
      <c r="B330" s="7" t="s">
        <v>95</v>
      </c>
      <c r="C330" s="45"/>
      <c r="D330" s="45"/>
      <c r="E330" s="162">
        <v>77</v>
      </c>
      <c r="F330" s="591"/>
      <c r="G330" s="217"/>
      <c r="H330" s="67"/>
      <c r="I330" s="67"/>
    </row>
    <row r="331" spans="1:9" ht="12" customHeight="1">
      <c r="A331" s="85"/>
      <c r="B331" s="84" t="s">
        <v>68</v>
      </c>
      <c r="C331" s="76"/>
      <c r="D331" s="76"/>
      <c r="E331" s="76">
        <v>10023</v>
      </c>
      <c r="F331" s="591"/>
      <c r="G331" s="217"/>
      <c r="H331" s="67"/>
      <c r="I331" s="67"/>
    </row>
    <row r="332" spans="1:9" ht="12" customHeight="1">
      <c r="A332" s="15"/>
      <c r="B332" s="10" t="s">
        <v>82</v>
      </c>
      <c r="C332" s="162">
        <v>7600</v>
      </c>
      <c r="D332" s="162">
        <v>10553</v>
      </c>
      <c r="E332" s="162"/>
      <c r="F332" s="591">
        <f>SUM(E332/D332)</f>
        <v>0</v>
      </c>
      <c r="G332" s="186"/>
      <c r="H332" s="67"/>
      <c r="I332" s="67"/>
    </row>
    <row r="333" spans="1:9" ht="12" customHeight="1">
      <c r="A333" s="15"/>
      <c r="B333" s="10" t="s">
        <v>972</v>
      </c>
      <c r="C333" s="45"/>
      <c r="D333" s="45"/>
      <c r="E333" s="45"/>
      <c r="F333" s="591"/>
      <c r="G333" s="217"/>
      <c r="H333" s="67"/>
      <c r="I333" s="67"/>
    </row>
    <row r="334" spans="1:9" ht="12" customHeight="1" thickBot="1">
      <c r="A334" s="15"/>
      <c r="B334" s="73" t="s">
        <v>69</v>
      </c>
      <c r="C334" s="45"/>
      <c r="D334" s="45"/>
      <c r="E334" s="45"/>
      <c r="F334" s="951"/>
      <c r="G334" s="184"/>
      <c r="H334" s="67"/>
      <c r="I334" s="67"/>
    </row>
    <row r="335" spans="1:9" ht="12.75" thickBot="1">
      <c r="A335" s="51"/>
      <c r="B335" s="790" t="s">
        <v>1032</v>
      </c>
      <c r="C335" s="81">
        <f>SUM(C329:C334)</f>
        <v>7600</v>
      </c>
      <c r="D335" s="81">
        <f>SUM(D329:D334)</f>
        <v>10553</v>
      </c>
      <c r="E335" s="81">
        <f>SUM(E329:E334)</f>
        <v>10100</v>
      </c>
      <c r="F335" s="952">
        <f>SUM(E335/D335)</f>
        <v>0.9570738178716952</v>
      </c>
      <c r="G335" s="182"/>
      <c r="H335" s="67"/>
      <c r="I335" s="67"/>
    </row>
    <row r="336" spans="1:9" ht="12">
      <c r="A336" s="85">
        <v>3302</v>
      </c>
      <c r="B336" s="107" t="s">
        <v>172</v>
      </c>
      <c r="C336" s="88"/>
      <c r="D336" s="88"/>
      <c r="E336" s="88"/>
      <c r="F336" s="591"/>
      <c r="G336" s="4"/>
      <c r="H336" s="67"/>
      <c r="I336" s="67"/>
    </row>
    <row r="337" spans="1:9" ht="12">
      <c r="A337" s="15"/>
      <c r="B337" s="70" t="s">
        <v>959</v>
      </c>
      <c r="C337" s="45"/>
      <c r="D337" s="45"/>
      <c r="E337" s="45"/>
      <c r="F337" s="591"/>
      <c r="G337" s="181"/>
      <c r="H337" s="67"/>
      <c r="I337" s="67"/>
    </row>
    <row r="338" spans="1:9" ht="12">
      <c r="A338" s="15"/>
      <c r="B338" s="7" t="s">
        <v>95</v>
      </c>
      <c r="C338" s="45"/>
      <c r="D338" s="45"/>
      <c r="E338" s="162"/>
      <c r="F338" s="591"/>
      <c r="G338" s="217"/>
      <c r="H338" s="67"/>
      <c r="I338" s="67"/>
    </row>
    <row r="339" spans="1:9" ht="12">
      <c r="A339" s="85"/>
      <c r="B339" s="84" t="s">
        <v>68</v>
      </c>
      <c r="C339" s="76"/>
      <c r="D339" s="76"/>
      <c r="E339" s="76">
        <v>197000</v>
      </c>
      <c r="F339" s="591"/>
      <c r="G339" s="217"/>
      <c r="H339" s="67"/>
      <c r="I339" s="67"/>
    </row>
    <row r="340" spans="1:9" ht="12">
      <c r="A340" s="15"/>
      <c r="B340" s="10" t="s">
        <v>82</v>
      </c>
      <c r="C340" s="162"/>
      <c r="D340" s="162"/>
      <c r="E340" s="162"/>
      <c r="F340" s="591"/>
      <c r="G340" s="186"/>
      <c r="H340" s="67"/>
      <c r="I340" s="67"/>
    </row>
    <row r="341" spans="1:9" ht="12">
      <c r="A341" s="15"/>
      <c r="B341" s="10" t="s">
        <v>972</v>
      </c>
      <c r="C341" s="45"/>
      <c r="D341" s="45"/>
      <c r="E341" s="45"/>
      <c r="F341" s="591"/>
      <c r="G341" s="217"/>
      <c r="H341" s="67"/>
      <c r="I341" s="67"/>
    </row>
    <row r="342" spans="1:9" ht="12.75" thickBot="1">
      <c r="A342" s="15"/>
      <c r="B342" s="73" t="s">
        <v>69</v>
      </c>
      <c r="C342" s="45"/>
      <c r="D342" s="45"/>
      <c r="E342" s="45"/>
      <c r="F342" s="951"/>
      <c r="G342" s="184"/>
      <c r="H342" s="67"/>
      <c r="I342" s="67"/>
    </row>
    <row r="343" spans="1:9" ht="12.75" thickBot="1">
      <c r="A343" s="51"/>
      <c r="B343" s="790" t="s">
        <v>1032</v>
      </c>
      <c r="C343" s="81">
        <f>SUM(C337:C342)</f>
        <v>0</v>
      </c>
      <c r="D343" s="81">
        <f>SUM(D337:D342)</f>
        <v>0</v>
      </c>
      <c r="E343" s="81">
        <f>SUM(E337:E342)</f>
        <v>197000</v>
      </c>
      <c r="F343" s="952"/>
      <c r="G343" s="182"/>
      <c r="H343" s="67"/>
      <c r="I343" s="67"/>
    </row>
    <row r="344" spans="1:9" ht="12.75">
      <c r="A344" s="85">
        <v>3303</v>
      </c>
      <c r="B344" s="97" t="s">
        <v>22</v>
      </c>
      <c r="C344" s="88"/>
      <c r="D344" s="88"/>
      <c r="E344" s="88"/>
      <c r="F344" s="591"/>
      <c r="G344" s="190"/>
      <c r="H344" s="67"/>
      <c r="I344" s="67"/>
    </row>
    <row r="345" spans="1:9" ht="12" customHeight="1">
      <c r="A345" s="83"/>
      <c r="B345" s="70" t="s">
        <v>959</v>
      </c>
      <c r="C345" s="76"/>
      <c r="D345" s="76"/>
      <c r="E345" s="76"/>
      <c r="F345" s="591"/>
      <c r="G345" s="185"/>
      <c r="H345" s="67"/>
      <c r="I345" s="67"/>
    </row>
    <row r="346" spans="1:9" ht="12" customHeight="1">
      <c r="A346" s="83"/>
      <c r="B346" s="7" t="s">
        <v>95</v>
      </c>
      <c r="C346" s="76"/>
      <c r="D346" s="76"/>
      <c r="E346" s="76"/>
      <c r="F346" s="591"/>
      <c r="G346" s="185"/>
      <c r="H346" s="67"/>
      <c r="I346" s="67"/>
    </row>
    <row r="347" spans="1:9" ht="12" customHeight="1">
      <c r="A347" s="83"/>
      <c r="B347" s="84" t="s">
        <v>68</v>
      </c>
      <c r="C347" s="76">
        <v>500</v>
      </c>
      <c r="D347" s="76">
        <v>500</v>
      </c>
      <c r="E347" s="76">
        <v>600</v>
      </c>
      <c r="F347" s="1054">
        <f>SUM(E347/D347)</f>
        <v>1.2</v>
      </c>
      <c r="G347" s="185"/>
      <c r="H347" s="67"/>
      <c r="I347" s="67"/>
    </row>
    <row r="348" spans="1:9" ht="12" customHeight="1">
      <c r="A348" s="83"/>
      <c r="B348" s="10" t="s">
        <v>82</v>
      </c>
      <c r="C348" s="251"/>
      <c r="D348" s="251"/>
      <c r="E348" s="251"/>
      <c r="F348" s="1053"/>
      <c r="G348" s="460"/>
      <c r="H348" s="67"/>
      <c r="I348" s="67"/>
    </row>
    <row r="349" spans="1:9" ht="12" customHeight="1">
      <c r="A349" s="69"/>
      <c r="B349" s="10" t="s">
        <v>972</v>
      </c>
      <c r="C349" s="76"/>
      <c r="D349" s="76"/>
      <c r="E349" s="76"/>
      <c r="F349" s="1053"/>
      <c r="G349" s="191"/>
      <c r="H349" s="67"/>
      <c r="I349" s="67"/>
    </row>
    <row r="350" spans="1:9" ht="12" customHeight="1">
      <c r="A350" s="69"/>
      <c r="B350" s="10" t="s">
        <v>247</v>
      </c>
      <c r="C350" s="76">
        <v>2550</v>
      </c>
      <c r="D350" s="76">
        <v>25655</v>
      </c>
      <c r="E350" s="76">
        <v>46669</v>
      </c>
      <c r="F350" s="1053">
        <f>SUM(E350/D350)</f>
        <v>1.8190995907230558</v>
      </c>
      <c r="G350" s="191"/>
      <c r="H350" s="67"/>
      <c r="I350" s="67"/>
    </row>
    <row r="351" spans="1:9" ht="12" customHeight="1" thickBot="1">
      <c r="A351" s="69"/>
      <c r="B351" s="73" t="s">
        <v>69</v>
      </c>
      <c r="C351" s="76"/>
      <c r="D351" s="76"/>
      <c r="E351" s="76"/>
      <c r="F351" s="1055"/>
      <c r="G351" s="30"/>
      <c r="H351" s="67"/>
      <c r="I351" s="67"/>
    </row>
    <row r="352" spans="1:9" ht="12" customHeight="1" thickBot="1">
      <c r="A352" s="51"/>
      <c r="B352" s="790" t="s">
        <v>1032</v>
      </c>
      <c r="C352" s="81">
        <f>SUM(C345:C351)</f>
        <v>3050</v>
      </c>
      <c r="D352" s="81">
        <f>SUM(D345:D351)</f>
        <v>26155</v>
      </c>
      <c r="E352" s="81">
        <f>SUM(E345:E351)</f>
        <v>47269</v>
      </c>
      <c r="F352" s="952">
        <f>SUM(E352/D352)</f>
        <v>1.807264385394762</v>
      </c>
      <c r="G352" s="121"/>
      <c r="H352" s="67"/>
      <c r="I352" s="67"/>
    </row>
    <row r="353" spans="1:9" ht="12" customHeight="1">
      <c r="A353" s="15">
        <v>3304</v>
      </c>
      <c r="B353" s="102" t="s">
        <v>23</v>
      </c>
      <c r="C353" s="88"/>
      <c r="D353" s="88"/>
      <c r="E353" s="88"/>
      <c r="F353" s="591"/>
      <c r="G353" s="190"/>
      <c r="H353" s="67"/>
      <c r="I353" s="67"/>
    </row>
    <row r="354" spans="1:9" ht="12" customHeight="1">
      <c r="A354" s="69"/>
      <c r="B354" s="70" t="s">
        <v>959</v>
      </c>
      <c r="C354" s="76"/>
      <c r="D354" s="76"/>
      <c r="E354" s="76"/>
      <c r="F354" s="591"/>
      <c r="G354" s="185"/>
      <c r="H354" s="67"/>
      <c r="I354" s="67"/>
    </row>
    <row r="355" spans="1:9" ht="12" customHeight="1">
      <c r="A355" s="69"/>
      <c r="B355" s="7" t="s">
        <v>95</v>
      </c>
      <c r="C355" s="76"/>
      <c r="D355" s="76"/>
      <c r="E355" s="76"/>
      <c r="F355" s="591"/>
      <c r="G355" s="214"/>
      <c r="H355" s="67"/>
      <c r="I355" s="67"/>
    </row>
    <row r="356" spans="1:9" ht="12" customHeight="1">
      <c r="A356" s="69"/>
      <c r="B356" s="84" t="s">
        <v>68</v>
      </c>
      <c r="C356" s="76">
        <v>402</v>
      </c>
      <c r="D356" s="76">
        <v>402</v>
      </c>
      <c r="E356" s="76">
        <v>402</v>
      </c>
      <c r="F356" s="1053">
        <f>SUM(E356/D356)</f>
        <v>1</v>
      </c>
      <c r="G356" s="460"/>
      <c r="H356" s="67"/>
      <c r="I356" s="67"/>
    </row>
    <row r="357" spans="1:9" ht="12" customHeight="1">
      <c r="A357" s="69"/>
      <c r="B357" s="10" t="s">
        <v>82</v>
      </c>
      <c r="C357" s="251"/>
      <c r="D357" s="251"/>
      <c r="E357" s="251"/>
      <c r="F357" s="1053"/>
      <c r="G357" s="185"/>
      <c r="H357" s="67"/>
      <c r="I357" s="67"/>
    </row>
    <row r="358" spans="1:9" ht="12" customHeight="1">
      <c r="A358" s="69"/>
      <c r="B358" s="10" t="s">
        <v>972</v>
      </c>
      <c r="C358" s="76"/>
      <c r="D358" s="76"/>
      <c r="E358" s="76"/>
      <c r="F358" s="1053"/>
      <c r="G358" s="456"/>
      <c r="H358" s="67"/>
      <c r="I358" s="67"/>
    </row>
    <row r="359" spans="1:9" ht="12" customHeight="1">
      <c r="A359" s="69"/>
      <c r="B359" s="10" t="s">
        <v>247</v>
      </c>
      <c r="C359" s="76">
        <v>2300</v>
      </c>
      <c r="D359" s="76">
        <v>11252</v>
      </c>
      <c r="E359" s="76">
        <v>19600</v>
      </c>
      <c r="F359" s="1053">
        <f>SUM(E359/D359)</f>
        <v>1.741912548880199</v>
      </c>
      <c r="G359" s="456"/>
      <c r="H359" s="67"/>
      <c r="I359" s="67"/>
    </row>
    <row r="360" spans="1:9" ht="12" customHeight="1" thickBot="1">
      <c r="A360" s="69"/>
      <c r="B360" s="73" t="s">
        <v>69</v>
      </c>
      <c r="C360" s="76"/>
      <c r="D360" s="76"/>
      <c r="E360" s="76"/>
      <c r="F360" s="951"/>
      <c r="G360" s="30"/>
      <c r="H360" s="67"/>
      <c r="I360" s="67"/>
    </row>
    <row r="361" spans="1:9" ht="12" customHeight="1" thickBot="1">
      <c r="A361" s="51"/>
      <c r="B361" s="790" t="s">
        <v>1032</v>
      </c>
      <c r="C361" s="81">
        <f>SUM(C354:C360)</f>
        <v>2702</v>
      </c>
      <c r="D361" s="81">
        <f>SUM(D354:D360)</f>
        <v>11654</v>
      </c>
      <c r="E361" s="81">
        <f>SUM(E354:E360)</f>
        <v>20002</v>
      </c>
      <c r="F361" s="952">
        <f>SUM(E361/D361)</f>
        <v>1.7163205766260512</v>
      </c>
      <c r="G361" s="121"/>
      <c r="H361" s="67"/>
      <c r="I361" s="67"/>
    </row>
    <row r="362" spans="1:9" ht="12" customHeight="1">
      <c r="A362" s="15">
        <v>3308</v>
      </c>
      <c r="B362" s="97" t="s">
        <v>37</v>
      </c>
      <c r="C362" s="98"/>
      <c r="D362" s="98"/>
      <c r="E362" s="98"/>
      <c r="F362" s="591"/>
      <c r="G362" s="4"/>
      <c r="H362" s="67"/>
      <c r="I362" s="67"/>
    </row>
    <row r="363" spans="1:9" ht="12" customHeight="1">
      <c r="A363" s="15"/>
      <c r="B363" s="70" t="s">
        <v>959</v>
      </c>
      <c r="C363" s="88"/>
      <c r="D363" s="88"/>
      <c r="E363" s="88"/>
      <c r="F363" s="591"/>
      <c r="G363" s="5"/>
      <c r="H363" s="67"/>
      <c r="I363" s="67"/>
    </row>
    <row r="364" spans="1:9" ht="12" customHeight="1">
      <c r="A364" s="15"/>
      <c r="B364" s="7" t="s">
        <v>95</v>
      </c>
      <c r="C364" s="45"/>
      <c r="D364" s="45"/>
      <c r="E364" s="45"/>
      <c r="F364" s="591"/>
      <c r="G364" s="460"/>
      <c r="H364" s="67"/>
      <c r="I364" s="67"/>
    </row>
    <row r="365" spans="1:9" ht="12" customHeight="1">
      <c r="A365" s="15"/>
      <c r="B365" s="84" t="s">
        <v>68</v>
      </c>
      <c r="C365" s="162">
        <v>1845</v>
      </c>
      <c r="D365" s="162">
        <v>1845</v>
      </c>
      <c r="E365" s="162">
        <v>2000</v>
      </c>
      <c r="F365" s="1053">
        <f>SUM(E365/D365)</f>
        <v>1.084010840108401</v>
      </c>
      <c r="G365" s="214"/>
      <c r="H365" s="67"/>
      <c r="I365" s="67"/>
    </row>
    <row r="366" spans="1:9" ht="12" customHeight="1">
      <c r="A366" s="15"/>
      <c r="B366" s="10" t="s">
        <v>82</v>
      </c>
      <c r="C366" s="162"/>
      <c r="D366" s="162"/>
      <c r="E366" s="162"/>
      <c r="F366" s="1053"/>
      <c r="G366" s="215"/>
      <c r="H366" s="67"/>
      <c r="I366" s="67"/>
    </row>
    <row r="367" spans="1:9" ht="12" customHeight="1">
      <c r="A367" s="15"/>
      <c r="B367" s="10" t="s">
        <v>972</v>
      </c>
      <c r="C367" s="45"/>
      <c r="D367" s="45"/>
      <c r="E367" s="45"/>
      <c r="F367" s="1053"/>
      <c r="G367" s="217"/>
      <c r="H367" s="67"/>
      <c r="I367" s="67"/>
    </row>
    <row r="368" spans="1:9" ht="12" customHeight="1">
      <c r="A368" s="15"/>
      <c r="B368" s="10" t="s">
        <v>247</v>
      </c>
      <c r="C368" s="156">
        <v>25000</v>
      </c>
      <c r="D368" s="156">
        <v>84246</v>
      </c>
      <c r="E368" s="156">
        <v>133427</v>
      </c>
      <c r="F368" s="1053">
        <f>SUM(E368/D368)</f>
        <v>1.5837784583244308</v>
      </c>
      <c r="G368" s="458"/>
      <c r="H368" s="67"/>
      <c r="I368" s="67"/>
    </row>
    <row r="369" spans="1:9" ht="12" customHeight="1" thickBot="1">
      <c r="A369" s="15"/>
      <c r="B369" s="73" t="s">
        <v>69</v>
      </c>
      <c r="C369" s="46"/>
      <c r="D369" s="46"/>
      <c r="E369" s="46"/>
      <c r="F369" s="951"/>
      <c r="G369" s="183"/>
      <c r="H369" s="67"/>
      <c r="I369" s="67"/>
    </row>
    <row r="370" spans="1:9" ht="12" customHeight="1" thickBot="1">
      <c r="A370" s="51"/>
      <c r="B370" s="790" t="s">
        <v>1032</v>
      </c>
      <c r="C370" s="81">
        <f>SUM(C365:C369)</f>
        <v>26845</v>
      </c>
      <c r="D370" s="81">
        <f>SUM(D365:D369)</f>
        <v>86091</v>
      </c>
      <c r="E370" s="81">
        <f>SUM(E365:E369)</f>
        <v>135427</v>
      </c>
      <c r="F370" s="952">
        <f>SUM(E370/D370)</f>
        <v>1.5730680326631123</v>
      </c>
      <c r="G370" s="30"/>
      <c r="H370" s="67"/>
      <c r="I370" s="67"/>
    </row>
    <row r="371" spans="1:9" ht="12" customHeight="1">
      <c r="A371" s="15">
        <v>3309</v>
      </c>
      <c r="B371" s="97" t="s">
        <v>38</v>
      </c>
      <c r="C371" s="88"/>
      <c r="D371" s="88"/>
      <c r="E371" s="88"/>
      <c r="F371" s="591"/>
      <c r="G371" s="181"/>
      <c r="H371" s="67"/>
      <c r="I371" s="67"/>
    </row>
    <row r="372" spans="1:9" ht="12" customHeight="1">
      <c r="A372" s="69"/>
      <c r="B372" s="70" t="s">
        <v>959</v>
      </c>
      <c r="C372" s="76"/>
      <c r="D372" s="76"/>
      <c r="E372" s="76"/>
      <c r="F372" s="591"/>
      <c r="G372" s="181"/>
      <c r="H372" s="67"/>
      <c r="I372" s="67"/>
    </row>
    <row r="373" spans="1:9" ht="12" customHeight="1">
      <c r="A373" s="69"/>
      <c r="B373" s="7" t="s">
        <v>95</v>
      </c>
      <c r="C373" s="76"/>
      <c r="D373" s="76"/>
      <c r="E373" s="76"/>
      <c r="F373" s="591"/>
      <c r="G373" s="181"/>
      <c r="H373" s="67"/>
      <c r="I373" s="67"/>
    </row>
    <row r="374" spans="1:9" ht="12" customHeight="1">
      <c r="A374" s="69"/>
      <c r="B374" s="84" t="s">
        <v>68</v>
      </c>
      <c r="C374" s="76"/>
      <c r="D374" s="76"/>
      <c r="E374" s="76">
        <v>20</v>
      </c>
      <c r="F374" s="591"/>
      <c r="G374" s="460"/>
      <c r="H374" s="67"/>
      <c r="I374" s="67"/>
    </row>
    <row r="375" spans="1:9" ht="12" customHeight="1">
      <c r="A375" s="69"/>
      <c r="B375" s="10" t="s">
        <v>82</v>
      </c>
      <c r="C375" s="251"/>
      <c r="D375" s="251"/>
      <c r="E375" s="251"/>
      <c r="F375" s="591"/>
      <c r="G375" s="181"/>
      <c r="H375" s="67"/>
      <c r="I375" s="67"/>
    </row>
    <row r="376" spans="1:9" ht="12" customHeight="1">
      <c r="A376" s="69"/>
      <c r="B376" s="10" t="s">
        <v>972</v>
      </c>
      <c r="C376" s="76"/>
      <c r="D376" s="76"/>
      <c r="E376" s="76"/>
      <c r="F376" s="591"/>
      <c r="G376" s="186"/>
      <c r="H376" s="67"/>
      <c r="I376" s="67"/>
    </row>
    <row r="377" spans="1:9" ht="12" customHeight="1">
      <c r="A377" s="69"/>
      <c r="B377" s="10" t="s">
        <v>247</v>
      </c>
      <c r="C377" s="76">
        <v>5100</v>
      </c>
      <c r="D377" s="76">
        <v>22972</v>
      </c>
      <c r="E377" s="76">
        <v>38513</v>
      </c>
      <c r="F377" s="1053">
        <f>SUM(E377/D377)</f>
        <v>1.676519240814905</v>
      </c>
      <c r="G377" s="186"/>
      <c r="H377" s="67"/>
      <c r="I377" s="67"/>
    </row>
    <row r="378" spans="1:9" ht="12" customHeight="1" thickBot="1">
      <c r="A378" s="69"/>
      <c r="B378" s="73" t="s">
        <v>69</v>
      </c>
      <c r="C378" s="76"/>
      <c r="D378" s="76"/>
      <c r="E378" s="76"/>
      <c r="F378" s="951"/>
      <c r="G378" s="30"/>
      <c r="H378" s="67"/>
      <c r="I378" s="67"/>
    </row>
    <row r="379" spans="1:9" ht="12.75" customHeight="1" thickBot="1">
      <c r="A379" s="51"/>
      <c r="B379" s="790" t="s">
        <v>1032</v>
      </c>
      <c r="C379" s="81">
        <f>SUM(C372:C378)</f>
        <v>5100</v>
      </c>
      <c r="D379" s="81">
        <f>SUM(D372:D378)</f>
        <v>22972</v>
      </c>
      <c r="E379" s="81">
        <f>SUM(E372:E378)</f>
        <v>38533</v>
      </c>
      <c r="F379" s="952">
        <f>SUM(E379/D379)</f>
        <v>1.6773898659237332</v>
      </c>
      <c r="G379" s="182"/>
      <c r="H379" s="67"/>
      <c r="I379" s="67"/>
    </row>
    <row r="380" spans="1:9" ht="12.75" customHeight="1">
      <c r="A380" s="15">
        <v>3310</v>
      </c>
      <c r="B380" s="97" t="s">
        <v>176</v>
      </c>
      <c r="C380" s="88"/>
      <c r="D380" s="88"/>
      <c r="E380" s="88"/>
      <c r="F380" s="591"/>
      <c r="G380" s="181"/>
      <c r="H380" s="67"/>
      <c r="I380" s="67"/>
    </row>
    <row r="381" spans="1:9" ht="12.75" customHeight="1">
      <c r="A381" s="69"/>
      <c r="B381" s="70" t="s">
        <v>959</v>
      </c>
      <c r="C381" s="76"/>
      <c r="D381" s="76"/>
      <c r="E381" s="76"/>
      <c r="F381" s="591"/>
      <c r="G381" s="181"/>
      <c r="H381" s="67"/>
      <c r="I381" s="67"/>
    </row>
    <row r="382" spans="1:9" ht="12.75" customHeight="1">
      <c r="A382" s="69"/>
      <c r="B382" s="7" t="s">
        <v>95</v>
      </c>
      <c r="C382" s="76"/>
      <c r="D382" s="76"/>
      <c r="E382" s="76"/>
      <c r="F382" s="591"/>
      <c r="G382" s="181"/>
      <c r="H382" s="67"/>
      <c r="I382" s="67"/>
    </row>
    <row r="383" spans="1:9" ht="12.75" customHeight="1">
      <c r="A383" s="69"/>
      <c r="B383" s="84" t="s">
        <v>68</v>
      </c>
      <c r="C383" s="76"/>
      <c r="D383" s="76"/>
      <c r="E383" s="76"/>
      <c r="F383" s="591"/>
      <c r="G383" s="460"/>
      <c r="H383" s="67"/>
      <c r="I383" s="67"/>
    </row>
    <row r="384" spans="1:9" ht="12.75" customHeight="1">
      <c r="A384" s="69"/>
      <c r="B384" s="10" t="s">
        <v>82</v>
      </c>
      <c r="C384" s="251"/>
      <c r="D384" s="251"/>
      <c r="E384" s="251"/>
      <c r="F384" s="591"/>
      <c r="G384" s="181"/>
      <c r="H384" s="67"/>
      <c r="I384" s="67"/>
    </row>
    <row r="385" spans="1:9" ht="12.75" customHeight="1">
      <c r="A385" s="69"/>
      <c r="B385" s="10" t="s">
        <v>972</v>
      </c>
      <c r="C385" s="76"/>
      <c r="D385" s="76"/>
      <c r="E385" s="76"/>
      <c r="F385" s="591"/>
      <c r="G385" s="186"/>
      <c r="H385" s="67"/>
      <c r="I385" s="67"/>
    </row>
    <row r="386" spans="1:9" ht="12.75" customHeight="1">
      <c r="A386" s="69"/>
      <c r="B386" s="10" t="s">
        <v>247</v>
      </c>
      <c r="C386" s="76">
        <v>6000</v>
      </c>
      <c r="D386" s="76">
        <v>6000</v>
      </c>
      <c r="E386" s="76">
        <v>6000</v>
      </c>
      <c r="F386" s="1053">
        <f>SUM(E386/D386)</f>
        <v>1</v>
      </c>
      <c r="G386" s="186"/>
      <c r="H386" s="67"/>
      <c r="I386" s="67"/>
    </row>
    <row r="387" spans="1:9" ht="12.75" customHeight="1" thickBot="1">
      <c r="A387" s="69"/>
      <c r="B387" s="73" t="s">
        <v>69</v>
      </c>
      <c r="C387" s="76"/>
      <c r="D387" s="76"/>
      <c r="E387" s="76"/>
      <c r="F387" s="951"/>
      <c r="G387" s="30"/>
      <c r="H387" s="67"/>
      <c r="I387" s="67"/>
    </row>
    <row r="388" spans="1:9" ht="12.75" customHeight="1" thickBot="1">
      <c r="A388" s="51"/>
      <c r="B388" s="790" t="s">
        <v>1032</v>
      </c>
      <c r="C388" s="81">
        <f>SUM(C381:C387)</f>
        <v>6000</v>
      </c>
      <c r="D388" s="81">
        <f>SUM(D381:D387)</f>
        <v>6000</v>
      </c>
      <c r="E388" s="81">
        <f>SUM(E381:E387)</f>
        <v>6000</v>
      </c>
      <c r="F388" s="952">
        <f>SUM(E388/D388)</f>
        <v>1</v>
      </c>
      <c r="G388" s="182"/>
      <c r="H388" s="67"/>
      <c r="I388" s="67"/>
    </row>
    <row r="389" spans="1:9" ht="12" customHeight="1">
      <c r="A389" s="15">
        <v>3311</v>
      </c>
      <c r="B389" s="97" t="s">
        <v>1036</v>
      </c>
      <c r="C389" s="88"/>
      <c r="D389" s="88"/>
      <c r="E389" s="88"/>
      <c r="F389" s="591"/>
      <c r="G389" s="181"/>
      <c r="H389" s="67"/>
      <c r="I389" s="67"/>
    </row>
    <row r="390" spans="1:9" ht="12" customHeight="1">
      <c r="A390" s="69"/>
      <c r="B390" s="70" t="s">
        <v>959</v>
      </c>
      <c r="C390" s="76"/>
      <c r="D390" s="76"/>
      <c r="E390" s="76"/>
      <c r="F390" s="591"/>
      <c r="G390" s="181"/>
      <c r="H390" s="67"/>
      <c r="I390" s="67"/>
    </row>
    <row r="391" spans="1:9" ht="12" customHeight="1">
      <c r="A391" s="69"/>
      <c r="B391" s="7" t="s">
        <v>95</v>
      </c>
      <c r="C391" s="76"/>
      <c r="D391" s="76"/>
      <c r="E391" s="76"/>
      <c r="F391" s="591"/>
      <c r="G391" s="181"/>
      <c r="H391" s="67"/>
      <c r="I391" s="67"/>
    </row>
    <row r="392" spans="1:9" ht="12" customHeight="1">
      <c r="A392" s="69"/>
      <c r="B392" s="84" t="s">
        <v>68</v>
      </c>
      <c r="C392" s="76"/>
      <c r="D392" s="76"/>
      <c r="E392" s="76"/>
      <c r="F392" s="591"/>
      <c r="G392" s="460"/>
      <c r="H392" s="67"/>
      <c r="I392" s="67"/>
    </row>
    <row r="393" spans="1:9" ht="12" customHeight="1">
      <c r="A393" s="69"/>
      <c r="B393" s="10" t="s">
        <v>82</v>
      </c>
      <c r="C393" s="251"/>
      <c r="D393" s="251"/>
      <c r="E393" s="251"/>
      <c r="F393" s="591"/>
      <c r="G393" s="181"/>
      <c r="H393" s="67"/>
      <c r="I393" s="67"/>
    </row>
    <row r="394" spans="1:9" ht="12" customHeight="1">
      <c r="A394" s="69"/>
      <c r="B394" s="10" t="s">
        <v>972</v>
      </c>
      <c r="C394" s="76"/>
      <c r="D394" s="76"/>
      <c r="E394" s="76"/>
      <c r="F394" s="591"/>
      <c r="G394" s="186"/>
      <c r="H394" s="67"/>
      <c r="I394" s="67"/>
    </row>
    <row r="395" spans="1:9" ht="12" customHeight="1">
      <c r="A395" s="69"/>
      <c r="B395" s="10" t="s">
        <v>247</v>
      </c>
      <c r="C395" s="76">
        <v>25000</v>
      </c>
      <c r="D395" s="76">
        <v>25000</v>
      </c>
      <c r="E395" s="76">
        <v>25000</v>
      </c>
      <c r="F395" s="1053">
        <f>SUM(E395/D395)</f>
        <v>1</v>
      </c>
      <c r="G395" s="186"/>
      <c r="H395" s="67"/>
      <c r="I395" s="67"/>
    </row>
    <row r="396" spans="1:9" ht="12" customHeight="1" thickBot="1">
      <c r="A396" s="69"/>
      <c r="B396" s="73" t="s">
        <v>69</v>
      </c>
      <c r="C396" s="76"/>
      <c r="D396" s="76"/>
      <c r="E396" s="76"/>
      <c r="F396" s="951"/>
      <c r="G396" s="30"/>
      <c r="H396" s="67"/>
      <c r="I396" s="67"/>
    </row>
    <row r="397" spans="1:9" ht="12.75" thickBot="1">
      <c r="A397" s="51"/>
      <c r="B397" s="790" t="s">
        <v>1032</v>
      </c>
      <c r="C397" s="81">
        <f>SUM(C390:C396)</f>
        <v>25000</v>
      </c>
      <c r="D397" s="81">
        <f>SUM(D390:D396)</f>
        <v>25000</v>
      </c>
      <c r="E397" s="81">
        <f>SUM(E390:E396)</f>
        <v>25000</v>
      </c>
      <c r="F397" s="952">
        <f>SUM(E397/D397)</f>
        <v>1</v>
      </c>
      <c r="G397" s="182"/>
      <c r="H397" s="67"/>
      <c r="I397" s="67"/>
    </row>
    <row r="398" spans="1:9" ht="12">
      <c r="A398" s="68">
        <v>3314</v>
      </c>
      <c r="B398" s="97" t="s">
        <v>1037</v>
      </c>
      <c r="C398" s="88"/>
      <c r="D398" s="88"/>
      <c r="E398" s="88"/>
      <c r="F398" s="591"/>
      <c r="G398" s="181"/>
      <c r="H398" s="67"/>
      <c r="I398" s="67"/>
    </row>
    <row r="399" spans="1:9" ht="12" customHeight="1">
      <c r="A399" s="69"/>
      <c r="B399" s="70" t="s">
        <v>959</v>
      </c>
      <c r="C399" s="76"/>
      <c r="D399" s="76"/>
      <c r="E399" s="76"/>
      <c r="F399" s="591"/>
      <c r="G399" s="181"/>
      <c r="H399" s="67"/>
      <c r="I399" s="67"/>
    </row>
    <row r="400" spans="1:9" ht="12" customHeight="1">
      <c r="A400" s="69"/>
      <c r="B400" s="7" t="s">
        <v>95</v>
      </c>
      <c r="C400" s="76"/>
      <c r="D400" s="76"/>
      <c r="E400" s="76"/>
      <c r="F400" s="591"/>
      <c r="G400" s="460"/>
      <c r="H400" s="67"/>
      <c r="I400" s="67"/>
    </row>
    <row r="401" spans="1:9" ht="12" customHeight="1">
      <c r="A401" s="69"/>
      <c r="B401" s="84" t="s">
        <v>68</v>
      </c>
      <c r="C401" s="76">
        <v>700</v>
      </c>
      <c r="D401" s="76">
        <v>700</v>
      </c>
      <c r="E401" s="76">
        <v>740</v>
      </c>
      <c r="F401" s="1053">
        <f>SUM(E401/D401)</f>
        <v>1.0571428571428572</v>
      </c>
      <c r="G401" s="181"/>
      <c r="H401" s="67"/>
      <c r="I401" s="67"/>
    </row>
    <row r="402" spans="1:9" ht="12" customHeight="1">
      <c r="A402" s="69"/>
      <c r="B402" s="10" t="s">
        <v>82</v>
      </c>
      <c r="C402" s="251"/>
      <c r="D402" s="251"/>
      <c r="E402" s="251"/>
      <c r="F402" s="1053"/>
      <c r="G402" s="181"/>
      <c r="H402" s="67"/>
      <c r="I402" s="67"/>
    </row>
    <row r="403" spans="1:9" ht="12" customHeight="1">
      <c r="A403" s="69"/>
      <c r="B403" s="10" t="s">
        <v>972</v>
      </c>
      <c r="C403" s="76"/>
      <c r="D403" s="76"/>
      <c r="E403" s="76"/>
      <c r="F403" s="1053"/>
      <c r="G403" s="186"/>
      <c r="H403" s="67"/>
      <c r="I403" s="67"/>
    </row>
    <row r="404" spans="1:9" ht="12" customHeight="1">
      <c r="A404" s="69"/>
      <c r="B404" s="10" t="s">
        <v>247</v>
      </c>
      <c r="C404" s="76">
        <v>13000</v>
      </c>
      <c r="D404" s="76">
        <v>13000</v>
      </c>
      <c r="E404" s="76">
        <v>12960</v>
      </c>
      <c r="F404" s="1053">
        <f>SUM(E404/D404)</f>
        <v>0.9969230769230769</v>
      </c>
      <c r="G404" s="186"/>
      <c r="H404" s="67"/>
      <c r="I404" s="67"/>
    </row>
    <row r="405" spans="1:9" ht="12" customHeight="1" thickBot="1">
      <c r="A405" s="69"/>
      <c r="B405" s="73" t="s">
        <v>69</v>
      </c>
      <c r="C405" s="76"/>
      <c r="D405" s="76"/>
      <c r="E405" s="76"/>
      <c r="F405" s="951"/>
      <c r="G405" s="30"/>
      <c r="H405" s="67"/>
      <c r="I405" s="67"/>
    </row>
    <row r="406" spans="1:9" ht="12" customHeight="1" thickBot="1">
      <c r="A406" s="51"/>
      <c r="B406" s="790" t="s">
        <v>1032</v>
      </c>
      <c r="C406" s="81">
        <f>SUM(C399:C405)</f>
        <v>13700</v>
      </c>
      <c r="D406" s="81">
        <f>SUM(D399:D405)</f>
        <v>13700</v>
      </c>
      <c r="E406" s="81">
        <f>SUM(E399:E405)</f>
        <v>13700</v>
      </c>
      <c r="F406" s="952">
        <f>SUM(E406/D406)</f>
        <v>1</v>
      </c>
      <c r="G406" s="182"/>
      <c r="H406" s="67"/>
      <c r="I406" s="67"/>
    </row>
    <row r="407" spans="1:9" ht="12" customHeight="1">
      <c r="A407" s="15">
        <v>3315</v>
      </c>
      <c r="B407" s="102" t="s">
        <v>1038</v>
      </c>
      <c r="C407" s="88"/>
      <c r="D407" s="88"/>
      <c r="E407" s="88"/>
      <c r="F407" s="591"/>
      <c r="G407" s="181"/>
      <c r="H407" s="67"/>
      <c r="I407" s="67"/>
    </row>
    <row r="408" spans="1:9" ht="12" customHeight="1">
      <c r="A408" s="69"/>
      <c r="B408" s="70" t="s">
        <v>959</v>
      </c>
      <c r="C408" s="76"/>
      <c r="D408" s="76"/>
      <c r="E408" s="76"/>
      <c r="F408" s="591"/>
      <c r="G408" s="181"/>
      <c r="H408" s="67"/>
      <c r="I408" s="67"/>
    </row>
    <row r="409" spans="1:9" ht="12" customHeight="1">
      <c r="A409" s="69"/>
      <c r="B409" s="7" t="s">
        <v>95</v>
      </c>
      <c r="C409" s="76"/>
      <c r="D409" s="76"/>
      <c r="E409" s="76"/>
      <c r="F409" s="591"/>
      <c r="G409" s="460"/>
      <c r="H409" s="67"/>
      <c r="I409" s="67"/>
    </row>
    <row r="410" spans="1:9" ht="12" customHeight="1">
      <c r="A410" s="69"/>
      <c r="B410" s="84" t="s">
        <v>68</v>
      </c>
      <c r="C410" s="76">
        <v>435</v>
      </c>
      <c r="D410" s="76">
        <v>435</v>
      </c>
      <c r="E410" s="76">
        <v>1004</v>
      </c>
      <c r="F410" s="1053">
        <f>SUM(E410/D410)</f>
        <v>2.3080459770114943</v>
      </c>
      <c r="G410" s="181"/>
      <c r="H410" s="67"/>
      <c r="I410" s="67"/>
    </row>
    <row r="411" spans="1:9" ht="12" customHeight="1">
      <c r="A411" s="69"/>
      <c r="B411" s="10" t="s">
        <v>82</v>
      </c>
      <c r="C411" s="251"/>
      <c r="D411" s="251"/>
      <c r="E411" s="251"/>
      <c r="F411" s="1053"/>
      <c r="G411" s="181"/>
      <c r="H411" s="67"/>
      <c r="I411" s="67"/>
    </row>
    <row r="412" spans="1:9" ht="12" customHeight="1">
      <c r="A412" s="69"/>
      <c r="B412" s="10" t="s">
        <v>972</v>
      </c>
      <c r="C412" s="76"/>
      <c r="D412" s="76"/>
      <c r="E412" s="76"/>
      <c r="F412" s="1053"/>
      <c r="G412" s="186"/>
      <c r="H412" s="67"/>
      <c r="I412" s="67"/>
    </row>
    <row r="413" spans="1:9" ht="12" customHeight="1">
      <c r="A413" s="69"/>
      <c r="B413" s="10" t="s">
        <v>247</v>
      </c>
      <c r="C413" s="76">
        <v>13000</v>
      </c>
      <c r="D413" s="76">
        <v>7301</v>
      </c>
      <c r="E413" s="76">
        <v>7049</v>
      </c>
      <c r="F413" s="1053">
        <f>SUM(E413/D413)</f>
        <v>0.965484180249281</v>
      </c>
      <c r="G413" s="186"/>
      <c r="H413" s="67"/>
      <c r="I413" s="67"/>
    </row>
    <row r="414" spans="1:9" ht="12" customHeight="1" thickBot="1">
      <c r="A414" s="69"/>
      <c r="B414" s="73" t="s">
        <v>69</v>
      </c>
      <c r="C414" s="76"/>
      <c r="D414" s="76"/>
      <c r="E414" s="76"/>
      <c r="F414" s="951"/>
      <c r="G414" s="183"/>
      <c r="H414" s="67"/>
      <c r="I414" s="67"/>
    </row>
    <row r="415" spans="1:9" ht="12" customHeight="1" thickBot="1">
      <c r="A415" s="51"/>
      <c r="B415" s="790" t="s">
        <v>1032</v>
      </c>
      <c r="C415" s="81">
        <f>SUM(C408:C414)</f>
        <v>13435</v>
      </c>
      <c r="D415" s="81">
        <f>SUM(D408:D414)</f>
        <v>7736</v>
      </c>
      <c r="E415" s="81">
        <f>SUM(E408:E414)</f>
        <v>8053</v>
      </c>
      <c r="F415" s="952">
        <f>SUM(E415/D415)</f>
        <v>1.0409772492244054</v>
      </c>
      <c r="G415" s="182"/>
      <c r="H415" s="67"/>
      <c r="I415" s="67"/>
    </row>
    <row r="416" spans="1:9" ht="12" customHeight="1">
      <c r="A416" s="15">
        <v>3316</v>
      </c>
      <c r="B416" s="102" t="s">
        <v>498</v>
      </c>
      <c r="C416" s="88"/>
      <c r="D416" s="88"/>
      <c r="E416" s="88"/>
      <c r="F416" s="591"/>
      <c r="G416" s="181"/>
      <c r="H416" s="67"/>
      <c r="I416" s="67"/>
    </row>
    <row r="417" spans="1:9" ht="12" customHeight="1">
      <c r="A417" s="69"/>
      <c r="B417" s="70" t="s">
        <v>959</v>
      </c>
      <c r="C417" s="76"/>
      <c r="D417" s="76"/>
      <c r="E417" s="76"/>
      <c r="F417" s="591"/>
      <c r="G417" s="181"/>
      <c r="H417" s="67"/>
      <c r="I417" s="67"/>
    </row>
    <row r="418" spans="1:9" ht="12" customHeight="1">
      <c r="A418" s="69"/>
      <c r="B418" s="7" t="s">
        <v>95</v>
      </c>
      <c r="C418" s="76"/>
      <c r="D418" s="76"/>
      <c r="E418" s="76"/>
      <c r="F418" s="591"/>
      <c r="G418" s="460"/>
      <c r="H418" s="67"/>
      <c r="I418" s="67"/>
    </row>
    <row r="419" spans="1:9" ht="12" customHeight="1">
      <c r="A419" s="69"/>
      <c r="B419" s="84" t="s">
        <v>68</v>
      </c>
      <c r="C419" s="76"/>
      <c r="D419" s="76"/>
      <c r="E419" s="76">
        <v>15</v>
      </c>
      <c r="F419" s="591"/>
      <c r="G419" s="181"/>
      <c r="H419" s="67"/>
      <c r="I419" s="67"/>
    </row>
    <row r="420" spans="1:9" ht="12" customHeight="1">
      <c r="A420" s="69"/>
      <c r="B420" s="10" t="s">
        <v>82</v>
      </c>
      <c r="C420" s="251"/>
      <c r="D420" s="251"/>
      <c r="E420" s="251"/>
      <c r="F420" s="591"/>
      <c r="G420" s="181"/>
      <c r="H420" s="67"/>
      <c r="I420" s="67"/>
    </row>
    <row r="421" spans="1:9" ht="12" customHeight="1">
      <c r="A421" s="69"/>
      <c r="B421" s="10" t="s">
        <v>972</v>
      </c>
      <c r="C421" s="76"/>
      <c r="D421" s="76"/>
      <c r="E421" s="76"/>
      <c r="F421" s="591"/>
      <c r="G421" s="186"/>
      <c r="H421" s="67"/>
      <c r="I421" s="67"/>
    </row>
    <row r="422" spans="1:9" ht="12" customHeight="1">
      <c r="A422" s="69"/>
      <c r="B422" s="10" t="s">
        <v>247</v>
      </c>
      <c r="C422" s="76"/>
      <c r="D422" s="76">
        <v>113</v>
      </c>
      <c r="E422" s="76">
        <v>283</v>
      </c>
      <c r="F422" s="1053">
        <f>SUM(E422/D422)</f>
        <v>2.504424778761062</v>
      </c>
      <c r="G422" s="186"/>
      <c r="H422" s="67"/>
      <c r="I422" s="67"/>
    </row>
    <row r="423" spans="1:9" ht="12" customHeight="1" thickBot="1">
      <c r="A423" s="69"/>
      <c r="B423" s="73" t="s">
        <v>69</v>
      </c>
      <c r="C423" s="76"/>
      <c r="D423" s="76"/>
      <c r="E423" s="76"/>
      <c r="F423" s="951"/>
      <c r="G423" s="183"/>
      <c r="H423" s="67"/>
      <c r="I423" s="67"/>
    </row>
    <row r="424" spans="1:9" ht="12" customHeight="1" thickBot="1">
      <c r="A424" s="51"/>
      <c r="B424" s="790" t="s">
        <v>1032</v>
      </c>
      <c r="C424" s="81">
        <f>SUM(C417:C423)</f>
        <v>0</v>
      </c>
      <c r="D424" s="81">
        <f>SUM(D417:D423)</f>
        <v>113</v>
      </c>
      <c r="E424" s="81">
        <f>SUM(E417:E423)</f>
        <v>298</v>
      </c>
      <c r="F424" s="952">
        <f>SUM(E424/D424)</f>
        <v>2.6371681415929205</v>
      </c>
      <c r="G424" s="182"/>
      <c r="H424" s="67"/>
      <c r="I424" s="67"/>
    </row>
    <row r="425" spans="1:9" ht="12" customHeight="1">
      <c r="A425" s="15">
        <v>3318</v>
      </c>
      <c r="B425" s="102" t="s">
        <v>1039</v>
      </c>
      <c r="C425" s="88"/>
      <c r="D425" s="88"/>
      <c r="E425" s="88"/>
      <c r="F425" s="591"/>
      <c r="G425" s="181"/>
      <c r="H425" s="67"/>
      <c r="I425" s="67"/>
    </row>
    <row r="426" spans="1:9" ht="12" customHeight="1">
      <c r="A426" s="69"/>
      <c r="B426" s="70" t="s">
        <v>959</v>
      </c>
      <c r="C426" s="76"/>
      <c r="D426" s="76"/>
      <c r="E426" s="76"/>
      <c r="F426" s="591"/>
      <c r="G426" s="181"/>
      <c r="H426" s="67"/>
      <c r="I426" s="67"/>
    </row>
    <row r="427" spans="1:9" ht="12" customHeight="1">
      <c r="A427" s="69"/>
      <c r="B427" s="7" t="s">
        <v>95</v>
      </c>
      <c r="C427" s="76"/>
      <c r="D427" s="76"/>
      <c r="E427" s="76"/>
      <c r="F427" s="591"/>
      <c r="G427" s="181"/>
      <c r="H427" s="67"/>
      <c r="I427" s="67"/>
    </row>
    <row r="428" spans="1:9" ht="12" customHeight="1">
      <c r="A428" s="69"/>
      <c r="B428" s="84" t="s">
        <v>68</v>
      </c>
      <c r="C428" s="76"/>
      <c r="D428" s="76"/>
      <c r="E428" s="76"/>
      <c r="F428" s="591"/>
      <c r="G428" s="460"/>
      <c r="H428" s="67"/>
      <c r="I428" s="67"/>
    </row>
    <row r="429" spans="1:9" ht="12" customHeight="1">
      <c r="A429" s="69"/>
      <c r="B429" s="10" t="s">
        <v>82</v>
      </c>
      <c r="C429" s="251"/>
      <c r="D429" s="251"/>
      <c r="E429" s="251"/>
      <c r="F429" s="591"/>
      <c r="G429" s="181"/>
      <c r="H429" s="67"/>
      <c r="I429" s="67"/>
    </row>
    <row r="430" spans="1:9" ht="12" customHeight="1">
      <c r="A430" s="69"/>
      <c r="B430" s="10" t="s">
        <v>972</v>
      </c>
      <c r="C430" s="76"/>
      <c r="D430" s="76"/>
      <c r="E430" s="76"/>
      <c r="F430" s="591"/>
      <c r="G430" s="186"/>
      <c r="H430" s="67"/>
      <c r="I430" s="67"/>
    </row>
    <row r="431" spans="1:9" ht="12" customHeight="1">
      <c r="A431" s="69"/>
      <c r="B431" s="10" t="s">
        <v>247</v>
      </c>
      <c r="C431" s="76">
        <v>2200</v>
      </c>
      <c r="D431" s="76">
        <v>8502</v>
      </c>
      <c r="E431" s="76">
        <v>14060</v>
      </c>
      <c r="F431" s="1053">
        <f>SUM(E431/D431)</f>
        <v>1.6537285344624795</v>
      </c>
      <c r="G431" s="186"/>
      <c r="H431" s="67"/>
      <c r="I431" s="67"/>
    </row>
    <row r="432" spans="1:9" ht="12" customHeight="1" thickBot="1">
      <c r="A432" s="69"/>
      <c r="B432" s="73" t="s">
        <v>69</v>
      </c>
      <c r="C432" s="76"/>
      <c r="D432" s="76"/>
      <c r="E432" s="76"/>
      <c r="F432" s="951"/>
      <c r="G432" s="30"/>
      <c r="H432" s="67"/>
      <c r="I432" s="67"/>
    </row>
    <row r="433" spans="1:9" ht="12" customHeight="1" thickBot="1">
      <c r="A433" s="51"/>
      <c r="B433" s="790" t="s">
        <v>1032</v>
      </c>
      <c r="C433" s="81">
        <f>SUM(C426:C432)</f>
        <v>2200</v>
      </c>
      <c r="D433" s="81">
        <f>SUM(D426:D432)</f>
        <v>8502</v>
      </c>
      <c r="E433" s="81">
        <f>SUM(E426:E432)</f>
        <v>14060</v>
      </c>
      <c r="F433" s="952">
        <f>SUM(E433/D433)</f>
        <v>1.6537285344624795</v>
      </c>
      <c r="G433" s="182"/>
      <c r="H433" s="67"/>
      <c r="I433" s="67"/>
    </row>
    <row r="434" spans="1:9" ht="12" customHeight="1">
      <c r="A434" s="15">
        <v>3320</v>
      </c>
      <c r="B434" s="97" t="s">
        <v>1090</v>
      </c>
      <c r="C434" s="98"/>
      <c r="D434" s="98"/>
      <c r="E434" s="98"/>
      <c r="F434" s="591"/>
      <c r="G434" s="181"/>
      <c r="H434" s="67"/>
      <c r="I434" s="67"/>
    </row>
    <row r="435" spans="1:9" ht="12" customHeight="1">
      <c r="A435" s="69"/>
      <c r="B435" s="70" t="s">
        <v>959</v>
      </c>
      <c r="C435" s="76"/>
      <c r="D435" s="76"/>
      <c r="E435" s="76"/>
      <c r="F435" s="591"/>
      <c r="G435" s="181"/>
      <c r="H435" s="67"/>
      <c r="I435" s="67"/>
    </row>
    <row r="436" spans="1:9" ht="12" customHeight="1">
      <c r="A436" s="69"/>
      <c r="B436" s="7" t="s">
        <v>95</v>
      </c>
      <c r="C436" s="76"/>
      <c r="D436" s="76"/>
      <c r="E436" s="76"/>
      <c r="F436" s="591"/>
      <c r="G436" s="181"/>
      <c r="H436" s="67"/>
      <c r="I436" s="67"/>
    </row>
    <row r="437" spans="1:9" ht="12" customHeight="1">
      <c r="A437" s="69"/>
      <c r="B437" s="84" t="s">
        <v>68</v>
      </c>
      <c r="C437" s="76"/>
      <c r="D437" s="76"/>
      <c r="E437" s="76"/>
      <c r="F437" s="591"/>
      <c r="G437" s="460"/>
      <c r="H437" s="67"/>
      <c r="I437" s="67"/>
    </row>
    <row r="438" spans="1:9" ht="12" customHeight="1">
      <c r="A438" s="69"/>
      <c r="B438" s="10" t="s">
        <v>82</v>
      </c>
      <c r="C438" s="251"/>
      <c r="D438" s="251"/>
      <c r="E438" s="251"/>
      <c r="F438" s="591"/>
      <c r="G438" s="181"/>
      <c r="H438" s="67"/>
      <c r="I438" s="67"/>
    </row>
    <row r="439" spans="1:9" ht="12" customHeight="1">
      <c r="A439" s="69"/>
      <c r="B439" s="10" t="s">
        <v>972</v>
      </c>
      <c r="C439" s="76"/>
      <c r="D439" s="76"/>
      <c r="E439" s="76"/>
      <c r="F439" s="591"/>
      <c r="G439" s="186"/>
      <c r="H439" s="67"/>
      <c r="I439" s="67"/>
    </row>
    <row r="440" spans="1:9" ht="12" customHeight="1">
      <c r="A440" s="69"/>
      <c r="B440" s="10" t="s">
        <v>247</v>
      </c>
      <c r="C440" s="76">
        <v>1114</v>
      </c>
      <c r="D440" s="76">
        <v>1114</v>
      </c>
      <c r="E440" s="76">
        <v>4975</v>
      </c>
      <c r="F440" s="1053">
        <f>SUM(E440/D440)</f>
        <v>4.4658886894075405</v>
      </c>
      <c r="G440" s="186"/>
      <c r="H440" s="67"/>
      <c r="I440" s="67"/>
    </row>
    <row r="441" spans="1:9" ht="12" customHeight="1" thickBot="1">
      <c r="A441" s="69"/>
      <c r="B441" s="73" t="s">
        <v>69</v>
      </c>
      <c r="C441" s="76"/>
      <c r="D441" s="76"/>
      <c r="E441" s="76"/>
      <c r="F441" s="951"/>
      <c r="G441" s="30"/>
      <c r="H441" s="67"/>
      <c r="I441" s="67"/>
    </row>
    <row r="442" spans="1:9" ht="12" customHeight="1" thickBot="1">
      <c r="A442" s="51"/>
      <c r="B442" s="790" t="s">
        <v>1032</v>
      </c>
      <c r="C442" s="81">
        <f>SUM(C435:C441)</f>
        <v>1114</v>
      </c>
      <c r="D442" s="81">
        <f>SUM(D435:D441)</f>
        <v>1114</v>
      </c>
      <c r="E442" s="81">
        <f>SUM(E435:E441)</f>
        <v>4975</v>
      </c>
      <c r="F442" s="952">
        <f>SUM(E442/D442)</f>
        <v>4.4658886894075405</v>
      </c>
      <c r="G442" s="182"/>
      <c r="H442" s="67"/>
      <c r="I442" s="67"/>
    </row>
    <row r="443" spans="1:9" ht="12" customHeight="1">
      <c r="A443" s="15">
        <v>3322</v>
      </c>
      <c r="B443" s="97" t="s">
        <v>1040</v>
      </c>
      <c r="C443" s="88"/>
      <c r="D443" s="88"/>
      <c r="E443" s="88"/>
      <c r="F443" s="591"/>
      <c r="G443" s="181"/>
      <c r="H443" s="67"/>
      <c r="I443" s="67"/>
    </row>
    <row r="444" spans="1:9" ht="12" customHeight="1">
      <c r="A444" s="69"/>
      <c r="B444" s="70" t="s">
        <v>959</v>
      </c>
      <c r="C444" s="76"/>
      <c r="D444" s="76"/>
      <c r="E444" s="76"/>
      <c r="F444" s="591"/>
      <c r="G444" s="181"/>
      <c r="H444" s="67"/>
      <c r="I444" s="67"/>
    </row>
    <row r="445" spans="1:9" ht="12" customHeight="1">
      <c r="A445" s="69"/>
      <c r="B445" s="7" t="s">
        <v>95</v>
      </c>
      <c r="C445" s="76"/>
      <c r="D445" s="76"/>
      <c r="E445" s="76"/>
      <c r="F445" s="591"/>
      <c r="G445" s="460"/>
      <c r="H445" s="67"/>
      <c r="I445" s="67"/>
    </row>
    <row r="446" spans="1:9" ht="12" customHeight="1">
      <c r="A446" s="69"/>
      <c r="B446" s="84" t="s">
        <v>68</v>
      </c>
      <c r="C446" s="76">
        <v>100</v>
      </c>
      <c r="D446" s="76">
        <v>100</v>
      </c>
      <c r="E446" s="76">
        <v>100</v>
      </c>
      <c r="F446" s="1053">
        <f>SUM(E446/D446)</f>
        <v>1</v>
      </c>
      <c r="G446" s="181"/>
      <c r="H446" s="67"/>
      <c r="I446" s="67"/>
    </row>
    <row r="447" spans="1:9" ht="12" customHeight="1">
      <c r="A447" s="69"/>
      <c r="B447" s="10" t="s">
        <v>82</v>
      </c>
      <c r="C447" s="251"/>
      <c r="D447" s="251"/>
      <c r="E447" s="251"/>
      <c r="F447" s="591"/>
      <c r="G447" s="181"/>
      <c r="H447" s="67"/>
      <c r="I447" s="67"/>
    </row>
    <row r="448" spans="1:9" ht="12" customHeight="1">
      <c r="A448" s="69"/>
      <c r="B448" s="10" t="s">
        <v>972</v>
      </c>
      <c r="C448" s="76"/>
      <c r="D448" s="76"/>
      <c r="E448" s="76"/>
      <c r="F448" s="591"/>
      <c r="G448" s="186"/>
      <c r="H448" s="67"/>
      <c r="I448" s="67"/>
    </row>
    <row r="449" spans="1:9" ht="12" customHeight="1">
      <c r="A449" s="69"/>
      <c r="B449" s="10" t="s">
        <v>247</v>
      </c>
      <c r="C449" s="76">
        <v>6400</v>
      </c>
      <c r="D449" s="76">
        <v>6400</v>
      </c>
      <c r="E449" s="76">
        <v>6400</v>
      </c>
      <c r="F449" s="591">
        <f>SUM(E449/D449)</f>
        <v>1</v>
      </c>
      <c r="G449" s="217"/>
      <c r="H449" s="67"/>
      <c r="I449" s="67"/>
    </row>
    <row r="450" spans="1:9" ht="12" customHeight="1" thickBot="1">
      <c r="A450" s="69"/>
      <c r="B450" s="73" t="s">
        <v>69</v>
      </c>
      <c r="C450" s="76"/>
      <c r="D450" s="76"/>
      <c r="E450" s="76"/>
      <c r="F450" s="951"/>
      <c r="G450" s="457"/>
      <c r="H450" s="67"/>
      <c r="I450" s="67"/>
    </row>
    <row r="451" spans="1:9" ht="12" customHeight="1" thickBot="1">
      <c r="A451" s="51"/>
      <c r="B451" s="790" t="s">
        <v>1032</v>
      </c>
      <c r="C451" s="81">
        <f>SUM(C444:C450)</f>
        <v>6500</v>
      </c>
      <c r="D451" s="81">
        <f>SUM(D444:D450)</f>
        <v>6500</v>
      </c>
      <c r="E451" s="81">
        <f>SUM(E444:E450)</f>
        <v>6500</v>
      </c>
      <c r="F451" s="952">
        <f>SUM(E451/D451)</f>
        <v>1</v>
      </c>
      <c r="G451" s="182"/>
      <c r="H451" s="67"/>
      <c r="I451" s="67"/>
    </row>
    <row r="452" spans="1:9" ht="12" customHeight="1">
      <c r="A452" s="171">
        <v>3323</v>
      </c>
      <c r="B452" s="883" t="s">
        <v>318</v>
      </c>
      <c r="C452" s="88"/>
      <c r="D452" s="88"/>
      <c r="E452" s="88"/>
      <c r="F452" s="591"/>
      <c r="G452" s="181"/>
      <c r="H452" s="67"/>
      <c r="I452" s="67"/>
    </row>
    <row r="453" spans="1:9" ht="12" customHeight="1">
      <c r="A453" s="69"/>
      <c r="B453" s="70" t="s">
        <v>959</v>
      </c>
      <c r="C453" s="76"/>
      <c r="D453" s="76"/>
      <c r="E453" s="76"/>
      <c r="F453" s="591"/>
      <c r="G453" s="181"/>
      <c r="H453" s="67"/>
      <c r="I453" s="67"/>
    </row>
    <row r="454" spans="1:9" ht="12" customHeight="1">
      <c r="A454" s="69"/>
      <c r="B454" s="7" t="s">
        <v>95</v>
      </c>
      <c r="C454" s="76"/>
      <c r="D454" s="76"/>
      <c r="E454" s="76"/>
      <c r="F454" s="591"/>
      <c r="G454" s="460"/>
      <c r="H454" s="67"/>
      <c r="I454" s="67"/>
    </row>
    <row r="455" spans="1:9" ht="12" customHeight="1">
      <c r="A455" s="69"/>
      <c r="B455" s="84" t="s">
        <v>68</v>
      </c>
      <c r="C455" s="76"/>
      <c r="D455" s="76"/>
      <c r="E455" s="76">
        <v>50</v>
      </c>
      <c r="F455" s="591"/>
      <c r="G455" s="181"/>
      <c r="H455" s="67"/>
      <c r="I455" s="67"/>
    </row>
    <row r="456" spans="1:9" ht="12" customHeight="1">
      <c r="A456" s="69"/>
      <c r="B456" s="10" t="s">
        <v>82</v>
      </c>
      <c r="C456" s="251"/>
      <c r="D456" s="251"/>
      <c r="E456" s="251"/>
      <c r="F456" s="591"/>
      <c r="G456" s="181"/>
      <c r="H456" s="67"/>
      <c r="I456" s="67"/>
    </row>
    <row r="457" spans="1:9" ht="12" customHeight="1">
      <c r="A457" s="69"/>
      <c r="B457" s="10" t="s">
        <v>972</v>
      </c>
      <c r="C457" s="76"/>
      <c r="D457" s="76"/>
      <c r="E457" s="76"/>
      <c r="F457" s="591"/>
      <c r="G457" s="186"/>
      <c r="H457" s="67"/>
      <c r="I457" s="67"/>
    </row>
    <row r="458" spans="1:9" ht="12" customHeight="1">
      <c r="A458" s="69"/>
      <c r="B458" s="10" t="s">
        <v>247</v>
      </c>
      <c r="C458" s="76"/>
      <c r="D458" s="884">
        <v>6000</v>
      </c>
      <c r="E458" s="884">
        <v>5950</v>
      </c>
      <c r="F458" s="1053">
        <f>SUM(E458/D458)</f>
        <v>0.9916666666666667</v>
      </c>
      <c r="G458" s="217"/>
      <c r="H458" s="67"/>
      <c r="I458" s="67"/>
    </row>
    <row r="459" spans="1:9" ht="12" customHeight="1" thickBot="1">
      <c r="A459" s="69"/>
      <c r="B459" s="73" t="s">
        <v>69</v>
      </c>
      <c r="C459" s="76"/>
      <c r="D459" s="76"/>
      <c r="E459" s="76"/>
      <c r="F459" s="951"/>
      <c r="G459" s="457"/>
      <c r="H459" s="67"/>
      <c r="I459" s="67"/>
    </row>
    <row r="460" spans="1:9" ht="12" customHeight="1" thickBot="1">
      <c r="A460" s="51"/>
      <c r="B460" s="790" t="s">
        <v>1032</v>
      </c>
      <c r="C460" s="81">
        <f>SUM(C453:C459)</f>
        <v>0</v>
      </c>
      <c r="D460" s="81">
        <f>SUM(D453:D459)</f>
        <v>6000</v>
      </c>
      <c r="E460" s="81">
        <f>SUM(E453:E459)</f>
        <v>6000</v>
      </c>
      <c r="F460" s="952">
        <f>SUM(E460/D460)</f>
        <v>1</v>
      </c>
      <c r="G460" s="182"/>
      <c r="H460" s="67"/>
      <c r="I460" s="67"/>
    </row>
    <row r="461" spans="1:9" ht="12" customHeight="1">
      <c r="A461" s="50">
        <v>3340</v>
      </c>
      <c r="B461" s="105" t="s">
        <v>355</v>
      </c>
      <c r="C461" s="98"/>
      <c r="D461" s="98"/>
      <c r="E461" s="98"/>
      <c r="F461" s="591"/>
      <c r="G461" s="181"/>
      <c r="H461" s="67"/>
      <c r="I461" s="67"/>
    </row>
    <row r="462" spans="1:9" ht="12" customHeight="1">
      <c r="A462" s="15"/>
      <c r="B462" s="70" t="s">
        <v>959</v>
      </c>
      <c r="C462" s="45"/>
      <c r="D462" s="45"/>
      <c r="E462" s="45"/>
      <c r="F462" s="591"/>
      <c r="G462" s="181"/>
      <c r="H462" s="67"/>
      <c r="I462" s="67"/>
    </row>
    <row r="463" spans="1:9" ht="12" customHeight="1">
      <c r="A463" s="15"/>
      <c r="B463" s="7" t="s">
        <v>95</v>
      </c>
      <c r="C463" s="45"/>
      <c r="D463" s="45"/>
      <c r="E463" s="45"/>
      <c r="F463" s="591"/>
      <c r="G463" s="460"/>
      <c r="H463" s="67"/>
      <c r="I463" s="67"/>
    </row>
    <row r="464" spans="1:9" ht="12" customHeight="1">
      <c r="A464" s="85"/>
      <c r="B464" s="84" t="s">
        <v>68</v>
      </c>
      <c r="C464" s="162">
        <v>4000</v>
      </c>
      <c r="D464" s="162">
        <v>4000</v>
      </c>
      <c r="E464" s="162">
        <v>4000</v>
      </c>
      <c r="F464" s="1053">
        <f>SUM(E464/D464)</f>
        <v>1</v>
      </c>
      <c r="G464" s="181"/>
      <c r="H464" s="67"/>
      <c r="I464" s="67"/>
    </row>
    <row r="465" spans="1:9" ht="12" customHeight="1">
      <c r="A465" s="15"/>
      <c r="B465" s="10" t="s">
        <v>1109</v>
      </c>
      <c r="C465" s="45"/>
      <c r="D465" s="45"/>
      <c r="E465" s="45"/>
      <c r="F465" s="591"/>
      <c r="G465" s="181"/>
      <c r="H465" s="67"/>
      <c r="I465" s="67"/>
    </row>
    <row r="466" spans="1:9" ht="12" customHeight="1">
      <c r="A466" s="15"/>
      <c r="B466" s="10" t="s">
        <v>972</v>
      </c>
      <c r="C466" s="45"/>
      <c r="D466" s="45"/>
      <c r="E466" s="45"/>
      <c r="F466" s="591"/>
      <c r="G466" s="186"/>
      <c r="H466" s="67"/>
      <c r="I466" s="67"/>
    </row>
    <row r="467" spans="1:9" ht="12" customHeight="1" thickBot="1">
      <c r="A467" s="15"/>
      <c r="B467" s="73" t="s">
        <v>69</v>
      </c>
      <c r="C467" s="103"/>
      <c r="D467" s="103"/>
      <c r="E467" s="103"/>
      <c r="F467" s="951"/>
      <c r="G467" s="30"/>
      <c r="H467" s="67"/>
      <c r="I467" s="67"/>
    </row>
    <row r="468" spans="1:9" ht="12" customHeight="1" thickBot="1">
      <c r="A468" s="79"/>
      <c r="B468" s="790" t="s">
        <v>1032</v>
      </c>
      <c r="C468" s="81">
        <f>SUM(C462:C467)</f>
        <v>4000</v>
      </c>
      <c r="D468" s="81">
        <f>SUM(D462:D467)</f>
        <v>4000</v>
      </c>
      <c r="E468" s="81">
        <f>SUM(E462:E467)</f>
        <v>4000</v>
      </c>
      <c r="F468" s="952">
        <f>SUM(E468/D468)</f>
        <v>1</v>
      </c>
      <c r="G468" s="182"/>
      <c r="H468" s="67"/>
      <c r="I468" s="67"/>
    </row>
    <row r="469" spans="1:9" ht="12" customHeight="1">
      <c r="A469" s="50">
        <v>3341</v>
      </c>
      <c r="B469" s="105" t="s">
        <v>86</v>
      </c>
      <c r="C469" s="98"/>
      <c r="D469" s="98"/>
      <c r="E469" s="98"/>
      <c r="F469" s="591"/>
      <c r="G469" s="181"/>
      <c r="H469" s="67"/>
      <c r="I469" s="67"/>
    </row>
    <row r="470" spans="1:9" ht="12" customHeight="1">
      <c r="A470" s="15"/>
      <c r="B470" s="70" t="s">
        <v>959</v>
      </c>
      <c r="C470" s="45"/>
      <c r="D470" s="45"/>
      <c r="E470" s="45"/>
      <c r="F470" s="591"/>
      <c r="G470" s="181"/>
      <c r="H470" s="67"/>
      <c r="I470" s="67"/>
    </row>
    <row r="471" spans="1:9" ht="12" customHeight="1">
      <c r="A471" s="15"/>
      <c r="B471" s="7" t="s">
        <v>95</v>
      </c>
      <c r="C471" s="45"/>
      <c r="D471" s="45"/>
      <c r="E471" s="45"/>
      <c r="F471" s="591"/>
      <c r="G471" s="460"/>
      <c r="H471" s="67"/>
      <c r="I471" s="67"/>
    </row>
    <row r="472" spans="1:9" ht="12" customHeight="1">
      <c r="A472" s="85"/>
      <c r="B472" s="84" t="s">
        <v>68</v>
      </c>
      <c r="C472" s="162">
        <v>1084</v>
      </c>
      <c r="D472" s="162">
        <v>1084</v>
      </c>
      <c r="E472" s="162">
        <v>1084</v>
      </c>
      <c r="F472" s="1053">
        <f>SUM(E472/D472)</f>
        <v>1</v>
      </c>
      <c r="G472" s="181"/>
      <c r="H472" s="67"/>
      <c r="I472" s="67"/>
    </row>
    <row r="473" spans="1:9" ht="12" customHeight="1">
      <c r="A473" s="15"/>
      <c r="B473" s="10" t="s">
        <v>1109</v>
      </c>
      <c r="C473" s="45"/>
      <c r="D473" s="45"/>
      <c r="E473" s="45"/>
      <c r="F473" s="591"/>
      <c r="G473" s="181"/>
      <c r="H473" s="67"/>
      <c r="I473" s="67"/>
    </row>
    <row r="474" spans="1:9" ht="12" customHeight="1">
      <c r="A474" s="15"/>
      <c r="B474" s="10" t="s">
        <v>972</v>
      </c>
      <c r="C474" s="45"/>
      <c r="D474" s="45"/>
      <c r="E474" s="45"/>
      <c r="F474" s="591"/>
      <c r="G474" s="186"/>
      <c r="H474" s="67"/>
      <c r="I474" s="67"/>
    </row>
    <row r="475" spans="1:9" ht="12" customHeight="1" thickBot="1">
      <c r="A475" s="15"/>
      <c r="B475" s="73" t="s">
        <v>69</v>
      </c>
      <c r="C475" s="103"/>
      <c r="D475" s="103"/>
      <c r="E475" s="103"/>
      <c r="F475" s="951"/>
      <c r="G475" s="30"/>
      <c r="H475" s="67"/>
      <c r="I475" s="67"/>
    </row>
    <row r="476" spans="1:9" ht="12" customHeight="1" thickBot="1">
      <c r="A476" s="79"/>
      <c r="B476" s="790" t="s">
        <v>1032</v>
      </c>
      <c r="C476" s="81">
        <f>SUM(C470:C475)</f>
        <v>1084</v>
      </c>
      <c r="D476" s="81">
        <f>SUM(D470:D475)</f>
        <v>1084</v>
      </c>
      <c r="E476" s="81">
        <f>SUM(E470:E475)</f>
        <v>1084</v>
      </c>
      <c r="F476" s="952">
        <f>SUM(E476/D476)</f>
        <v>1</v>
      </c>
      <c r="G476" s="182"/>
      <c r="H476" s="67"/>
      <c r="I476" s="67"/>
    </row>
    <row r="477" spans="1:9" ht="12" customHeight="1">
      <c r="A477" s="50">
        <v>3342</v>
      </c>
      <c r="B477" s="105" t="s">
        <v>87</v>
      </c>
      <c r="C477" s="98"/>
      <c r="D477" s="98"/>
      <c r="E477" s="98"/>
      <c r="F477" s="591"/>
      <c r="G477" s="181"/>
      <c r="H477" s="67"/>
      <c r="I477" s="67"/>
    </row>
    <row r="478" spans="1:9" ht="12" customHeight="1">
      <c r="A478" s="15"/>
      <c r="B478" s="70" t="s">
        <v>959</v>
      </c>
      <c r="C478" s="45"/>
      <c r="D478" s="45"/>
      <c r="E478" s="45"/>
      <c r="F478" s="591"/>
      <c r="G478" s="181"/>
      <c r="H478" s="67"/>
      <c r="I478" s="67"/>
    </row>
    <row r="479" spans="1:9" ht="12" customHeight="1">
      <c r="A479" s="15"/>
      <c r="B479" s="7" t="s">
        <v>95</v>
      </c>
      <c r="C479" s="45"/>
      <c r="D479" s="45"/>
      <c r="E479" s="45"/>
      <c r="F479" s="591"/>
      <c r="G479" s="181"/>
      <c r="H479" s="67"/>
      <c r="I479" s="67"/>
    </row>
    <row r="480" spans="1:9" ht="12" customHeight="1">
      <c r="A480" s="85"/>
      <c r="B480" s="84" t="s">
        <v>68</v>
      </c>
      <c r="C480" s="162">
        <v>880</v>
      </c>
      <c r="D480" s="162">
        <v>880</v>
      </c>
      <c r="E480" s="162">
        <v>880</v>
      </c>
      <c r="F480" s="1053">
        <f>SUM(E480/D480)</f>
        <v>1</v>
      </c>
      <c r="G480" s="460"/>
      <c r="H480" s="67"/>
      <c r="I480" s="67"/>
    </row>
    <row r="481" spans="1:9" ht="12" customHeight="1">
      <c r="A481" s="15"/>
      <c r="B481" s="10" t="s">
        <v>1109</v>
      </c>
      <c r="C481" s="45"/>
      <c r="D481" s="45"/>
      <c r="E481" s="45"/>
      <c r="F481" s="591"/>
      <c r="G481" s="181"/>
      <c r="H481" s="67"/>
      <c r="I481" s="67"/>
    </row>
    <row r="482" spans="1:9" ht="12" customHeight="1">
      <c r="A482" s="15"/>
      <c r="B482" s="10" t="s">
        <v>972</v>
      </c>
      <c r="C482" s="45"/>
      <c r="D482" s="45"/>
      <c r="E482" s="45"/>
      <c r="F482" s="591"/>
      <c r="G482" s="186"/>
      <c r="H482" s="67"/>
      <c r="I482" s="67"/>
    </row>
    <row r="483" spans="1:9" ht="12" customHeight="1" thickBot="1">
      <c r="A483" s="15"/>
      <c r="B483" s="73" t="s">
        <v>69</v>
      </c>
      <c r="C483" s="103"/>
      <c r="D483" s="103"/>
      <c r="E483" s="103"/>
      <c r="F483" s="951"/>
      <c r="G483" s="30"/>
      <c r="H483" s="67"/>
      <c r="I483" s="67"/>
    </row>
    <row r="484" spans="1:9" ht="12" customHeight="1" thickBot="1">
      <c r="A484" s="79"/>
      <c r="B484" s="790" t="s">
        <v>1032</v>
      </c>
      <c r="C484" s="81">
        <f>SUM(C478:C483)</f>
        <v>880</v>
      </c>
      <c r="D484" s="81">
        <f>SUM(D478:D483)</f>
        <v>880</v>
      </c>
      <c r="E484" s="81">
        <f>SUM(E478:E483)</f>
        <v>880</v>
      </c>
      <c r="F484" s="952">
        <f>SUM(E484/D484)</f>
        <v>1</v>
      </c>
      <c r="G484" s="182"/>
      <c r="H484" s="67"/>
      <c r="I484" s="67"/>
    </row>
    <row r="485" spans="1:9" ht="12" customHeight="1">
      <c r="A485" s="50">
        <v>3343</v>
      </c>
      <c r="B485" s="105" t="s">
        <v>1073</v>
      </c>
      <c r="C485" s="98"/>
      <c r="D485" s="98"/>
      <c r="E485" s="98"/>
      <c r="F485" s="591"/>
      <c r="G485" s="181"/>
      <c r="H485" s="67"/>
      <c r="I485" s="67"/>
    </row>
    <row r="486" spans="1:9" ht="12" customHeight="1">
      <c r="A486" s="15"/>
      <c r="B486" s="70" t="s">
        <v>959</v>
      </c>
      <c r="C486" s="45"/>
      <c r="D486" s="45"/>
      <c r="E486" s="45"/>
      <c r="F486" s="591"/>
      <c r="G486" s="181"/>
      <c r="H486" s="67"/>
      <c r="I486" s="67"/>
    </row>
    <row r="487" spans="1:9" ht="12" customHeight="1">
      <c r="A487" s="15"/>
      <c r="B487" s="7" t="s">
        <v>95</v>
      </c>
      <c r="C487" s="45"/>
      <c r="D487" s="45"/>
      <c r="E487" s="45"/>
      <c r="F487" s="591"/>
      <c r="G487" s="181"/>
      <c r="H487" s="67"/>
      <c r="I487" s="67"/>
    </row>
    <row r="488" spans="1:9" ht="12" customHeight="1">
      <c r="A488" s="85"/>
      <c r="B488" s="84" t="s">
        <v>68</v>
      </c>
      <c r="C488" s="162">
        <v>1000</v>
      </c>
      <c r="D488" s="162">
        <v>1000</v>
      </c>
      <c r="E488" s="162">
        <v>1000</v>
      </c>
      <c r="F488" s="591">
        <f>SUM(E488/D488)</f>
        <v>1</v>
      </c>
      <c r="G488" s="181"/>
      <c r="H488" s="67"/>
      <c r="I488" s="67"/>
    </row>
    <row r="489" spans="1:9" ht="12" customHeight="1">
      <c r="A489" s="15"/>
      <c r="B489" s="10" t="s">
        <v>82</v>
      </c>
      <c r="C489" s="45"/>
      <c r="D489" s="45"/>
      <c r="E489" s="45"/>
      <c r="F489" s="591"/>
      <c r="G489" s="181"/>
      <c r="H489" s="67"/>
      <c r="I489" s="67"/>
    </row>
    <row r="490" spans="1:9" ht="12" customHeight="1">
      <c r="A490" s="15"/>
      <c r="B490" s="10" t="s">
        <v>972</v>
      </c>
      <c r="C490" s="45"/>
      <c r="D490" s="45"/>
      <c r="E490" s="45"/>
      <c r="F490" s="591"/>
      <c r="G490" s="186"/>
      <c r="H490" s="67"/>
      <c r="I490" s="67"/>
    </row>
    <row r="491" spans="1:9" ht="12" customHeight="1" thickBot="1">
      <c r="A491" s="15"/>
      <c r="B491" s="73" t="s">
        <v>69</v>
      </c>
      <c r="C491" s="103"/>
      <c r="D491" s="103"/>
      <c r="E491" s="103"/>
      <c r="F491" s="951"/>
      <c r="G491" s="30"/>
      <c r="H491" s="67"/>
      <c r="I491" s="67"/>
    </row>
    <row r="492" spans="1:9" ht="12" customHeight="1" thickBot="1">
      <c r="A492" s="79"/>
      <c r="B492" s="790" t="s">
        <v>1032</v>
      </c>
      <c r="C492" s="81">
        <f>SUM(C486:C491)</f>
        <v>1000</v>
      </c>
      <c r="D492" s="81">
        <f>SUM(D486:D491)</f>
        <v>1000</v>
      </c>
      <c r="E492" s="81">
        <f>SUM(E486:E491)</f>
        <v>1000</v>
      </c>
      <c r="F492" s="952">
        <f>SUM(E492/D492)</f>
        <v>1</v>
      </c>
      <c r="G492" s="182"/>
      <c r="H492" s="67"/>
      <c r="I492" s="67"/>
    </row>
    <row r="493" spans="1:9" ht="12" customHeight="1">
      <c r="A493" s="15">
        <v>3344</v>
      </c>
      <c r="B493" s="75" t="s">
        <v>41</v>
      </c>
      <c r="C493" s="82"/>
      <c r="D493" s="82"/>
      <c r="E493" s="82"/>
      <c r="F493" s="591"/>
      <c r="G493" s="181"/>
      <c r="H493" s="67"/>
      <c r="I493" s="67"/>
    </row>
    <row r="494" spans="1:9" ht="12" customHeight="1">
      <c r="A494" s="15"/>
      <c r="B494" s="73" t="s">
        <v>959</v>
      </c>
      <c r="C494" s="45"/>
      <c r="D494" s="45"/>
      <c r="E494" s="45"/>
      <c r="F494" s="591"/>
      <c r="G494" s="181"/>
      <c r="H494" s="67"/>
      <c r="I494" s="67"/>
    </row>
    <row r="495" spans="1:9" ht="12" customHeight="1">
      <c r="A495" s="15"/>
      <c r="B495" s="7" t="s">
        <v>95</v>
      </c>
      <c r="C495" s="45"/>
      <c r="D495" s="45"/>
      <c r="E495" s="45"/>
      <c r="F495" s="591"/>
      <c r="G495" s="181"/>
      <c r="H495" s="67"/>
      <c r="I495" s="67"/>
    </row>
    <row r="496" spans="1:9" ht="12" customHeight="1">
      <c r="A496" s="171"/>
      <c r="B496" s="169" t="s">
        <v>68</v>
      </c>
      <c r="C496" s="162">
        <v>1027</v>
      </c>
      <c r="D496" s="162">
        <v>1027</v>
      </c>
      <c r="E496" s="162">
        <v>1027</v>
      </c>
      <c r="F496" s="1053">
        <f>SUM(E496/D496)</f>
        <v>1</v>
      </c>
      <c r="G496" s="460"/>
      <c r="H496" s="67"/>
      <c r="I496" s="67"/>
    </row>
    <row r="497" spans="1:9" ht="12" customHeight="1">
      <c r="A497" s="171"/>
      <c r="B497" s="10" t="s">
        <v>82</v>
      </c>
      <c r="C497" s="45"/>
      <c r="D497" s="45"/>
      <c r="E497" s="45"/>
      <c r="F497" s="591"/>
      <c r="G497" s="181"/>
      <c r="H497" s="67"/>
      <c r="I497" s="67"/>
    </row>
    <row r="498" spans="1:9" ht="12" customHeight="1">
      <c r="A498" s="15"/>
      <c r="B498" s="7" t="s">
        <v>972</v>
      </c>
      <c r="C498" s="45"/>
      <c r="D498" s="45"/>
      <c r="E498" s="45"/>
      <c r="F498" s="591"/>
      <c r="G498" s="186"/>
      <c r="H498" s="67"/>
      <c r="I498" s="67"/>
    </row>
    <row r="499" spans="1:9" ht="12" customHeight="1" thickBot="1">
      <c r="A499" s="15"/>
      <c r="B499" s="96" t="s">
        <v>69</v>
      </c>
      <c r="C499" s="46"/>
      <c r="D499" s="46"/>
      <c r="E499" s="46"/>
      <c r="F499" s="951"/>
      <c r="G499" s="30"/>
      <c r="H499" s="67"/>
      <c r="I499" s="67"/>
    </row>
    <row r="500" spans="1:9" ht="12" customHeight="1" thickBot="1">
      <c r="A500" s="51"/>
      <c r="B500" s="790" t="s">
        <v>1032</v>
      </c>
      <c r="C500" s="104">
        <f>SUM(C494:C499)</f>
        <v>1027</v>
      </c>
      <c r="D500" s="104">
        <f>SUM(D494:D499)</f>
        <v>1027</v>
      </c>
      <c r="E500" s="104">
        <f>SUM(E494:E499)</f>
        <v>1027</v>
      </c>
      <c r="F500" s="952">
        <f>SUM(E500/D500)</f>
        <v>1</v>
      </c>
      <c r="G500" s="182"/>
      <c r="H500" s="67"/>
      <c r="I500" s="67"/>
    </row>
    <row r="501" spans="1:9" ht="12" customHeight="1">
      <c r="A501" s="15">
        <v>3345</v>
      </c>
      <c r="B501" s="72" t="s">
        <v>1074</v>
      </c>
      <c r="C501" s="98"/>
      <c r="D501" s="98"/>
      <c r="E501" s="98"/>
      <c r="F501" s="591"/>
      <c r="G501" s="4"/>
      <c r="H501" s="67"/>
      <c r="I501" s="67"/>
    </row>
    <row r="502" spans="1:9" ht="12" customHeight="1">
      <c r="A502" s="15"/>
      <c r="B502" s="70" t="s">
        <v>959</v>
      </c>
      <c r="C502" s="45"/>
      <c r="D502" s="45"/>
      <c r="E502" s="45"/>
      <c r="F502" s="591"/>
      <c r="G502" s="5"/>
      <c r="H502" s="67"/>
      <c r="I502" s="67"/>
    </row>
    <row r="503" spans="1:9" ht="12" customHeight="1">
      <c r="A503" s="15"/>
      <c r="B503" s="7" t="s">
        <v>95</v>
      </c>
      <c r="C503" s="45"/>
      <c r="D503" s="45"/>
      <c r="E503" s="45"/>
      <c r="F503" s="591"/>
      <c r="G503" s="5"/>
      <c r="H503" s="67"/>
      <c r="I503" s="67"/>
    </row>
    <row r="504" spans="1:9" ht="12" customHeight="1">
      <c r="A504" s="15"/>
      <c r="B504" s="84" t="s">
        <v>68</v>
      </c>
      <c r="C504" s="162">
        <v>300</v>
      </c>
      <c r="D504" s="162">
        <v>300</v>
      </c>
      <c r="E504" s="162">
        <v>300</v>
      </c>
      <c r="F504" s="591">
        <f>SUM(E504/D504)</f>
        <v>1</v>
      </c>
      <c r="G504" s="460"/>
      <c r="H504" s="67"/>
      <c r="I504" s="67"/>
    </row>
    <row r="505" spans="1:9" ht="12" customHeight="1">
      <c r="A505" s="15"/>
      <c r="B505" s="10" t="s">
        <v>82</v>
      </c>
      <c r="C505" s="45"/>
      <c r="D505" s="45"/>
      <c r="E505" s="45"/>
      <c r="F505" s="591"/>
      <c r="G505" s="5"/>
      <c r="H505" s="67"/>
      <c r="I505" s="67"/>
    </row>
    <row r="506" spans="1:9" ht="12" customHeight="1">
      <c r="A506" s="15"/>
      <c r="B506" s="10" t="s">
        <v>972</v>
      </c>
      <c r="C506" s="45"/>
      <c r="D506" s="45"/>
      <c r="E506" s="45"/>
      <c r="F506" s="591"/>
      <c r="G506" s="5"/>
      <c r="H506" s="67"/>
      <c r="I506" s="67"/>
    </row>
    <row r="507" spans="1:9" ht="12" customHeight="1" thickBot="1">
      <c r="A507" s="15"/>
      <c r="B507" s="73" t="s">
        <v>69</v>
      </c>
      <c r="C507" s="46"/>
      <c r="D507" s="46"/>
      <c r="E507" s="46"/>
      <c r="F507" s="951"/>
      <c r="G507" s="30"/>
      <c r="H507" s="67"/>
      <c r="I507" s="67"/>
    </row>
    <row r="508" spans="1:9" ht="12" customHeight="1" thickBot="1">
      <c r="A508" s="51"/>
      <c r="B508" s="790" t="s">
        <v>1032</v>
      </c>
      <c r="C508" s="104">
        <f>SUM(C504:C507)</f>
        <v>300</v>
      </c>
      <c r="D508" s="104">
        <f>SUM(D504:D507)</f>
        <v>300</v>
      </c>
      <c r="E508" s="104">
        <f>SUM(E504:E507)</f>
        <v>300</v>
      </c>
      <c r="F508" s="952">
        <f>SUM(E508/D508)</f>
        <v>1</v>
      </c>
      <c r="G508" s="182"/>
      <c r="H508" s="67"/>
      <c r="I508" s="67"/>
    </row>
    <row r="509" spans="1:9" ht="12" customHeight="1">
      <c r="A509" s="15">
        <v>3346</v>
      </c>
      <c r="B509" s="102" t="s">
        <v>966</v>
      </c>
      <c r="C509" s="98"/>
      <c r="D509" s="98"/>
      <c r="E509" s="98"/>
      <c r="F509" s="591"/>
      <c r="G509" s="181"/>
      <c r="H509" s="67"/>
      <c r="I509" s="67"/>
    </row>
    <row r="510" spans="1:9" ht="12" customHeight="1">
      <c r="A510" s="69"/>
      <c r="B510" s="70" t="s">
        <v>959</v>
      </c>
      <c r="C510" s="88"/>
      <c r="D510" s="88"/>
      <c r="E510" s="88"/>
      <c r="F510" s="591"/>
      <c r="G510" s="181"/>
      <c r="H510" s="67"/>
      <c r="I510" s="67"/>
    </row>
    <row r="511" spans="1:9" ht="12" customHeight="1">
      <c r="A511" s="69"/>
      <c r="B511" s="7" t="s">
        <v>95</v>
      </c>
      <c r="C511" s="45"/>
      <c r="D511" s="45"/>
      <c r="E511" s="45"/>
      <c r="F511" s="591"/>
      <c r="G511" s="181"/>
      <c r="H511" s="67"/>
      <c r="I511" s="67"/>
    </row>
    <row r="512" spans="1:9" ht="12" customHeight="1">
      <c r="A512" s="69"/>
      <c r="B512" s="84" t="s">
        <v>68</v>
      </c>
      <c r="C512" s="162">
        <v>3733</v>
      </c>
      <c r="D512" s="162">
        <v>3733</v>
      </c>
      <c r="E512" s="162">
        <v>3733</v>
      </c>
      <c r="F512" s="1053">
        <f>SUM(E512/D512)</f>
        <v>1</v>
      </c>
      <c r="G512" s="460"/>
      <c r="H512" s="67"/>
      <c r="I512" s="67"/>
    </row>
    <row r="513" spans="1:9" ht="12" customHeight="1">
      <c r="A513" s="69"/>
      <c r="B513" s="10" t="s">
        <v>82</v>
      </c>
      <c r="C513" s="45"/>
      <c r="D513" s="45"/>
      <c r="E513" s="45"/>
      <c r="F513" s="591"/>
      <c r="G513" s="181"/>
      <c r="H513" s="67"/>
      <c r="I513" s="67"/>
    </row>
    <row r="514" spans="1:9" ht="12" customHeight="1">
      <c r="A514" s="69"/>
      <c r="B514" s="10" t="s">
        <v>972</v>
      </c>
      <c r="C514" s="45"/>
      <c r="D514" s="45"/>
      <c r="E514" s="45"/>
      <c r="F514" s="591"/>
      <c r="G514" s="186"/>
      <c r="H514" s="67"/>
      <c r="I514" s="67"/>
    </row>
    <row r="515" spans="1:9" ht="12" customHeight="1" thickBot="1">
      <c r="A515" s="69"/>
      <c r="B515" s="73" t="s">
        <v>69</v>
      </c>
      <c r="C515" s="103"/>
      <c r="D515" s="103"/>
      <c r="E515" s="103"/>
      <c r="F515" s="951"/>
      <c r="G515" s="30"/>
      <c r="H515" s="67"/>
      <c r="I515" s="67"/>
    </row>
    <row r="516" spans="1:9" ht="12" customHeight="1" thickBot="1">
      <c r="A516" s="51"/>
      <c r="B516" s="790" t="s">
        <v>1032</v>
      </c>
      <c r="C516" s="81">
        <f>SUM(C512:C515)</f>
        <v>3733</v>
      </c>
      <c r="D516" s="81">
        <f>SUM(D512:D515)</f>
        <v>3733</v>
      </c>
      <c r="E516" s="81">
        <f>SUM(E512:E515)</f>
        <v>3733</v>
      </c>
      <c r="F516" s="952">
        <f>SUM(E516/D516)</f>
        <v>1</v>
      </c>
      <c r="G516" s="182"/>
      <c r="H516" s="67"/>
      <c r="I516" s="67"/>
    </row>
    <row r="517" spans="1:9" ht="12" customHeight="1">
      <c r="A517" s="15">
        <v>3347</v>
      </c>
      <c r="B517" s="102" t="s">
        <v>967</v>
      </c>
      <c r="C517" s="98"/>
      <c r="D517" s="98"/>
      <c r="E517" s="98"/>
      <c r="F517" s="591"/>
      <c r="G517" s="181"/>
      <c r="H517" s="67"/>
      <c r="I517" s="67"/>
    </row>
    <row r="518" spans="1:9" ht="12" customHeight="1">
      <c r="A518" s="69"/>
      <c r="B518" s="70" t="s">
        <v>959</v>
      </c>
      <c r="C518" s="88"/>
      <c r="D518" s="88"/>
      <c r="E518" s="88"/>
      <c r="F518" s="591"/>
      <c r="G518" s="181"/>
      <c r="H518" s="67"/>
      <c r="I518" s="67"/>
    </row>
    <row r="519" spans="1:9" ht="12" customHeight="1">
      <c r="A519" s="69"/>
      <c r="B519" s="7" t="s">
        <v>95</v>
      </c>
      <c r="C519" s="45"/>
      <c r="D519" s="45"/>
      <c r="E519" s="45"/>
      <c r="F519" s="591"/>
      <c r="G519" s="181"/>
      <c r="H519" s="67"/>
      <c r="I519" s="67"/>
    </row>
    <row r="520" spans="1:9" ht="12" customHeight="1">
      <c r="A520" s="69"/>
      <c r="B520" s="84" t="s">
        <v>68</v>
      </c>
      <c r="C520" s="162">
        <v>2000</v>
      </c>
      <c r="D520" s="162">
        <v>2000</v>
      </c>
      <c r="E520" s="162">
        <v>2000</v>
      </c>
      <c r="F520" s="1053">
        <f>SUM(E520/D520)</f>
        <v>1</v>
      </c>
      <c r="G520" s="460"/>
      <c r="H520" s="67"/>
      <c r="I520" s="67"/>
    </row>
    <row r="521" spans="1:9" ht="12" customHeight="1">
      <c r="A521" s="69"/>
      <c r="B521" s="10" t="s">
        <v>82</v>
      </c>
      <c r="C521" s="45"/>
      <c r="D521" s="45"/>
      <c r="E521" s="45"/>
      <c r="F521" s="591"/>
      <c r="G521" s="181"/>
      <c r="H521" s="67"/>
      <c r="I521" s="67"/>
    </row>
    <row r="522" spans="1:9" ht="12" customHeight="1">
      <c r="A522" s="69"/>
      <c r="B522" s="10" t="s">
        <v>972</v>
      </c>
      <c r="C522" s="45"/>
      <c r="D522" s="45"/>
      <c r="E522" s="45"/>
      <c r="F522" s="591"/>
      <c r="G522" s="186"/>
      <c r="H522" s="67"/>
      <c r="I522" s="67"/>
    </row>
    <row r="523" spans="1:9" ht="12" customHeight="1" thickBot="1">
      <c r="A523" s="69"/>
      <c r="B523" s="73" t="s">
        <v>69</v>
      </c>
      <c r="C523" s="103"/>
      <c r="D523" s="103"/>
      <c r="E523" s="103"/>
      <c r="F523" s="951"/>
      <c r="G523" s="30"/>
      <c r="H523" s="67"/>
      <c r="I523" s="67"/>
    </row>
    <row r="524" spans="1:9" ht="12" customHeight="1" thickBot="1">
      <c r="A524" s="51"/>
      <c r="B524" s="790" t="s">
        <v>1032</v>
      </c>
      <c r="C524" s="81">
        <f>SUM(C520:C523)</f>
        <v>2000</v>
      </c>
      <c r="D524" s="81">
        <f>SUM(D520:D523)</f>
        <v>2000</v>
      </c>
      <c r="E524" s="81">
        <f>SUM(E520:E523)</f>
        <v>2000</v>
      </c>
      <c r="F524" s="952">
        <f>SUM(E524/D524)</f>
        <v>1</v>
      </c>
      <c r="G524" s="182"/>
      <c r="H524" s="67"/>
      <c r="I524" s="67"/>
    </row>
    <row r="525" spans="1:9" ht="12" customHeight="1">
      <c r="A525" s="15">
        <v>3348</v>
      </c>
      <c r="B525" s="102" t="s">
        <v>1104</v>
      </c>
      <c r="C525" s="98"/>
      <c r="D525" s="98"/>
      <c r="E525" s="98"/>
      <c r="F525" s="591"/>
      <c r="G525" s="181"/>
      <c r="H525" s="67"/>
      <c r="I525" s="67"/>
    </row>
    <row r="526" spans="1:9" ht="12" customHeight="1">
      <c r="A526" s="69"/>
      <c r="B526" s="70" t="s">
        <v>959</v>
      </c>
      <c r="C526" s="88"/>
      <c r="D526" s="88"/>
      <c r="E526" s="88"/>
      <c r="F526" s="591"/>
      <c r="G526" s="181"/>
      <c r="H526" s="67"/>
      <c r="I526" s="67"/>
    </row>
    <row r="527" spans="1:9" ht="12" customHeight="1">
      <c r="A527" s="69"/>
      <c r="B527" s="7" t="s">
        <v>95</v>
      </c>
      <c r="C527" s="45"/>
      <c r="D527" s="45"/>
      <c r="E527" s="45"/>
      <c r="F527" s="591"/>
      <c r="G527" s="181"/>
      <c r="H527" s="67"/>
      <c r="I527" s="67"/>
    </row>
    <row r="528" spans="1:9" ht="12" customHeight="1">
      <c r="A528" s="69"/>
      <c r="B528" s="84" t="s">
        <v>68</v>
      </c>
      <c r="C528" s="162">
        <v>400</v>
      </c>
      <c r="D528" s="162">
        <v>400</v>
      </c>
      <c r="E528" s="162">
        <v>400</v>
      </c>
      <c r="F528" s="591">
        <f>SUM(E528/D528)</f>
        <v>1</v>
      </c>
      <c r="G528" s="181"/>
      <c r="H528" s="67"/>
      <c r="I528" s="67"/>
    </row>
    <row r="529" spans="1:9" ht="12" customHeight="1">
      <c r="A529" s="69"/>
      <c r="B529" s="10" t="s">
        <v>82</v>
      </c>
      <c r="C529" s="45"/>
      <c r="D529" s="45"/>
      <c r="E529" s="45"/>
      <c r="F529" s="591"/>
      <c r="G529" s="181"/>
      <c r="H529" s="67"/>
      <c r="I529" s="67"/>
    </row>
    <row r="530" spans="1:9" ht="12" customHeight="1">
      <c r="A530" s="69"/>
      <c r="B530" s="10" t="s">
        <v>972</v>
      </c>
      <c r="C530" s="45"/>
      <c r="D530" s="45"/>
      <c r="E530" s="45"/>
      <c r="F530" s="591"/>
      <c r="G530" s="186"/>
      <c r="H530" s="67"/>
      <c r="I530" s="67"/>
    </row>
    <row r="531" spans="1:9" ht="12" customHeight="1" thickBot="1">
      <c r="A531" s="69"/>
      <c r="B531" s="73" t="s">
        <v>69</v>
      </c>
      <c r="C531" s="103"/>
      <c r="D531" s="103"/>
      <c r="E531" s="103"/>
      <c r="F531" s="951"/>
      <c r="G531" s="30"/>
      <c r="H531" s="67"/>
      <c r="I531" s="67"/>
    </row>
    <row r="532" spans="1:9" ht="12" customHeight="1" thickBot="1">
      <c r="A532" s="51"/>
      <c r="B532" s="790" t="s">
        <v>1032</v>
      </c>
      <c r="C532" s="81">
        <f>SUM(C528:C531)</f>
        <v>400</v>
      </c>
      <c r="D532" s="81">
        <f>SUM(D528:D531)</f>
        <v>400</v>
      </c>
      <c r="E532" s="81">
        <f>SUM(E528:E531)</f>
        <v>400</v>
      </c>
      <c r="F532" s="952">
        <f>SUM(E532/D532)</f>
        <v>1</v>
      </c>
      <c r="G532" s="182"/>
      <c r="H532" s="67"/>
      <c r="I532" s="67"/>
    </row>
    <row r="533" spans="1:9" ht="12" customHeight="1">
      <c r="A533" s="68">
        <v>3350</v>
      </c>
      <c r="B533" s="97" t="s">
        <v>85</v>
      </c>
      <c r="C533" s="88"/>
      <c r="D533" s="88"/>
      <c r="E533" s="88"/>
      <c r="F533" s="591"/>
      <c r="G533" s="181"/>
      <c r="H533" s="67"/>
      <c r="I533" s="67"/>
    </row>
    <row r="534" spans="1:9" ht="12" customHeight="1">
      <c r="A534" s="69"/>
      <c r="B534" s="70" t="s">
        <v>959</v>
      </c>
      <c r="C534" s="76"/>
      <c r="D534" s="76"/>
      <c r="E534" s="76"/>
      <c r="F534" s="591"/>
      <c r="G534" s="181"/>
      <c r="H534" s="67"/>
      <c r="I534" s="67"/>
    </row>
    <row r="535" spans="1:9" ht="12" customHeight="1">
      <c r="A535" s="69"/>
      <c r="B535" s="7" t="s">
        <v>95</v>
      </c>
      <c r="C535" s="76"/>
      <c r="D535" s="76"/>
      <c r="E535" s="76"/>
      <c r="F535" s="591"/>
      <c r="G535" s="181"/>
      <c r="H535" s="67"/>
      <c r="I535" s="67"/>
    </row>
    <row r="536" spans="1:9" ht="12" customHeight="1">
      <c r="A536" s="69"/>
      <c r="B536" s="84" t="s">
        <v>68</v>
      </c>
      <c r="C536" s="251">
        <v>1000</v>
      </c>
      <c r="D536" s="251">
        <v>1427</v>
      </c>
      <c r="E536" s="251">
        <v>1427</v>
      </c>
      <c r="F536" s="1053">
        <f>SUM(E536/D536)</f>
        <v>1</v>
      </c>
      <c r="G536" s="181"/>
      <c r="H536" s="67"/>
      <c r="I536" s="67"/>
    </row>
    <row r="537" spans="1:9" ht="12" customHeight="1">
      <c r="A537" s="69"/>
      <c r="B537" s="10" t="s">
        <v>82</v>
      </c>
      <c r="C537" s="76"/>
      <c r="D537" s="76"/>
      <c r="E537" s="76"/>
      <c r="F537" s="591"/>
      <c r="G537" s="181"/>
      <c r="H537" s="67"/>
      <c r="I537" s="67"/>
    </row>
    <row r="538" spans="1:9" ht="12" customHeight="1">
      <c r="A538" s="69"/>
      <c r="B538" s="10" t="s">
        <v>972</v>
      </c>
      <c r="C538" s="76"/>
      <c r="D538" s="76"/>
      <c r="E538" s="76"/>
      <c r="F538" s="591"/>
      <c r="G538" s="186"/>
      <c r="H538" s="67"/>
      <c r="I538" s="67"/>
    </row>
    <row r="539" spans="1:9" ht="12" customHeight="1" thickBot="1">
      <c r="A539" s="69"/>
      <c r="B539" s="73" t="s">
        <v>69</v>
      </c>
      <c r="C539" s="76"/>
      <c r="D539" s="76"/>
      <c r="E539" s="76"/>
      <c r="F539" s="951"/>
      <c r="G539" s="30"/>
      <c r="H539" s="67"/>
      <c r="I539" s="67"/>
    </row>
    <row r="540" spans="1:9" ht="12.75" thickBot="1">
      <c r="A540" s="51"/>
      <c r="B540" s="790" t="s">
        <v>1032</v>
      </c>
      <c r="C540" s="81">
        <f>SUM(C534:C539)</f>
        <v>1000</v>
      </c>
      <c r="D540" s="81">
        <f>SUM(D534:D539)</f>
        <v>1427</v>
      </c>
      <c r="E540" s="81">
        <f>SUM(E534:E539)</f>
        <v>1427</v>
      </c>
      <c r="F540" s="952">
        <f>SUM(E540/D540)</f>
        <v>1</v>
      </c>
      <c r="G540" s="182"/>
      <c r="H540" s="67"/>
      <c r="I540" s="67"/>
    </row>
    <row r="541" spans="1:9" ht="12">
      <c r="A541" s="15">
        <v>3352</v>
      </c>
      <c r="B541" s="102" t="s">
        <v>971</v>
      </c>
      <c r="C541" s="88"/>
      <c r="D541" s="88"/>
      <c r="E541" s="88"/>
      <c r="F541" s="591"/>
      <c r="G541" s="181"/>
      <c r="H541" s="67"/>
      <c r="I541" s="67"/>
    </row>
    <row r="542" spans="1:9" ht="12">
      <c r="A542" s="69"/>
      <c r="B542" s="70" t="s">
        <v>959</v>
      </c>
      <c r="C542" s="76"/>
      <c r="D542" s="76"/>
      <c r="E542" s="76"/>
      <c r="F542" s="591"/>
      <c r="G542" s="181"/>
      <c r="H542" s="67"/>
      <c r="I542" s="67"/>
    </row>
    <row r="543" spans="1:9" ht="12">
      <c r="A543" s="69"/>
      <c r="B543" s="7" t="s">
        <v>95</v>
      </c>
      <c r="C543" s="76"/>
      <c r="D543" s="76"/>
      <c r="E543" s="76"/>
      <c r="F543" s="591"/>
      <c r="G543" s="181"/>
      <c r="H543" s="67"/>
      <c r="I543" s="67"/>
    </row>
    <row r="544" spans="1:9" ht="12">
      <c r="A544" s="69"/>
      <c r="B544" s="84" t="s">
        <v>68</v>
      </c>
      <c r="C544" s="76"/>
      <c r="D544" s="76"/>
      <c r="E544" s="76"/>
      <c r="F544" s="591"/>
      <c r="G544" s="181"/>
      <c r="H544" s="67"/>
      <c r="I544" s="67"/>
    </row>
    <row r="545" spans="1:9" ht="12">
      <c r="A545" s="69"/>
      <c r="B545" s="10" t="s">
        <v>82</v>
      </c>
      <c r="C545" s="251">
        <v>14500</v>
      </c>
      <c r="D545" s="251">
        <v>12263</v>
      </c>
      <c r="E545" s="251"/>
      <c r="F545" s="591">
        <f>SUM(E545/D545)</f>
        <v>0</v>
      </c>
      <c r="G545" s="181"/>
      <c r="H545" s="67"/>
      <c r="I545" s="67"/>
    </row>
    <row r="546" spans="1:9" ht="12">
      <c r="A546" s="69"/>
      <c r="B546" s="10" t="s">
        <v>247</v>
      </c>
      <c r="C546" s="251"/>
      <c r="D546" s="251"/>
      <c r="E546" s="251">
        <v>13195</v>
      </c>
      <c r="F546" s="591"/>
      <c r="G546" s="181"/>
      <c r="H546" s="67"/>
      <c r="I546" s="67"/>
    </row>
    <row r="547" spans="1:9" ht="12">
      <c r="A547" s="69"/>
      <c r="B547" s="10" t="s">
        <v>972</v>
      </c>
      <c r="C547" s="76"/>
      <c r="D547" s="76"/>
      <c r="E547" s="76"/>
      <c r="F547" s="591"/>
      <c r="G547" s="186"/>
      <c r="H547" s="67"/>
      <c r="I547" s="67"/>
    </row>
    <row r="548" spans="1:9" ht="12.75" thickBot="1">
      <c r="A548" s="69"/>
      <c r="B548" s="73" t="s">
        <v>69</v>
      </c>
      <c r="C548" s="76"/>
      <c r="D548" s="76"/>
      <c r="E548" s="76"/>
      <c r="F548" s="951"/>
      <c r="G548" s="30"/>
      <c r="H548" s="67"/>
      <c r="I548" s="67"/>
    </row>
    <row r="549" spans="1:9" ht="12.75" thickBot="1">
      <c r="A549" s="51"/>
      <c r="B549" s="790" t="s">
        <v>1032</v>
      </c>
      <c r="C549" s="81">
        <f>SUM(C542:C548)</f>
        <v>14500</v>
      </c>
      <c r="D549" s="81">
        <f>SUM(D542:D548)</f>
        <v>12263</v>
      </c>
      <c r="E549" s="81">
        <f>SUM(E542:E548)</f>
        <v>13195</v>
      </c>
      <c r="F549" s="952">
        <f>SUM(E549/D549)</f>
        <v>1.076000978553372</v>
      </c>
      <c r="G549" s="182"/>
      <c r="H549" s="67"/>
      <c r="I549" s="67"/>
    </row>
    <row r="550" spans="1:9" ht="12">
      <c r="A550" s="793">
        <v>3353</v>
      </c>
      <c r="B550" s="779" t="s">
        <v>1041</v>
      </c>
      <c r="C550" s="780"/>
      <c r="D550" s="780"/>
      <c r="E550" s="780"/>
      <c r="F550" s="591"/>
      <c r="G550" s="796"/>
      <c r="H550" s="67"/>
      <c r="I550" s="67"/>
    </row>
    <row r="551" spans="1:9" ht="12">
      <c r="A551" s="150"/>
      <c r="B551" s="782" t="s">
        <v>959</v>
      </c>
      <c r="C551" s="783"/>
      <c r="D551" s="783">
        <v>120</v>
      </c>
      <c r="E551" s="783">
        <v>120</v>
      </c>
      <c r="F551" s="1053">
        <f>SUM(E551/D551)</f>
        <v>1</v>
      </c>
      <c r="G551" s="796"/>
      <c r="H551" s="67"/>
      <c r="I551" s="67"/>
    </row>
    <row r="552" spans="1:9" ht="12">
      <c r="A552" s="150"/>
      <c r="B552" s="785" t="s">
        <v>95</v>
      </c>
      <c r="C552" s="783"/>
      <c r="D552" s="783">
        <v>29</v>
      </c>
      <c r="E552" s="783">
        <v>29</v>
      </c>
      <c r="F552" s="1053">
        <f>SUM(E552/D552)</f>
        <v>1</v>
      </c>
      <c r="G552" s="796"/>
      <c r="H552" s="67"/>
      <c r="I552" s="67"/>
    </row>
    <row r="553" spans="1:9" ht="12">
      <c r="A553" s="150"/>
      <c r="B553" s="786" t="s">
        <v>68</v>
      </c>
      <c r="C553" s="783"/>
      <c r="D553" s="783">
        <v>495</v>
      </c>
      <c r="E553" s="783">
        <v>495</v>
      </c>
      <c r="F553" s="1053">
        <f>SUM(E553/D553)</f>
        <v>1</v>
      </c>
      <c r="G553" s="796"/>
      <c r="H553" s="67"/>
      <c r="I553" s="67"/>
    </row>
    <row r="554" spans="1:9" ht="12">
      <c r="A554" s="150"/>
      <c r="B554" s="787" t="s">
        <v>82</v>
      </c>
      <c r="C554" s="783"/>
      <c r="D554" s="783"/>
      <c r="E554" s="783"/>
      <c r="F554" s="591"/>
      <c r="G554" s="796"/>
      <c r="H554" s="67"/>
      <c r="I554" s="67"/>
    </row>
    <row r="555" spans="1:9" ht="12">
      <c r="A555" s="150"/>
      <c r="B555" s="787" t="s">
        <v>972</v>
      </c>
      <c r="C555" s="783"/>
      <c r="D555" s="783"/>
      <c r="E555" s="783"/>
      <c r="F555" s="591"/>
      <c r="G555" s="797"/>
      <c r="H555" s="67"/>
      <c r="I555" s="67"/>
    </row>
    <row r="556" spans="1:9" ht="12.75" thickBot="1">
      <c r="A556" s="150"/>
      <c r="B556" s="788" t="s">
        <v>69</v>
      </c>
      <c r="C556" s="783"/>
      <c r="D556" s="783"/>
      <c r="E556" s="783"/>
      <c r="F556" s="951"/>
      <c r="G556" s="798"/>
      <c r="H556" s="67"/>
      <c r="I556" s="67"/>
    </row>
    <row r="557" spans="1:9" ht="12.75" thickBot="1">
      <c r="A557" s="789"/>
      <c r="B557" s="790" t="s">
        <v>1032</v>
      </c>
      <c r="C557" s="791">
        <f>SUM(C551:C556)</f>
        <v>0</v>
      </c>
      <c r="D557" s="791">
        <f>SUM(D551:D556)</f>
        <v>644</v>
      </c>
      <c r="E557" s="791">
        <f>SUM(E551:E556)</f>
        <v>644</v>
      </c>
      <c r="F557" s="952">
        <f>SUM(E557/D557)</f>
        <v>1</v>
      </c>
      <c r="G557" s="799"/>
      <c r="H557" s="67"/>
      <c r="I557" s="67"/>
    </row>
    <row r="558" spans="1:9" ht="12">
      <c r="A558" s="15">
        <v>3354</v>
      </c>
      <c r="B558" s="102" t="s">
        <v>556</v>
      </c>
      <c r="C558" s="88"/>
      <c r="D558" s="88"/>
      <c r="E558" s="88"/>
      <c r="F558" s="591"/>
      <c r="G558" s="181"/>
      <c r="H558" s="67"/>
      <c r="I558" s="67"/>
    </row>
    <row r="559" spans="1:9" ht="12">
      <c r="A559" s="69"/>
      <c r="B559" s="70" t="s">
        <v>959</v>
      </c>
      <c r="C559" s="76"/>
      <c r="D559" s="76"/>
      <c r="E559" s="76"/>
      <c r="F559" s="591"/>
      <c r="G559" s="181"/>
      <c r="H559" s="67"/>
      <c r="I559" s="67"/>
    </row>
    <row r="560" spans="1:9" ht="12">
      <c r="A560" s="69"/>
      <c r="B560" s="7" t="s">
        <v>95</v>
      </c>
      <c r="C560" s="76"/>
      <c r="D560" s="76"/>
      <c r="E560" s="76"/>
      <c r="F560" s="591"/>
      <c r="G560" s="181"/>
      <c r="H560" s="67"/>
      <c r="I560" s="67"/>
    </row>
    <row r="561" spans="1:9" ht="12">
      <c r="A561" s="69"/>
      <c r="B561" s="84" t="s">
        <v>68</v>
      </c>
      <c r="C561" s="76"/>
      <c r="D561" s="76"/>
      <c r="E561" s="76">
        <v>125</v>
      </c>
      <c r="F561" s="591"/>
      <c r="G561" s="181"/>
      <c r="H561" s="67"/>
      <c r="I561" s="67"/>
    </row>
    <row r="562" spans="1:9" ht="12">
      <c r="A562" s="69"/>
      <c r="B562" s="10" t="s">
        <v>82</v>
      </c>
      <c r="C562" s="251">
        <v>38000</v>
      </c>
      <c r="D562" s="251">
        <v>62000</v>
      </c>
      <c r="E562" s="251"/>
      <c r="F562" s="591">
        <f>SUM(E562/D562)</f>
        <v>0</v>
      </c>
      <c r="G562" s="181"/>
      <c r="H562" s="67"/>
      <c r="I562" s="67"/>
    </row>
    <row r="563" spans="1:9" ht="12">
      <c r="A563" s="69"/>
      <c r="B563" s="10" t="s">
        <v>247</v>
      </c>
      <c r="C563" s="251"/>
      <c r="D563" s="251"/>
      <c r="E563" s="251">
        <v>60875</v>
      </c>
      <c r="F563" s="591"/>
      <c r="G563" s="181"/>
      <c r="H563" s="67"/>
      <c r="I563" s="67"/>
    </row>
    <row r="564" spans="1:9" ht="12">
      <c r="A564" s="69"/>
      <c r="B564" s="10" t="s">
        <v>972</v>
      </c>
      <c r="C564" s="76"/>
      <c r="D564" s="76"/>
      <c r="E564" s="76"/>
      <c r="F564" s="591"/>
      <c r="G564" s="186"/>
      <c r="H564" s="67"/>
      <c r="I564" s="67"/>
    </row>
    <row r="565" spans="1:9" ht="12.75" thickBot="1">
      <c r="A565" s="69"/>
      <c r="B565" s="73" t="s">
        <v>69</v>
      </c>
      <c r="C565" s="76"/>
      <c r="D565" s="76"/>
      <c r="E565" s="76"/>
      <c r="F565" s="951"/>
      <c r="G565" s="30"/>
      <c r="H565" s="67"/>
      <c r="I565" s="67"/>
    </row>
    <row r="566" spans="1:9" ht="12.75" thickBot="1">
      <c r="A566" s="51"/>
      <c r="B566" s="790" t="s">
        <v>1032</v>
      </c>
      <c r="C566" s="81">
        <f>SUM(C559:C565)</f>
        <v>38000</v>
      </c>
      <c r="D566" s="81">
        <f>SUM(D559:D565)</f>
        <v>62000</v>
      </c>
      <c r="E566" s="81">
        <f>SUM(E559:E565)</f>
        <v>61000</v>
      </c>
      <c r="F566" s="952">
        <f>SUM(E566/D566)</f>
        <v>0.9838709677419355</v>
      </c>
      <c r="G566" s="182"/>
      <c r="H566" s="67"/>
      <c r="I566" s="67"/>
    </row>
    <row r="567" spans="1:9" ht="12" customHeight="1">
      <c r="A567" s="15">
        <v>3355</v>
      </c>
      <c r="B567" s="97" t="s">
        <v>557</v>
      </c>
      <c r="C567" s="98"/>
      <c r="D567" s="98"/>
      <c r="E567" s="98"/>
      <c r="F567" s="591"/>
      <c r="G567" s="181"/>
      <c r="H567" s="67"/>
      <c r="I567" s="67"/>
    </row>
    <row r="568" spans="1:9" ht="12" customHeight="1">
      <c r="A568" s="69"/>
      <c r="B568" s="70" t="s">
        <v>959</v>
      </c>
      <c r="C568" s="45"/>
      <c r="D568" s="45"/>
      <c r="E568" s="45"/>
      <c r="F568" s="591"/>
      <c r="G568" s="181"/>
      <c r="H568" s="67"/>
      <c r="I568" s="67"/>
    </row>
    <row r="569" spans="1:9" ht="12" customHeight="1">
      <c r="A569" s="69"/>
      <c r="B569" s="7" t="s">
        <v>95</v>
      </c>
      <c r="C569" s="45"/>
      <c r="D569" s="45"/>
      <c r="E569" s="162">
        <v>400</v>
      </c>
      <c r="F569" s="591"/>
      <c r="G569" s="181"/>
      <c r="H569" s="67"/>
      <c r="I569" s="67"/>
    </row>
    <row r="570" spans="1:9" ht="12" customHeight="1">
      <c r="A570" s="69"/>
      <c r="B570" s="84" t="s">
        <v>68</v>
      </c>
      <c r="C570" s="162">
        <v>5000</v>
      </c>
      <c r="D570" s="162">
        <v>6710</v>
      </c>
      <c r="E570" s="162">
        <v>6310</v>
      </c>
      <c r="F570" s="1053">
        <f>SUM(E570/D570)</f>
        <v>0.940387481371088</v>
      </c>
      <c r="G570" s="181"/>
      <c r="H570" s="67"/>
      <c r="I570" s="67"/>
    </row>
    <row r="571" spans="1:9" ht="12" customHeight="1">
      <c r="A571" s="69"/>
      <c r="B571" s="10" t="s">
        <v>82</v>
      </c>
      <c r="C571" s="45"/>
      <c r="D571" s="45"/>
      <c r="E571" s="45"/>
      <c r="F571" s="591"/>
      <c r="G571" s="181"/>
      <c r="H571" s="67"/>
      <c r="I571" s="67"/>
    </row>
    <row r="572" spans="1:9" ht="12" customHeight="1">
      <c r="A572" s="69"/>
      <c r="B572" s="10" t="s">
        <v>972</v>
      </c>
      <c r="C572" s="45"/>
      <c r="D572" s="45"/>
      <c r="E572" s="45"/>
      <c r="F572" s="591"/>
      <c r="G572" s="186"/>
      <c r="H572" s="67"/>
      <c r="I572" s="67"/>
    </row>
    <row r="573" spans="1:9" ht="12" customHeight="1" thickBot="1">
      <c r="A573" s="69"/>
      <c r="B573" s="73" t="s">
        <v>69</v>
      </c>
      <c r="C573" s="46"/>
      <c r="D573" s="46"/>
      <c r="E573" s="46"/>
      <c r="F573" s="951"/>
      <c r="G573" s="30"/>
      <c r="H573" s="67"/>
      <c r="I573" s="67"/>
    </row>
    <row r="574" spans="1:9" ht="12" customHeight="1" thickBot="1">
      <c r="A574" s="51"/>
      <c r="B574" s="790" t="s">
        <v>1032</v>
      </c>
      <c r="C574" s="81">
        <f>SUM(C570:C573)</f>
        <v>5000</v>
      </c>
      <c r="D574" s="81">
        <f>SUM(D569:D573)</f>
        <v>6710</v>
      </c>
      <c r="E574" s="81">
        <f>SUM(E569:E573)</f>
        <v>6710</v>
      </c>
      <c r="F574" s="952">
        <f>SUM(E574/D574)</f>
        <v>1</v>
      </c>
      <c r="G574" s="182"/>
      <c r="H574" s="67"/>
      <c r="I574" s="67"/>
    </row>
    <row r="575" spans="1:9" ht="12" customHeight="1">
      <c r="A575" s="15">
        <v>3356</v>
      </c>
      <c r="B575" s="97" t="s">
        <v>235</v>
      </c>
      <c r="C575" s="98"/>
      <c r="D575" s="98"/>
      <c r="E575" s="98"/>
      <c r="F575" s="591"/>
      <c r="G575" s="181"/>
      <c r="H575" s="67"/>
      <c r="I575" s="67"/>
    </row>
    <row r="576" spans="1:9" ht="12" customHeight="1">
      <c r="A576" s="69"/>
      <c r="B576" s="70" t="s">
        <v>959</v>
      </c>
      <c r="C576" s="162"/>
      <c r="D576" s="162"/>
      <c r="E576" s="162"/>
      <c r="F576" s="591"/>
      <c r="G576" s="181"/>
      <c r="H576" s="67"/>
      <c r="I576" s="67"/>
    </row>
    <row r="577" spans="1:9" ht="12" customHeight="1">
      <c r="A577" s="69"/>
      <c r="B577" s="7" t="s">
        <v>95</v>
      </c>
      <c r="C577" s="162"/>
      <c r="D577" s="162"/>
      <c r="E577" s="162"/>
      <c r="F577" s="591"/>
      <c r="G577" s="181"/>
      <c r="H577" s="67"/>
      <c r="I577" s="67"/>
    </row>
    <row r="578" spans="1:9" ht="12" customHeight="1">
      <c r="A578" s="69"/>
      <c r="B578" s="84" t="s">
        <v>68</v>
      </c>
      <c r="C578" s="162"/>
      <c r="D578" s="162"/>
      <c r="E578" s="162"/>
      <c r="F578" s="591"/>
      <c r="G578" s="181"/>
      <c r="H578" s="67"/>
      <c r="I578" s="67"/>
    </row>
    <row r="579" spans="1:9" ht="12" customHeight="1">
      <c r="A579" s="69"/>
      <c r="B579" s="10" t="s">
        <v>82</v>
      </c>
      <c r="C579" s="162">
        <v>20000</v>
      </c>
      <c r="D579" s="162">
        <v>20000</v>
      </c>
      <c r="E579" s="162">
        <v>20000</v>
      </c>
      <c r="F579" s="591">
        <f>SUM(E579/D579)</f>
        <v>1</v>
      </c>
      <c r="G579" s="181"/>
      <c r="H579" s="67"/>
      <c r="I579" s="67"/>
    </row>
    <row r="580" spans="1:9" ht="12" customHeight="1">
      <c r="A580" s="69"/>
      <c r="B580" s="10" t="s">
        <v>972</v>
      </c>
      <c r="C580" s="45"/>
      <c r="D580" s="45"/>
      <c r="E580" s="45"/>
      <c r="F580" s="591"/>
      <c r="G580" s="186"/>
      <c r="H580" s="67"/>
      <c r="I580" s="67"/>
    </row>
    <row r="581" spans="1:9" ht="12" customHeight="1" thickBot="1">
      <c r="A581" s="69"/>
      <c r="B581" s="73" t="s">
        <v>69</v>
      </c>
      <c r="C581" s="46"/>
      <c r="D581" s="46"/>
      <c r="E581" s="46"/>
      <c r="F581" s="951"/>
      <c r="G581" s="30"/>
      <c r="H581" s="67"/>
      <c r="I581" s="67"/>
    </row>
    <row r="582" spans="1:9" ht="12" customHeight="1" thickBot="1">
      <c r="A582" s="51"/>
      <c r="B582" s="790" t="s">
        <v>1032</v>
      </c>
      <c r="C582" s="81">
        <f>SUM(C576:C581)</f>
        <v>20000</v>
      </c>
      <c r="D582" s="81">
        <f>SUM(D576:D581)</f>
        <v>20000</v>
      </c>
      <c r="E582" s="81">
        <f>SUM(E576:E581)</f>
        <v>20000</v>
      </c>
      <c r="F582" s="952">
        <f>SUM(E582/D582)</f>
        <v>1</v>
      </c>
      <c r="G582" s="182"/>
      <c r="H582" s="67"/>
      <c r="I582" s="67"/>
    </row>
    <row r="583" spans="1:9" ht="12" customHeight="1">
      <c r="A583" s="15">
        <v>3357</v>
      </c>
      <c r="B583" s="97" t="s">
        <v>558</v>
      </c>
      <c r="C583" s="98"/>
      <c r="D583" s="98"/>
      <c r="E583" s="98"/>
      <c r="F583" s="591"/>
      <c r="G583" s="181"/>
      <c r="H583" s="67"/>
      <c r="I583" s="67"/>
    </row>
    <row r="584" spans="1:9" ht="12" customHeight="1">
      <c r="A584" s="69"/>
      <c r="B584" s="70" t="s">
        <v>959</v>
      </c>
      <c r="C584" s="162"/>
      <c r="D584" s="162"/>
      <c r="E584" s="162"/>
      <c r="F584" s="591"/>
      <c r="G584" s="181"/>
      <c r="H584" s="67"/>
      <c r="I584" s="67"/>
    </row>
    <row r="585" spans="1:9" ht="12" customHeight="1">
      <c r="A585" s="69"/>
      <c r="B585" s="7" t="s">
        <v>95</v>
      </c>
      <c r="C585" s="162"/>
      <c r="D585" s="162"/>
      <c r="E585" s="162">
        <v>50</v>
      </c>
      <c r="F585" s="591"/>
      <c r="G585" s="181"/>
      <c r="H585" s="67"/>
      <c r="I585" s="67"/>
    </row>
    <row r="586" spans="1:9" ht="12" customHeight="1">
      <c r="A586" s="69"/>
      <c r="B586" s="84" t="s">
        <v>68</v>
      </c>
      <c r="C586" s="162">
        <v>5500</v>
      </c>
      <c r="D586" s="162">
        <v>6000</v>
      </c>
      <c r="E586" s="162">
        <v>5950</v>
      </c>
      <c r="F586" s="1053">
        <f>SUM(E586/D586)</f>
        <v>0.9916666666666667</v>
      </c>
      <c r="G586" s="181"/>
      <c r="H586" s="67"/>
      <c r="I586" s="67"/>
    </row>
    <row r="587" spans="1:9" ht="12" customHeight="1">
      <c r="A587" s="69"/>
      <c r="B587" s="10" t="s">
        <v>82</v>
      </c>
      <c r="C587" s="45"/>
      <c r="D587" s="45"/>
      <c r="E587" s="45"/>
      <c r="F587" s="591"/>
      <c r="G587" s="181"/>
      <c r="H587" s="67"/>
      <c r="I587" s="67"/>
    </row>
    <row r="588" spans="1:9" ht="12" customHeight="1">
      <c r="A588" s="69"/>
      <c r="B588" s="10" t="s">
        <v>972</v>
      </c>
      <c r="C588" s="45"/>
      <c r="D588" s="45"/>
      <c r="E588" s="45"/>
      <c r="F588" s="591"/>
      <c r="G588" s="186"/>
      <c r="H588" s="67"/>
      <c r="I588" s="67"/>
    </row>
    <row r="589" spans="1:9" ht="12" customHeight="1" thickBot="1">
      <c r="A589" s="69"/>
      <c r="B589" s="73" t="s">
        <v>69</v>
      </c>
      <c r="C589" s="46"/>
      <c r="D589" s="46"/>
      <c r="E589" s="46"/>
      <c r="F589" s="951"/>
      <c r="G589" s="30"/>
      <c r="H589" s="67"/>
      <c r="I589" s="67"/>
    </row>
    <row r="590" spans="1:9" ht="12" customHeight="1" thickBot="1">
      <c r="A590" s="51"/>
      <c r="B590" s="790" t="s">
        <v>1032</v>
      </c>
      <c r="C590" s="81">
        <f>SUM(C584:C589)</f>
        <v>5500</v>
      </c>
      <c r="D590" s="81">
        <f>SUM(D584:D589)</f>
        <v>6000</v>
      </c>
      <c r="E590" s="81">
        <f>SUM(E584:E589)</f>
        <v>6000</v>
      </c>
      <c r="F590" s="952">
        <f>SUM(E590/D590)</f>
        <v>1</v>
      </c>
      <c r="G590" s="182"/>
      <c r="H590" s="67"/>
      <c r="I590" s="67"/>
    </row>
    <row r="591" spans="1:9" ht="12" customHeight="1">
      <c r="A591" s="15">
        <v>3358</v>
      </c>
      <c r="B591" s="97" t="s">
        <v>265</v>
      </c>
      <c r="C591" s="98"/>
      <c r="D591" s="98"/>
      <c r="E591" s="98"/>
      <c r="F591" s="591"/>
      <c r="G591" s="181"/>
      <c r="H591" s="67"/>
      <c r="I591" s="67"/>
    </row>
    <row r="592" spans="1:9" ht="12" customHeight="1">
      <c r="A592" s="69"/>
      <c r="B592" s="70" t="s">
        <v>959</v>
      </c>
      <c r="C592" s="162"/>
      <c r="D592" s="162"/>
      <c r="E592" s="162"/>
      <c r="F592" s="591"/>
      <c r="G592" s="181"/>
      <c r="H592" s="67"/>
      <c r="I592" s="67"/>
    </row>
    <row r="593" spans="1:9" ht="12" customHeight="1">
      <c r="A593" s="69"/>
      <c r="B593" s="7" t="s">
        <v>95</v>
      </c>
      <c r="C593" s="162"/>
      <c r="D593" s="162"/>
      <c r="E593" s="162"/>
      <c r="F593" s="591"/>
      <c r="G593" s="181"/>
      <c r="H593" s="67"/>
      <c r="I593" s="67"/>
    </row>
    <row r="594" spans="1:9" ht="12" customHeight="1">
      <c r="A594" s="69"/>
      <c r="B594" s="84" t="s">
        <v>68</v>
      </c>
      <c r="C594" s="162">
        <v>6000</v>
      </c>
      <c r="D594" s="162">
        <v>8475</v>
      </c>
      <c r="E594" s="162">
        <v>8475</v>
      </c>
      <c r="F594" s="1053">
        <f>SUM(E594/D594)</f>
        <v>1</v>
      </c>
      <c r="G594" s="181"/>
      <c r="H594" s="67"/>
      <c r="I594" s="67"/>
    </row>
    <row r="595" spans="1:9" ht="12" customHeight="1">
      <c r="A595" s="69"/>
      <c r="B595" s="10" t="s">
        <v>82</v>
      </c>
      <c r="C595" s="45"/>
      <c r="D595" s="45"/>
      <c r="E595" s="45"/>
      <c r="F595" s="591"/>
      <c r="G595" s="181"/>
      <c r="H595" s="67"/>
      <c r="I595" s="67"/>
    </row>
    <row r="596" spans="1:9" ht="12" customHeight="1">
      <c r="A596" s="69"/>
      <c r="B596" s="10" t="s">
        <v>972</v>
      </c>
      <c r="C596" s="45"/>
      <c r="D596" s="45"/>
      <c r="E596" s="45"/>
      <c r="F596" s="591"/>
      <c r="G596" s="186"/>
      <c r="H596" s="67"/>
      <c r="I596" s="67"/>
    </row>
    <row r="597" spans="1:9" ht="12" customHeight="1" thickBot="1">
      <c r="A597" s="69"/>
      <c r="B597" s="73" t="s">
        <v>69</v>
      </c>
      <c r="C597" s="46"/>
      <c r="D597" s="46"/>
      <c r="E597" s="46"/>
      <c r="F597" s="951"/>
      <c r="G597" s="30"/>
      <c r="H597" s="67"/>
      <c r="I597" s="67"/>
    </row>
    <row r="598" spans="1:9" ht="12" customHeight="1" thickBot="1">
      <c r="A598" s="51"/>
      <c r="B598" s="790" t="s">
        <v>1032</v>
      </c>
      <c r="C598" s="81">
        <f>SUM(C592:C597)</f>
        <v>6000</v>
      </c>
      <c r="D598" s="81">
        <f>SUM(D592:D597)</f>
        <v>8475</v>
      </c>
      <c r="E598" s="81">
        <f>SUM(E592:E597)</f>
        <v>8475</v>
      </c>
      <c r="F598" s="952">
        <f>SUM(E598/D598)</f>
        <v>1</v>
      </c>
      <c r="G598" s="182"/>
      <c r="H598" s="67"/>
      <c r="I598" s="67"/>
    </row>
    <row r="599" spans="1:9" ht="12" customHeight="1">
      <c r="A599" s="15">
        <v>3359</v>
      </c>
      <c r="B599" s="97" t="s">
        <v>499</v>
      </c>
      <c r="C599" s="98"/>
      <c r="D599" s="98"/>
      <c r="E599" s="98"/>
      <c r="F599" s="591"/>
      <c r="G599" s="181"/>
      <c r="H599" s="67"/>
      <c r="I599" s="67"/>
    </row>
    <row r="600" spans="1:9" ht="12" customHeight="1">
      <c r="A600" s="69"/>
      <c r="B600" s="70" t="s">
        <v>959</v>
      </c>
      <c r="C600" s="162"/>
      <c r="D600" s="162"/>
      <c r="E600" s="162">
        <v>3000</v>
      </c>
      <c r="F600" s="591"/>
      <c r="G600" s="181"/>
      <c r="H600" s="67"/>
      <c r="I600" s="67"/>
    </row>
    <row r="601" spans="1:9" ht="12" customHeight="1">
      <c r="A601" s="69"/>
      <c r="B601" s="7" t="s">
        <v>95</v>
      </c>
      <c r="C601" s="162"/>
      <c r="D601" s="162"/>
      <c r="E601" s="162">
        <v>810</v>
      </c>
      <c r="F601" s="591"/>
      <c r="G601" s="181"/>
      <c r="H601" s="67"/>
      <c r="I601" s="67"/>
    </row>
    <row r="602" spans="1:9" ht="12" customHeight="1">
      <c r="A602" s="69"/>
      <c r="B602" s="84" t="s">
        <v>68</v>
      </c>
      <c r="C602" s="162"/>
      <c r="D602" s="162">
        <v>2000</v>
      </c>
      <c r="E602" s="162">
        <v>2000</v>
      </c>
      <c r="F602" s="591">
        <f>SUM(E602/D602)</f>
        <v>1</v>
      </c>
      <c r="G602" s="181"/>
      <c r="H602" s="67"/>
      <c r="I602" s="67"/>
    </row>
    <row r="603" spans="1:9" ht="12" customHeight="1">
      <c r="A603" s="69"/>
      <c r="B603" s="10" t="s">
        <v>82</v>
      </c>
      <c r="C603" s="45"/>
      <c r="D603" s="45"/>
      <c r="E603" s="45"/>
      <c r="F603" s="591"/>
      <c r="G603" s="181"/>
      <c r="H603" s="67"/>
      <c r="I603" s="67"/>
    </row>
    <row r="604" spans="1:9" ht="12" customHeight="1">
      <c r="A604" s="69"/>
      <c r="B604" s="10" t="s">
        <v>972</v>
      </c>
      <c r="C604" s="45"/>
      <c r="D604" s="45"/>
      <c r="E604" s="45"/>
      <c r="F604" s="591"/>
      <c r="G604" s="186"/>
      <c r="H604" s="67"/>
      <c r="I604" s="67"/>
    </row>
    <row r="605" spans="1:9" ht="12" customHeight="1" thickBot="1">
      <c r="A605" s="69"/>
      <c r="B605" s="73" t="s">
        <v>244</v>
      </c>
      <c r="C605" s="46"/>
      <c r="D605" s="46"/>
      <c r="E605" s="776">
        <v>747</v>
      </c>
      <c r="F605" s="951"/>
      <c r="G605" s="30"/>
      <c r="H605" s="67"/>
      <c r="I605" s="67"/>
    </row>
    <row r="606" spans="1:9" ht="12" customHeight="1" thickBot="1">
      <c r="A606" s="51"/>
      <c r="B606" s="790" t="s">
        <v>1032</v>
      </c>
      <c r="C606" s="81">
        <f>SUM(C600:C605)</f>
        <v>0</v>
      </c>
      <c r="D606" s="81">
        <f>SUM(D600:D605)</f>
        <v>2000</v>
      </c>
      <c r="E606" s="81">
        <f>SUM(E600:E605)</f>
        <v>6557</v>
      </c>
      <c r="F606" s="952">
        <f>SUM(E606/D606)</f>
        <v>3.2785</v>
      </c>
      <c r="G606" s="182"/>
      <c r="H606" s="67"/>
      <c r="I606" s="67"/>
    </row>
    <row r="607" spans="1:9" ht="12" customHeight="1" thickBot="1">
      <c r="A607" s="68">
        <v>3400</v>
      </c>
      <c r="B607" s="56" t="s">
        <v>1066</v>
      </c>
      <c r="C607" s="81">
        <f>SUM(C624+C632+C665)+C616+C640+C648+C657+C673+C681+C689+C697+C705+C713+C721+C729+C737+C745+C753</f>
        <v>167608</v>
      </c>
      <c r="D607" s="81">
        <f>SUM(D624+D632+D665)+D616+D640+D648+D657+D673+D681+D689+D697+D705+D713+D721+D729+D737+D745+D753</f>
        <v>173838</v>
      </c>
      <c r="E607" s="81">
        <f>SUM(E624+E632+E665)+E616+E640+E648+E657+E673+E681+E689+E697+E705+E713+E721+E729+E737+E745+E753</f>
        <v>183450</v>
      </c>
      <c r="F607" s="952">
        <f>SUM(E607/D607)</f>
        <v>1.0552928588686017</v>
      </c>
      <c r="G607" s="182"/>
      <c r="H607" s="67"/>
      <c r="I607" s="67"/>
    </row>
    <row r="608" spans="1:9" ht="12" customHeight="1">
      <c r="A608" s="15">
        <v>3410</v>
      </c>
      <c r="B608" s="107" t="s">
        <v>1067</v>
      </c>
      <c r="C608" s="88">
        <f>SUM(C616+C624+C632+C640+C648)</f>
        <v>42100</v>
      </c>
      <c r="D608" s="88">
        <f>SUM(D616+D624+D632+D640+D648)</f>
        <v>42100</v>
      </c>
      <c r="E608" s="88">
        <f>SUM(E616+E624+E632+E640+E648)</f>
        <v>42100</v>
      </c>
      <c r="F608" s="591">
        <f>SUM(E608/D608)</f>
        <v>1</v>
      </c>
      <c r="G608" s="4"/>
      <c r="H608" s="67"/>
      <c r="I608" s="67"/>
    </row>
    <row r="609" spans="1:9" ht="12" customHeight="1">
      <c r="A609" s="15">
        <v>3411</v>
      </c>
      <c r="B609" s="107" t="s">
        <v>1022</v>
      </c>
      <c r="C609" s="88"/>
      <c r="D609" s="88"/>
      <c r="E609" s="88"/>
      <c r="F609" s="591"/>
      <c r="G609" s="181"/>
      <c r="H609" s="67"/>
      <c r="I609" s="67"/>
    </row>
    <row r="610" spans="1:9" ht="12" customHeight="1">
      <c r="A610" s="69"/>
      <c r="B610" s="70" t="s">
        <v>959</v>
      </c>
      <c r="C610" s="76"/>
      <c r="D610" s="76"/>
      <c r="E610" s="76"/>
      <c r="F610" s="591"/>
      <c r="G610" s="181"/>
      <c r="H610" s="67"/>
      <c r="I610" s="67"/>
    </row>
    <row r="611" spans="1:9" ht="12" customHeight="1">
      <c r="A611" s="69"/>
      <c r="B611" s="7" t="s">
        <v>95</v>
      </c>
      <c r="C611" s="76"/>
      <c r="D611" s="76"/>
      <c r="E611" s="76"/>
      <c r="F611" s="591"/>
      <c r="G611" s="181"/>
      <c r="H611" s="67"/>
      <c r="I611" s="67"/>
    </row>
    <row r="612" spans="1:9" ht="12" customHeight="1">
      <c r="A612" s="69"/>
      <c r="B612" s="84" t="s">
        <v>68</v>
      </c>
      <c r="C612" s="76"/>
      <c r="D612" s="76"/>
      <c r="E612" s="76"/>
      <c r="F612" s="591"/>
      <c r="G612" s="181"/>
      <c r="H612" s="67"/>
      <c r="I612" s="67"/>
    </row>
    <row r="613" spans="1:9" ht="12" customHeight="1">
      <c r="A613" s="69"/>
      <c r="B613" s="10" t="s">
        <v>82</v>
      </c>
      <c r="C613" s="251">
        <v>5000</v>
      </c>
      <c r="D613" s="251">
        <v>5000</v>
      </c>
      <c r="E613" s="251">
        <v>5000</v>
      </c>
      <c r="F613" s="591">
        <f>SUM(E613/D613)</f>
        <v>1</v>
      </c>
      <c r="G613" s="181"/>
      <c r="H613" s="67"/>
      <c r="I613" s="67"/>
    </row>
    <row r="614" spans="1:9" ht="12" customHeight="1">
      <c r="A614" s="69"/>
      <c r="B614" s="10" t="s">
        <v>972</v>
      </c>
      <c r="C614" s="76"/>
      <c r="D614" s="76"/>
      <c r="E614" s="76"/>
      <c r="F614" s="591"/>
      <c r="G614" s="181"/>
      <c r="H614" s="67"/>
      <c r="I614" s="67"/>
    </row>
    <row r="615" spans="1:9" ht="12" customHeight="1" thickBot="1">
      <c r="A615" s="69"/>
      <c r="B615" s="73" t="s">
        <v>69</v>
      </c>
      <c r="C615" s="76"/>
      <c r="D615" s="76"/>
      <c r="E615" s="76"/>
      <c r="F615" s="951"/>
      <c r="G615" s="208"/>
      <c r="H615" s="67"/>
      <c r="I615" s="67"/>
    </row>
    <row r="616" spans="1:9" ht="12" customHeight="1" thickBot="1">
      <c r="A616" s="51"/>
      <c r="B616" s="790" t="s">
        <v>1032</v>
      </c>
      <c r="C616" s="81">
        <f>SUM(C610:C615)</f>
        <v>5000</v>
      </c>
      <c r="D616" s="81">
        <f>SUM(D610:D615)</f>
        <v>5000</v>
      </c>
      <c r="E616" s="81">
        <f>SUM(E610:E615)</f>
        <v>5000</v>
      </c>
      <c r="F616" s="952">
        <f>SUM(E616/D616)</f>
        <v>1</v>
      </c>
      <c r="G616" s="60"/>
      <c r="H616" s="67"/>
      <c r="I616" s="67"/>
    </row>
    <row r="617" spans="1:7" s="49" customFormat="1" ht="12" customHeight="1">
      <c r="A617" s="15">
        <v>3412</v>
      </c>
      <c r="B617" s="97" t="s">
        <v>1044</v>
      </c>
      <c r="C617" s="98"/>
      <c r="D617" s="98"/>
      <c r="E617" s="98"/>
      <c r="F617" s="591"/>
      <c r="G617" s="31"/>
    </row>
    <row r="618" spans="1:9" ht="12" customHeight="1">
      <c r="A618" s="69"/>
      <c r="B618" s="70" t="s">
        <v>959</v>
      </c>
      <c r="C618" s="76"/>
      <c r="D618" s="76"/>
      <c r="E618" s="76">
        <v>400</v>
      </c>
      <c r="F618" s="591"/>
      <c r="G618" s="181"/>
      <c r="H618" s="67"/>
      <c r="I618" s="67"/>
    </row>
    <row r="619" spans="1:9" ht="12" customHeight="1">
      <c r="A619" s="69"/>
      <c r="B619" s="7" t="s">
        <v>95</v>
      </c>
      <c r="C619" s="76"/>
      <c r="D619" s="76"/>
      <c r="E619" s="76">
        <v>170</v>
      </c>
      <c r="F619" s="591"/>
      <c r="G619" s="181"/>
      <c r="H619" s="67"/>
      <c r="I619" s="67"/>
    </row>
    <row r="620" spans="1:9" ht="12" customHeight="1">
      <c r="A620" s="69"/>
      <c r="B620" s="84" t="s">
        <v>68</v>
      </c>
      <c r="C620" s="251">
        <v>3500</v>
      </c>
      <c r="D620" s="251">
        <v>3500</v>
      </c>
      <c r="E620" s="251">
        <v>2930</v>
      </c>
      <c r="F620" s="1053">
        <f>SUM(E620/D620)</f>
        <v>0.8371428571428572</v>
      </c>
      <c r="G620" s="181"/>
      <c r="H620" s="67"/>
      <c r="I620" s="67"/>
    </row>
    <row r="621" spans="1:9" ht="12" customHeight="1">
      <c r="A621" s="69"/>
      <c r="B621" s="10" t="s">
        <v>82</v>
      </c>
      <c r="C621" s="76"/>
      <c r="D621" s="76"/>
      <c r="E621" s="76"/>
      <c r="F621" s="591"/>
      <c r="G621" s="186"/>
      <c r="H621" s="67"/>
      <c r="I621" s="67"/>
    </row>
    <row r="622" spans="1:9" ht="12" customHeight="1">
      <c r="A622" s="69"/>
      <c r="B622" s="10" t="s">
        <v>972</v>
      </c>
      <c r="C622" s="76"/>
      <c r="D622" s="76"/>
      <c r="E622" s="76"/>
      <c r="F622" s="591"/>
      <c r="G622" s="5"/>
      <c r="H622" s="67"/>
      <c r="I622" s="67"/>
    </row>
    <row r="623" spans="1:9" ht="12" customHeight="1" thickBot="1">
      <c r="A623" s="69"/>
      <c r="B623" s="73" t="s">
        <v>69</v>
      </c>
      <c r="C623" s="76"/>
      <c r="D623" s="76"/>
      <c r="E623" s="76"/>
      <c r="F623" s="951"/>
      <c r="G623" s="183"/>
      <c r="H623" s="67"/>
      <c r="I623" s="67"/>
    </row>
    <row r="624" spans="1:9" ht="12" customHeight="1" thickBot="1">
      <c r="A624" s="51"/>
      <c r="B624" s="790" t="s">
        <v>1032</v>
      </c>
      <c r="C624" s="81">
        <f>SUM(C618:C623)</f>
        <v>3500</v>
      </c>
      <c r="D624" s="81">
        <f>SUM(D618:D623)</f>
        <v>3500</v>
      </c>
      <c r="E624" s="81">
        <f>SUM(E618:E623)</f>
        <v>3500</v>
      </c>
      <c r="F624" s="952">
        <f>SUM(E624/D624)</f>
        <v>1</v>
      </c>
      <c r="G624" s="121"/>
      <c r="H624" s="67"/>
      <c r="I624" s="67"/>
    </row>
    <row r="625" spans="1:9" ht="12" customHeight="1">
      <c r="A625" s="15">
        <v>3413</v>
      </c>
      <c r="B625" s="102" t="s">
        <v>1045</v>
      </c>
      <c r="C625" s="88"/>
      <c r="D625" s="88"/>
      <c r="E625" s="88"/>
      <c r="F625" s="591"/>
      <c r="G625" s="31"/>
      <c r="H625" s="67"/>
      <c r="I625" s="67"/>
    </row>
    <row r="626" spans="1:9" ht="12" customHeight="1">
      <c r="A626" s="69"/>
      <c r="B626" s="70" t="s">
        <v>959</v>
      </c>
      <c r="C626" s="76"/>
      <c r="D626" s="76"/>
      <c r="E626" s="76">
        <v>800</v>
      </c>
      <c r="F626" s="591"/>
      <c r="G626" s="181"/>
      <c r="H626" s="67"/>
      <c r="I626" s="67"/>
    </row>
    <row r="627" spans="1:9" ht="12" customHeight="1">
      <c r="A627" s="69"/>
      <c r="B627" s="7" t="s">
        <v>95</v>
      </c>
      <c r="C627" s="76"/>
      <c r="D627" s="76"/>
      <c r="E627" s="76">
        <v>200</v>
      </c>
      <c r="F627" s="591"/>
      <c r="G627" s="181"/>
      <c r="H627" s="67"/>
      <c r="I627" s="67"/>
    </row>
    <row r="628" spans="1:9" ht="12" customHeight="1">
      <c r="A628" s="69"/>
      <c r="B628" s="84" t="s">
        <v>68</v>
      </c>
      <c r="C628" s="251">
        <v>11000</v>
      </c>
      <c r="D628" s="251">
        <v>11000</v>
      </c>
      <c r="E628" s="251">
        <v>5660</v>
      </c>
      <c r="F628" s="1053">
        <f>SUM(E628/D628)</f>
        <v>0.5145454545454545</v>
      </c>
      <c r="G628" s="181"/>
      <c r="H628" s="67"/>
      <c r="I628" s="67"/>
    </row>
    <row r="629" spans="1:9" ht="12" customHeight="1">
      <c r="A629" s="69"/>
      <c r="B629" s="10" t="s">
        <v>82</v>
      </c>
      <c r="C629" s="76"/>
      <c r="D629" s="76"/>
      <c r="E629" s="76">
        <v>4340</v>
      </c>
      <c r="F629" s="591"/>
      <c r="G629" s="181"/>
      <c r="H629" s="67"/>
      <c r="I629" s="67"/>
    </row>
    <row r="630" spans="1:9" ht="12" customHeight="1">
      <c r="A630" s="69"/>
      <c r="B630" s="10" t="s">
        <v>972</v>
      </c>
      <c r="C630" s="76"/>
      <c r="D630" s="76"/>
      <c r="E630" s="76"/>
      <c r="F630" s="591"/>
      <c r="G630" s="186"/>
      <c r="H630" s="67"/>
      <c r="I630" s="67"/>
    </row>
    <row r="631" spans="1:9" ht="12" customHeight="1" thickBot="1">
      <c r="A631" s="69"/>
      <c r="B631" s="73" t="s">
        <v>69</v>
      </c>
      <c r="C631" s="76"/>
      <c r="D631" s="76"/>
      <c r="E631" s="76"/>
      <c r="F631" s="951"/>
      <c r="G631" s="30"/>
      <c r="H631" s="67"/>
      <c r="I631" s="67"/>
    </row>
    <row r="632" spans="1:9" ht="12" customHeight="1" thickBot="1">
      <c r="A632" s="51"/>
      <c r="B632" s="790" t="s">
        <v>1032</v>
      </c>
      <c r="C632" s="81">
        <f>SUM(C626:C631)</f>
        <v>11000</v>
      </c>
      <c r="D632" s="81">
        <f>SUM(D626:D631)</f>
        <v>11000</v>
      </c>
      <c r="E632" s="81">
        <f>SUM(E626:E631)</f>
        <v>11000</v>
      </c>
      <c r="F632" s="952">
        <f>SUM(E632/D632)</f>
        <v>1</v>
      </c>
      <c r="G632" s="121"/>
      <c r="H632" s="67"/>
      <c r="I632" s="67"/>
    </row>
    <row r="633" spans="1:9" ht="12" customHeight="1">
      <c r="A633" s="15">
        <v>3415</v>
      </c>
      <c r="B633" s="102" t="s">
        <v>15</v>
      </c>
      <c r="C633" s="88"/>
      <c r="D633" s="88"/>
      <c r="E633" s="88"/>
      <c r="F633" s="591"/>
      <c r="G633" s="31" t="s">
        <v>12</v>
      </c>
      <c r="H633" s="67"/>
      <c r="I633" s="67"/>
    </row>
    <row r="634" spans="1:9" ht="12" customHeight="1">
      <c r="A634" s="69"/>
      <c r="B634" s="70" t="s">
        <v>959</v>
      </c>
      <c r="C634" s="76"/>
      <c r="D634" s="76"/>
      <c r="E634" s="76"/>
      <c r="F634" s="591"/>
      <c r="G634" s="181"/>
      <c r="H634" s="67"/>
      <c r="I634" s="67"/>
    </row>
    <row r="635" spans="1:9" ht="12" customHeight="1">
      <c r="A635" s="69"/>
      <c r="B635" s="7" t="s">
        <v>95</v>
      </c>
      <c r="C635" s="76"/>
      <c r="D635" s="76"/>
      <c r="E635" s="76"/>
      <c r="F635" s="591"/>
      <c r="G635" s="181"/>
      <c r="H635" s="67"/>
      <c r="I635" s="67"/>
    </row>
    <row r="636" spans="1:9" ht="12" customHeight="1">
      <c r="A636" s="69"/>
      <c r="B636" s="84" t="s">
        <v>68</v>
      </c>
      <c r="C636" s="76"/>
      <c r="D636" s="76"/>
      <c r="E636" s="76"/>
      <c r="F636" s="591"/>
      <c r="G636" s="181"/>
      <c r="H636" s="67"/>
      <c r="I636" s="67"/>
    </row>
    <row r="637" spans="1:9" ht="12" customHeight="1">
      <c r="A637" s="69"/>
      <c r="B637" s="10" t="s">
        <v>82</v>
      </c>
      <c r="C637" s="76">
        <v>2600</v>
      </c>
      <c r="D637" s="76">
        <v>2600</v>
      </c>
      <c r="E637" s="76">
        <v>2600</v>
      </c>
      <c r="F637" s="1053">
        <f>SUM(E637/D637)</f>
        <v>1</v>
      </c>
      <c r="G637" s="181"/>
      <c r="H637" s="67"/>
      <c r="I637" s="67"/>
    </row>
    <row r="638" spans="1:9" ht="12" customHeight="1">
      <c r="A638" s="69"/>
      <c r="B638" s="10" t="s">
        <v>972</v>
      </c>
      <c r="C638" s="76"/>
      <c r="D638" s="76"/>
      <c r="E638" s="76"/>
      <c r="F638" s="591"/>
      <c r="G638" s="186"/>
      <c r="H638" s="67"/>
      <c r="I638" s="67"/>
    </row>
    <row r="639" spans="1:9" ht="12" customHeight="1" thickBot="1">
      <c r="A639" s="69"/>
      <c r="B639" s="73" t="s">
        <v>69</v>
      </c>
      <c r="C639" s="76"/>
      <c r="D639" s="76"/>
      <c r="E639" s="76"/>
      <c r="F639" s="951"/>
      <c r="G639" s="30"/>
      <c r="H639" s="67"/>
      <c r="I639" s="67"/>
    </row>
    <row r="640" spans="1:9" ht="12" customHeight="1" thickBot="1">
      <c r="A640" s="51"/>
      <c r="B640" s="790" t="s">
        <v>1032</v>
      </c>
      <c r="C640" s="81">
        <f>SUM(C634:C639)</f>
        <v>2600</v>
      </c>
      <c r="D640" s="81">
        <f>SUM(D634:D639)</f>
        <v>2600</v>
      </c>
      <c r="E640" s="81">
        <f>SUM(E634:E639)</f>
        <v>2600</v>
      </c>
      <c r="F640" s="952">
        <f>SUM(E640/D640)</f>
        <v>1</v>
      </c>
      <c r="G640" s="121"/>
      <c r="H640" s="67"/>
      <c r="I640" s="67"/>
    </row>
    <row r="641" spans="1:9" ht="12" customHeight="1">
      <c r="A641" s="15">
        <v>3416</v>
      </c>
      <c r="B641" s="102" t="s">
        <v>1103</v>
      </c>
      <c r="C641" s="88"/>
      <c r="D641" s="88"/>
      <c r="E641" s="88"/>
      <c r="F641" s="591"/>
      <c r="G641" s="31" t="s">
        <v>12</v>
      </c>
      <c r="H641" s="67"/>
      <c r="I641" s="67"/>
    </row>
    <row r="642" spans="1:9" ht="12" customHeight="1">
      <c r="A642" s="69"/>
      <c r="B642" s="70" t="s">
        <v>959</v>
      </c>
      <c r="C642" s="76"/>
      <c r="D642" s="76"/>
      <c r="E642" s="76"/>
      <c r="F642" s="591"/>
      <c r="G642" s="181"/>
      <c r="H642" s="67"/>
      <c r="I642" s="67"/>
    </row>
    <row r="643" spans="1:9" ht="12" customHeight="1">
      <c r="A643" s="69"/>
      <c r="B643" s="7" t="s">
        <v>95</v>
      </c>
      <c r="C643" s="76"/>
      <c r="D643" s="76"/>
      <c r="E643" s="76"/>
      <c r="F643" s="591"/>
      <c r="G643" s="181"/>
      <c r="H643" s="67"/>
      <c r="I643" s="67"/>
    </row>
    <row r="644" spans="1:9" ht="12" customHeight="1">
      <c r="A644" s="69"/>
      <c r="B644" s="84" t="s">
        <v>68</v>
      </c>
      <c r="C644" s="76"/>
      <c r="D644" s="76"/>
      <c r="E644" s="76"/>
      <c r="F644" s="591"/>
      <c r="G644" s="181"/>
      <c r="H644" s="67"/>
      <c r="I644" s="67"/>
    </row>
    <row r="645" spans="1:9" ht="12" customHeight="1">
      <c r="A645" s="69"/>
      <c r="B645" s="10" t="s">
        <v>82</v>
      </c>
      <c r="C645" s="76">
        <v>20000</v>
      </c>
      <c r="D645" s="76">
        <v>20000</v>
      </c>
      <c r="E645" s="76">
        <v>20000</v>
      </c>
      <c r="F645" s="1053">
        <f>SUM(E645/D645)</f>
        <v>1</v>
      </c>
      <c r="G645" s="181"/>
      <c r="H645" s="67"/>
      <c r="I645" s="67"/>
    </row>
    <row r="646" spans="1:9" ht="12" customHeight="1">
      <c r="A646" s="69"/>
      <c r="B646" s="10" t="s">
        <v>972</v>
      </c>
      <c r="C646" s="76"/>
      <c r="D646" s="76"/>
      <c r="E646" s="76"/>
      <c r="F646" s="591"/>
      <c r="G646" s="186"/>
      <c r="H646" s="67"/>
      <c r="I646" s="67"/>
    </row>
    <row r="647" spans="1:9" ht="12" customHeight="1" thickBot="1">
      <c r="A647" s="69"/>
      <c r="B647" s="73" t="s">
        <v>69</v>
      </c>
      <c r="C647" s="76"/>
      <c r="D647" s="76"/>
      <c r="E647" s="76"/>
      <c r="F647" s="951"/>
      <c r="G647" s="30"/>
      <c r="H647" s="67"/>
      <c r="I647" s="67"/>
    </row>
    <row r="648" spans="1:9" ht="12" customHeight="1" thickBot="1">
      <c r="A648" s="51"/>
      <c r="B648" s="790" t="s">
        <v>1032</v>
      </c>
      <c r="C648" s="81">
        <f>SUM(C642:C647)</f>
        <v>20000</v>
      </c>
      <c r="D648" s="81">
        <f>SUM(D642:D647)</f>
        <v>20000</v>
      </c>
      <c r="E648" s="81">
        <f>SUM(E642:E647)</f>
        <v>20000</v>
      </c>
      <c r="F648" s="952">
        <f>SUM(E648/D648)</f>
        <v>1</v>
      </c>
      <c r="G648" s="121"/>
      <c r="H648" s="67"/>
      <c r="I648" s="67"/>
    </row>
    <row r="649" spans="1:9" ht="12" customHeight="1">
      <c r="A649" s="15">
        <v>3420</v>
      </c>
      <c r="B649" s="107" t="s">
        <v>1068</v>
      </c>
      <c r="C649" s="88">
        <f>SUM(C657+C665+C673+C705+C681+C689+C697+C713+C721+C729+C737+C745+C753)</f>
        <v>125508</v>
      </c>
      <c r="D649" s="88">
        <f>SUM(D657+D665+D673+D705+D681+D689+D697+D713+D721+D729+D737+D745+D753)</f>
        <v>131738</v>
      </c>
      <c r="E649" s="88">
        <f>SUM(E657+E665+E673+E705+E681+E689+E697+E713+E721+E729+E737+E745+E753)</f>
        <v>141350</v>
      </c>
      <c r="F649" s="591">
        <f>SUM(E649/D649)</f>
        <v>1.0729630023227923</v>
      </c>
      <c r="G649" s="31"/>
      <c r="H649" s="67"/>
      <c r="I649" s="67"/>
    </row>
    <row r="650" spans="1:9" ht="12" customHeight="1">
      <c r="A650" s="15">
        <v>3422</v>
      </c>
      <c r="B650" s="102" t="s">
        <v>1047</v>
      </c>
      <c r="C650" s="88"/>
      <c r="D650" s="88"/>
      <c r="E650" s="88"/>
      <c r="F650" s="591"/>
      <c r="G650" s="4"/>
      <c r="H650" s="67"/>
      <c r="I650" s="67"/>
    </row>
    <row r="651" spans="1:9" ht="12" customHeight="1">
      <c r="A651" s="69"/>
      <c r="B651" s="70" t="s">
        <v>959</v>
      </c>
      <c r="C651" s="76">
        <v>6000</v>
      </c>
      <c r="D651" s="76">
        <v>6000</v>
      </c>
      <c r="E651" s="76">
        <v>6000</v>
      </c>
      <c r="F651" s="1053">
        <f>SUM(E651/D651)</f>
        <v>1</v>
      </c>
      <c r="G651" s="217"/>
      <c r="H651" s="67"/>
      <c r="I651" s="67"/>
    </row>
    <row r="652" spans="1:9" ht="12" customHeight="1">
      <c r="A652" s="69"/>
      <c r="B652" s="7" t="s">
        <v>95</v>
      </c>
      <c r="C652" s="76">
        <v>1620</v>
      </c>
      <c r="D652" s="76">
        <v>1620</v>
      </c>
      <c r="E652" s="76">
        <v>2420</v>
      </c>
      <c r="F652" s="1053">
        <f>SUM(E652/D652)</f>
        <v>1.4938271604938271</v>
      </c>
      <c r="G652" s="5"/>
      <c r="H652" s="67"/>
      <c r="I652" s="67"/>
    </row>
    <row r="653" spans="1:9" ht="12" customHeight="1">
      <c r="A653" s="69"/>
      <c r="B653" s="84" t="s">
        <v>68</v>
      </c>
      <c r="C653" s="76">
        <v>17380</v>
      </c>
      <c r="D653" s="76">
        <v>22442</v>
      </c>
      <c r="E653" s="76">
        <v>20517</v>
      </c>
      <c r="F653" s="1053">
        <f>SUM(E653/D653)</f>
        <v>0.914223331253899</v>
      </c>
      <c r="G653" s="217"/>
      <c r="H653" s="67"/>
      <c r="I653" s="67"/>
    </row>
    <row r="654" spans="1:9" ht="12" customHeight="1">
      <c r="A654" s="69"/>
      <c r="B654" s="10" t="s">
        <v>82</v>
      </c>
      <c r="C654" s="76"/>
      <c r="D654" s="76"/>
      <c r="E654" s="76">
        <v>2000</v>
      </c>
      <c r="F654" s="591"/>
      <c r="G654" s="2"/>
      <c r="H654" s="67"/>
      <c r="I654" s="67"/>
    </row>
    <row r="655" spans="1:9" ht="12" customHeight="1">
      <c r="A655" s="69"/>
      <c r="B655" s="10" t="s">
        <v>972</v>
      </c>
      <c r="C655" s="76"/>
      <c r="D655" s="76"/>
      <c r="E655" s="76"/>
      <c r="F655" s="591"/>
      <c r="G655" s="5"/>
      <c r="H655" s="67"/>
      <c r="I655" s="67"/>
    </row>
    <row r="656" spans="1:9" ht="12" customHeight="1" thickBot="1">
      <c r="A656" s="69"/>
      <c r="B656" s="73" t="s">
        <v>244</v>
      </c>
      <c r="C656" s="76"/>
      <c r="D656" s="76"/>
      <c r="E656" s="76">
        <v>325</v>
      </c>
      <c r="F656" s="951"/>
      <c r="G656" s="30"/>
      <c r="H656" s="67"/>
      <c r="I656" s="67"/>
    </row>
    <row r="657" spans="1:9" ht="12" customHeight="1" thickBot="1">
      <c r="A657" s="51"/>
      <c r="B657" s="790" t="s">
        <v>1032</v>
      </c>
      <c r="C657" s="81">
        <f>SUM(C651:C656)</f>
        <v>25000</v>
      </c>
      <c r="D657" s="81">
        <f>SUM(D651:D656)</f>
        <v>30062</v>
      </c>
      <c r="E657" s="81">
        <f>SUM(E651:E656)</f>
        <v>31262</v>
      </c>
      <c r="F657" s="952">
        <f>SUM(E657/D657)</f>
        <v>1.0399175038254274</v>
      </c>
      <c r="G657" s="182"/>
      <c r="H657" s="67"/>
      <c r="I657" s="67"/>
    </row>
    <row r="658" spans="1:9" ht="12" customHeight="1">
      <c r="A658" s="15">
        <v>3423</v>
      </c>
      <c r="B658" s="102" t="s">
        <v>1046</v>
      </c>
      <c r="C658" s="88"/>
      <c r="D658" s="88"/>
      <c r="E658" s="88"/>
      <c r="F658" s="591"/>
      <c r="G658" s="181"/>
      <c r="H658" s="67"/>
      <c r="I658" s="67"/>
    </row>
    <row r="659" spans="1:9" ht="12" customHeight="1">
      <c r="A659" s="69"/>
      <c r="B659" s="70" t="s">
        <v>959</v>
      </c>
      <c r="C659" s="76"/>
      <c r="D659" s="76"/>
      <c r="E659" s="76">
        <v>169</v>
      </c>
      <c r="F659" s="591"/>
      <c r="G659" s="181"/>
      <c r="H659" s="67"/>
      <c r="I659" s="67"/>
    </row>
    <row r="660" spans="1:9" ht="12" customHeight="1">
      <c r="A660" s="69"/>
      <c r="B660" s="7" t="s">
        <v>95</v>
      </c>
      <c r="C660" s="76"/>
      <c r="D660" s="76"/>
      <c r="E660" s="76">
        <v>1200</v>
      </c>
      <c r="F660" s="591"/>
      <c r="G660" s="181"/>
      <c r="H660" s="67"/>
      <c r="I660" s="67"/>
    </row>
    <row r="661" spans="1:9" ht="12" customHeight="1">
      <c r="A661" s="69"/>
      <c r="B661" s="84" t="s">
        <v>68</v>
      </c>
      <c r="C661" s="76">
        <v>8000</v>
      </c>
      <c r="D661" s="76">
        <v>9168</v>
      </c>
      <c r="E661" s="76">
        <v>7211</v>
      </c>
      <c r="F661" s="1053">
        <f>SUM(E661/D661)</f>
        <v>0.7865401396160558</v>
      </c>
      <c r="G661" s="181"/>
      <c r="H661" s="67"/>
      <c r="I661" s="67"/>
    </row>
    <row r="662" spans="1:9" ht="12" customHeight="1">
      <c r="A662" s="69"/>
      <c r="B662" s="10" t="s">
        <v>82</v>
      </c>
      <c r="C662" s="76">
        <v>2000</v>
      </c>
      <c r="D662" s="76">
        <v>2000</v>
      </c>
      <c r="E662" s="76">
        <v>2000</v>
      </c>
      <c r="F662" s="1053">
        <f>SUM(E662/D662)</f>
        <v>1</v>
      </c>
      <c r="G662" s="181"/>
      <c r="H662" s="67"/>
      <c r="I662" s="67"/>
    </row>
    <row r="663" spans="1:9" ht="12" customHeight="1">
      <c r="A663" s="69"/>
      <c r="B663" s="10" t="s">
        <v>972</v>
      </c>
      <c r="C663" s="76"/>
      <c r="D663" s="76"/>
      <c r="E663" s="76"/>
      <c r="F663" s="591"/>
      <c r="G663" s="186"/>
      <c r="H663" s="67"/>
      <c r="I663" s="67"/>
    </row>
    <row r="664" spans="1:9" ht="12" customHeight="1" thickBot="1">
      <c r="A664" s="69"/>
      <c r="B664" s="73" t="s">
        <v>69</v>
      </c>
      <c r="C664" s="76"/>
      <c r="D664" s="76"/>
      <c r="E664" s="76"/>
      <c r="F664" s="951"/>
      <c r="G664" s="30"/>
      <c r="H664" s="67"/>
      <c r="I664" s="67"/>
    </row>
    <row r="665" spans="1:9" ht="12.75" customHeight="1" thickBot="1">
      <c r="A665" s="51"/>
      <c r="B665" s="790" t="s">
        <v>1032</v>
      </c>
      <c r="C665" s="81">
        <f>SUM(C659:C664)</f>
        <v>10000</v>
      </c>
      <c r="D665" s="81">
        <f>SUM(D659:D664)</f>
        <v>11168</v>
      </c>
      <c r="E665" s="81">
        <f>SUM(E659:E664)</f>
        <v>10580</v>
      </c>
      <c r="F665" s="952">
        <f>SUM(E665/D665)</f>
        <v>0.9473495702005731</v>
      </c>
      <c r="G665" s="182"/>
      <c r="H665" s="67"/>
      <c r="I665" s="67"/>
    </row>
    <row r="666" spans="1:9" ht="12.75" customHeight="1">
      <c r="A666" s="15">
        <v>3424</v>
      </c>
      <c r="B666" s="102" t="s">
        <v>91</v>
      </c>
      <c r="C666" s="88"/>
      <c r="D666" s="88"/>
      <c r="E666" s="88"/>
      <c r="F666" s="591"/>
      <c r="G666" s="181"/>
      <c r="H666" s="67"/>
      <c r="I666" s="67"/>
    </row>
    <row r="667" spans="1:9" ht="12.75" customHeight="1">
      <c r="A667" s="69"/>
      <c r="B667" s="70" t="s">
        <v>959</v>
      </c>
      <c r="C667" s="76">
        <v>1000</v>
      </c>
      <c r="D667" s="76">
        <v>1000</v>
      </c>
      <c r="E667" s="76"/>
      <c r="F667" s="591">
        <f>SUM(E667/D667)</f>
        <v>0</v>
      </c>
      <c r="G667" s="181"/>
      <c r="H667" s="67"/>
      <c r="I667" s="67"/>
    </row>
    <row r="668" spans="1:9" ht="12.75" customHeight="1">
      <c r="A668" s="69"/>
      <c r="B668" s="7" t="s">
        <v>95</v>
      </c>
      <c r="C668" s="76">
        <v>270</v>
      </c>
      <c r="D668" s="76">
        <v>270</v>
      </c>
      <c r="E668" s="76">
        <v>270</v>
      </c>
      <c r="F668" s="1053">
        <f>SUM(E668/D668)</f>
        <v>1</v>
      </c>
      <c r="G668" s="181"/>
      <c r="H668" s="67"/>
      <c r="I668" s="67"/>
    </row>
    <row r="669" spans="1:9" ht="12.75" customHeight="1">
      <c r="A669" s="69"/>
      <c r="B669" s="84" t="s">
        <v>68</v>
      </c>
      <c r="C669" s="76">
        <v>4500</v>
      </c>
      <c r="D669" s="76">
        <v>4500</v>
      </c>
      <c r="E669" s="76">
        <v>7500</v>
      </c>
      <c r="F669" s="1053">
        <f>SUM(E669/D669)</f>
        <v>1.6666666666666667</v>
      </c>
      <c r="G669" s="181"/>
      <c r="H669" s="67"/>
      <c r="I669" s="67"/>
    </row>
    <row r="670" spans="1:9" ht="12.75" customHeight="1">
      <c r="A670" s="69"/>
      <c r="B670" s="10" t="s">
        <v>82</v>
      </c>
      <c r="C670" s="76"/>
      <c r="D670" s="76"/>
      <c r="E670" s="76"/>
      <c r="F670" s="591"/>
      <c r="G670" s="181"/>
      <c r="H670" s="67"/>
      <c r="I670" s="67"/>
    </row>
    <row r="671" spans="1:9" ht="12.75" customHeight="1">
      <c r="A671" s="69"/>
      <c r="B671" s="10" t="s">
        <v>972</v>
      </c>
      <c r="C671" s="76"/>
      <c r="D671" s="76"/>
      <c r="E671" s="76"/>
      <c r="F671" s="591"/>
      <c r="G671" s="186"/>
      <c r="H671" s="67"/>
      <c r="I671" s="67"/>
    </row>
    <row r="672" spans="1:9" ht="12.75" customHeight="1" thickBot="1">
      <c r="A672" s="69"/>
      <c r="B672" s="73" t="s">
        <v>69</v>
      </c>
      <c r="C672" s="76"/>
      <c r="D672" s="76"/>
      <c r="E672" s="76"/>
      <c r="F672" s="951"/>
      <c r="G672" s="30"/>
      <c r="H672" s="67"/>
      <c r="I672" s="67"/>
    </row>
    <row r="673" spans="1:9" ht="12.75" customHeight="1" thickBot="1">
      <c r="A673" s="51"/>
      <c r="B673" s="790" t="s">
        <v>1032</v>
      </c>
      <c r="C673" s="81">
        <f>SUM(C667:C672)</f>
        <v>5770</v>
      </c>
      <c r="D673" s="81">
        <f>SUM(D667:D672)</f>
        <v>5770</v>
      </c>
      <c r="E673" s="81">
        <f>SUM(E667:E672)</f>
        <v>7770</v>
      </c>
      <c r="F673" s="952">
        <f>SUM(E673/D673)</f>
        <v>1.3466204506065858</v>
      </c>
      <c r="G673" s="182"/>
      <c r="H673" s="67"/>
      <c r="I673" s="67"/>
    </row>
    <row r="674" spans="1:9" ht="12.75" customHeight="1">
      <c r="A674" s="793">
        <v>3425</v>
      </c>
      <c r="B674" s="779" t="s">
        <v>561</v>
      </c>
      <c r="C674" s="780"/>
      <c r="D674" s="780"/>
      <c r="E674" s="780"/>
      <c r="F674" s="591"/>
      <c r="G674" s="796"/>
      <c r="H674" s="67"/>
      <c r="I674" s="67"/>
    </row>
    <row r="675" spans="1:9" ht="12.75" customHeight="1">
      <c r="A675" s="150"/>
      <c r="B675" s="782" t="s">
        <v>959</v>
      </c>
      <c r="C675" s="783"/>
      <c r="D675" s="783"/>
      <c r="E675" s="783"/>
      <c r="F675" s="591"/>
      <c r="G675" s="796"/>
      <c r="H675" s="67"/>
      <c r="I675" s="67"/>
    </row>
    <row r="676" spans="1:9" ht="12.75" customHeight="1">
      <c r="A676" s="150"/>
      <c r="B676" s="785" t="s">
        <v>95</v>
      </c>
      <c r="C676" s="783"/>
      <c r="D676" s="783"/>
      <c r="E676" s="783"/>
      <c r="F676" s="591"/>
      <c r="G676" s="796"/>
      <c r="H676" s="67"/>
      <c r="I676" s="67"/>
    </row>
    <row r="677" spans="1:9" ht="12.75" customHeight="1">
      <c r="A677" s="150"/>
      <c r="B677" s="786" t="s">
        <v>68</v>
      </c>
      <c r="C677" s="783">
        <v>4200</v>
      </c>
      <c r="D677" s="783">
        <v>4200</v>
      </c>
      <c r="E677" s="783">
        <v>4200</v>
      </c>
      <c r="F677" s="591">
        <f>SUM(E677/D677)</f>
        <v>1</v>
      </c>
      <c r="G677" s="796"/>
      <c r="H677" s="67"/>
      <c r="I677" s="67"/>
    </row>
    <row r="678" spans="1:9" ht="12.75" customHeight="1">
      <c r="A678" s="150"/>
      <c r="B678" s="787" t="s">
        <v>82</v>
      </c>
      <c r="C678" s="783"/>
      <c r="D678" s="783"/>
      <c r="E678" s="783"/>
      <c r="F678" s="591"/>
      <c r="G678" s="796"/>
      <c r="H678" s="67"/>
      <c r="I678" s="67"/>
    </row>
    <row r="679" spans="1:9" ht="12.75" customHeight="1">
      <c r="A679" s="150"/>
      <c r="B679" s="787" t="s">
        <v>972</v>
      </c>
      <c r="C679" s="783"/>
      <c r="D679" s="783"/>
      <c r="E679" s="783"/>
      <c r="F679" s="591"/>
      <c r="G679" s="797"/>
      <c r="H679" s="67"/>
      <c r="I679" s="67"/>
    </row>
    <row r="680" spans="1:9" ht="12.75" customHeight="1" thickBot="1">
      <c r="A680" s="150"/>
      <c r="B680" s="788" t="s">
        <v>69</v>
      </c>
      <c r="C680" s="783"/>
      <c r="D680" s="783"/>
      <c r="E680" s="783"/>
      <c r="F680" s="951"/>
      <c r="G680" s="798"/>
      <c r="H680" s="67"/>
      <c r="I680" s="67"/>
    </row>
    <row r="681" spans="1:9" ht="12.75" customHeight="1" thickBot="1">
      <c r="A681" s="789"/>
      <c r="B681" s="790" t="s">
        <v>1032</v>
      </c>
      <c r="C681" s="791">
        <f>SUM(C675:C680)</f>
        <v>4200</v>
      </c>
      <c r="D681" s="791">
        <f>SUM(D675:D680)</f>
        <v>4200</v>
      </c>
      <c r="E681" s="791">
        <f>SUM(E675:E680)</f>
        <v>4200</v>
      </c>
      <c r="F681" s="952">
        <f>SUM(E681/D681)</f>
        <v>1</v>
      </c>
      <c r="G681" s="799"/>
      <c r="H681" s="67"/>
      <c r="I681" s="67"/>
    </row>
    <row r="682" spans="1:9" ht="12.75" customHeight="1">
      <c r="A682" s="793">
        <v>3426</v>
      </c>
      <c r="B682" s="779" t="s">
        <v>323</v>
      </c>
      <c r="C682" s="780"/>
      <c r="D682" s="780"/>
      <c r="E682" s="780"/>
      <c r="F682" s="591"/>
      <c r="G682" s="796"/>
      <c r="H682" s="67"/>
      <c r="I682" s="67"/>
    </row>
    <row r="683" spans="1:9" ht="12.75" customHeight="1">
      <c r="A683" s="150"/>
      <c r="B683" s="782" t="s">
        <v>959</v>
      </c>
      <c r="C683" s="783"/>
      <c r="D683" s="783"/>
      <c r="E683" s="783">
        <v>711</v>
      </c>
      <c r="F683" s="591"/>
      <c r="G683" s="796"/>
      <c r="H683" s="67"/>
      <c r="I683" s="67"/>
    </row>
    <row r="684" spans="1:9" ht="12.75" customHeight="1">
      <c r="A684" s="150"/>
      <c r="B684" s="785" t="s">
        <v>95</v>
      </c>
      <c r="C684" s="783"/>
      <c r="D684" s="783"/>
      <c r="E684" s="783">
        <v>173</v>
      </c>
      <c r="F684" s="591"/>
      <c r="G684" s="796"/>
      <c r="H684" s="67"/>
      <c r="I684" s="67"/>
    </row>
    <row r="685" spans="1:9" ht="12.75" customHeight="1">
      <c r="A685" s="150"/>
      <c r="B685" s="786" t="s">
        <v>68</v>
      </c>
      <c r="C685" s="783">
        <v>45000</v>
      </c>
      <c r="D685" s="783">
        <v>45000</v>
      </c>
      <c r="E685" s="783">
        <v>51116</v>
      </c>
      <c r="F685" s="1053">
        <f>SUM(E685/D685)</f>
        <v>1.135911111111111</v>
      </c>
      <c r="G685" s="796"/>
      <c r="H685" s="67"/>
      <c r="I685" s="67"/>
    </row>
    <row r="686" spans="1:9" ht="12.75" customHeight="1">
      <c r="A686" s="150"/>
      <c r="B686" s="787" t="s">
        <v>82</v>
      </c>
      <c r="C686" s="783"/>
      <c r="D686" s="783"/>
      <c r="E686" s="783"/>
      <c r="F686" s="591"/>
      <c r="G686" s="796"/>
      <c r="H686" s="67"/>
      <c r="I686" s="67"/>
    </row>
    <row r="687" spans="1:9" ht="12.75" customHeight="1">
      <c r="A687" s="150"/>
      <c r="B687" s="787" t="s">
        <v>972</v>
      </c>
      <c r="C687" s="783"/>
      <c r="D687" s="783"/>
      <c r="E687" s="783"/>
      <c r="F687" s="591"/>
      <c r="G687" s="797"/>
      <c r="H687" s="67"/>
      <c r="I687" s="67"/>
    </row>
    <row r="688" spans="1:9" ht="12.75" customHeight="1" thickBot="1">
      <c r="A688" s="150"/>
      <c r="B688" s="788" t="s">
        <v>69</v>
      </c>
      <c r="C688" s="783"/>
      <c r="D688" s="783"/>
      <c r="E688" s="783"/>
      <c r="F688" s="951"/>
      <c r="G688" s="800"/>
      <c r="H688" s="67"/>
      <c r="I688" s="67"/>
    </row>
    <row r="689" spans="1:9" ht="12.75" customHeight="1" thickBot="1">
      <c r="A689" s="789"/>
      <c r="B689" s="790" t="s">
        <v>1032</v>
      </c>
      <c r="C689" s="791">
        <f>SUM(C683:C688)</f>
        <v>45000</v>
      </c>
      <c r="D689" s="791">
        <f>SUM(D683:D688)</f>
        <v>45000</v>
      </c>
      <c r="E689" s="791">
        <f>SUM(E683:E688)</f>
        <v>52000</v>
      </c>
      <c r="F689" s="952">
        <f>SUM(E689/D689)</f>
        <v>1.1555555555555554</v>
      </c>
      <c r="G689" s="799"/>
      <c r="H689" s="67"/>
      <c r="I689" s="67"/>
    </row>
    <row r="690" spans="1:9" ht="12.75" customHeight="1">
      <c r="A690" s="793">
        <v>3427</v>
      </c>
      <c r="B690" s="779" t="s">
        <v>562</v>
      </c>
      <c r="C690" s="780"/>
      <c r="D690" s="780"/>
      <c r="E690" s="780"/>
      <c r="F690" s="591"/>
      <c r="G690" s="796"/>
      <c r="H690" s="67"/>
      <c r="I690" s="67"/>
    </row>
    <row r="691" spans="1:9" ht="12.75" customHeight="1">
      <c r="A691" s="150"/>
      <c r="B691" s="782" t="s">
        <v>959</v>
      </c>
      <c r="C691" s="783"/>
      <c r="D691" s="783"/>
      <c r="E691" s="783">
        <v>2200</v>
      </c>
      <c r="F691" s="591"/>
      <c r="G691" s="796"/>
      <c r="H691" s="67"/>
      <c r="I691" s="67"/>
    </row>
    <row r="692" spans="1:9" ht="12.75" customHeight="1">
      <c r="A692" s="150"/>
      <c r="B692" s="785" t="s">
        <v>95</v>
      </c>
      <c r="C692" s="783"/>
      <c r="D692" s="783"/>
      <c r="E692" s="783">
        <v>540</v>
      </c>
      <c r="F692" s="591"/>
      <c r="G692" s="796"/>
      <c r="H692" s="67"/>
      <c r="I692" s="67"/>
    </row>
    <row r="693" spans="1:9" ht="12.75" customHeight="1">
      <c r="A693" s="150"/>
      <c r="B693" s="786" t="s">
        <v>68</v>
      </c>
      <c r="C693" s="783">
        <v>14000</v>
      </c>
      <c r="D693" s="783">
        <v>14000</v>
      </c>
      <c r="E693" s="783">
        <v>11260</v>
      </c>
      <c r="F693" s="1053">
        <f>SUM(E693/D693)</f>
        <v>0.8042857142857143</v>
      </c>
      <c r="G693" s="796"/>
      <c r="H693" s="67"/>
      <c r="I693" s="67"/>
    </row>
    <row r="694" spans="1:9" ht="12.75" customHeight="1">
      <c r="A694" s="150"/>
      <c r="B694" s="787" t="s">
        <v>82</v>
      </c>
      <c r="C694" s="783"/>
      <c r="D694" s="783"/>
      <c r="E694" s="783"/>
      <c r="F694" s="591"/>
      <c r="G694" s="796"/>
      <c r="H694" s="67"/>
      <c r="I694" s="67"/>
    </row>
    <row r="695" spans="1:9" ht="12.75" customHeight="1">
      <c r="A695" s="150"/>
      <c r="B695" s="787" t="s">
        <v>972</v>
      </c>
      <c r="C695" s="783"/>
      <c r="D695" s="783"/>
      <c r="E695" s="783"/>
      <c r="F695" s="591"/>
      <c r="G695" s="797"/>
      <c r="H695" s="67"/>
      <c r="I695" s="67"/>
    </row>
    <row r="696" spans="1:9" ht="12.75" customHeight="1" thickBot="1">
      <c r="A696" s="150"/>
      <c r="B696" s="788" t="s">
        <v>69</v>
      </c>
      <c r="C696" s="783"/>
      <c r="D696" s="783"/>
      <c r="E696" s="783"/>
      <c r="F696" s="951"/>
      <c r="G696" s="798"/>
      <c r="H696" s="67"/>
      <c r="I696" s="67"/>
    </row>
    <row r="697" spans="1:9" ht="12.75" customHeight="1" thickBot="1">
      <c r="A697" s="789"/>
      <c r="B697" s="790" t="s">
        <v>1032</v>
      </c>
      <c r="C697" s="791">
        <f>SUM(C691:C696)</f>
        <v>14000</v>
      </c>
      <c r="D697" s="791">
        <f>SUM(D691:D696)</f>
        <v>14000</v>
      </c>
      <c r="E697" s="791">
        <f>SUM(E691:E696)</f>
        <v>14000</v>
      </c>
      <c r="F697" s="952">
        <f>SUM(E697/D697)</f>
        <v>1</v>
      </c>
      <c r="G697" s="799"/>
      <c r="H697" s="67"/>
      <c r="I697" s="67"/>
    </row>
    <row r="698" spans="1:9" ht="12.75" customHeight="1">
      <c r="A698" s="15">
        <v>3428</v>
      </c>
      <c r="B698" s="102" t="s">
        <v>275</v>
      </c>
      <c r="C698" s="88"/>
      <c r="D698" s="88"/>
      <c r="E698" s="88"/>
      <c r="F698" s="591"/>
      <c r="G698" s="181"/>
      <c r="H698" s="67"/>
      <c r="I698" s="67"/>
    </row>
    <row r="699" spans="1:9" ht="12.75" customHeight="1">
      <c r="A699" s="69"/>
      <c r="B699" s="70" t="s">
        <v>959</v>
      </c>
      <c r="C699" s="76"/>
      <c r="D699" s="76"/>
      <c r="E699" s="76"/>
      <c r="F699" s="591"/>
      <c r="G699" s="181"/>
      <c r="H699" s="67"/>
      <c r="I699" s="67"/>
    </row>
    <row r="700" spans="1:9" ht="12.75" customHeight="1">
      <c r="A700" s="69"/>
      <c r="B700" s="7" t="s">
        <v>95</v>
      </c>
      <c r="C700" s="76"/>
      <c r="D700" s="76"/>
      <c r="E700" s="76"/>
      <c r="F700" s="591"/>
      <c r="G700" s="181"/>
      <c r="H700" s="67"/>
      <c r="I700" s="67"/>
    </row>
    <row r="701" spans="1:9" ht="12.75" customHeight="1">
      <c r="A701" s="69"/>
      <c r="B701" s="84" t="s">
        <v>68</v>
      </c>
      <c r="C701" s="76">
        <v>2538</v>
      </c>
      <c r="D701" s="76">
        <v>2538</v>
      </c>
      <c r="E701" s="76">
        <v>2538</v>
      </c>
      <c r="F701" s="1053">
        <f>SUM(E701/D701)</f>
        <v>1</v>
      </c>
      <c r="G701" s="181"/>
      <c r="H701" s="67"/>
      <c r="I701" s="67"/>
    </row>
    <row r="702" spans="1:9" ht="12.75" customHeight="1">
      <c r="A702" s="69"/>
      <c r="B702" s="10" t="s">
        <v>82</v>
      </c>
      <c r="C702" s="76"/>
      <c r="D702" s="76"/>
      <c r="E702" s="76"/>
      <c r="F702" s="591"/>
      <c r="G702" s="181"/>
      <c r="H702" s="67"/>
      <c r="I702" s="67"/>
    </row>
    <row r="703" spans="1:9" ht="12.75" customHeight="1">
      <c r="A703" s="69"/>
      <c r="B703" s="10" t="s">
        <v>972</v>
      </c>
      <c r="C703" s="76"/>
      <c r="D703" s="76"/>
      <c r="E703" s="76"/>
      <c r="F703" s="591"/>
      <c r="G703" s="186"/>
      <c r="H703" s="67"/>
      <c r="I703" s="67"/>
    </row>
    <row r="704" spans="1:9" ht="12.75" customHeight="1" thickBot="1">
      <c r="A704" s="69"/>
      <c r="B704" s="73" t="s">
        <v>69</v>
      </c>
      <c r="C704" s="76"/>
      <c r="D704" s="76"/>
      <c r="E704" s="76"/>
      <c r="F704" s="951"/>
      <c r="G704" s="30"/>
      <c r="H704" s="67"/>
      <c r="I704" s="67"/>
    </row>
    <row r="705" spans="1:9" ht="12.75" customHeight="1" thickBot="1">
      <c r="A705" s="51"/>
      <c r="B705" s="790" t="s">
        <v>1032</v>
      </c>
      <c r="C705" s="81">
        <f>SUM(C699:C704)</f>
        <v>2538</v>
      </c>
      <c r="D705" s="81">
        <f>SUM(D699:D704)</f>
        <v>2538</v>
      </c>
      <c r="E705" s="81">
        <f>SUM(E699:E704)</f>
        <v>2538</v>
      </c>
      <c r="F705" s="952">
        <f>SUM(E705/D705)</f>
        <v>1</v>
      </c>
      <c r="G705" s="182"/>
      <c r="H705" s="67"/>
      <c r="I705" s="67"/>
    </row>
    <row r="706" spans="1:9" ht="12.75" customHeight="1">
      <c r="A706" s="793">
        <v>3429</v>
      </c>
      <c r="B706" s="779" t="s">
        <v>481</v>
      </c>
      <c r="C706" s="780"/>
      <c r="D706" s="780"/>
      <c r="E706" s="780"/>
      <c r="F706" s="591"/>
      <c r="G706" s="796"/>
      <c r="H706" s="67"/>
      <c r="I706" s="67"/>
    </row>
    <row r="707" spans="1:9" ht="12.75" customHeight="1">
      <c r="A707" s="150"/>
      <c r="B707" s="782" t="s">
        <v>959</v>
      </c>
      <c r="C707" s="783"/>
      <c r="D707" s="783"/>
      <c r="E707" s="783"/>
      <c r="F707" s="591"/>
      <c r="G707" s="796"/>
      <c r="H707" s="67"/>
      <c r="I707" s="67"/>
    </row>
    <row r="708" spans="1:9" ht="12.75" customHeight="1">
      <c r="A708" s="150"/>
      <c r="B708" s="785" t="s">
        <v>95</v>
      </c>
      <c r="C708" s="783"/>
      <c r="D708" s="783"/>
      <c r="E708" s="783"/>
      <c r="F708" s="591"/>
      <c r="G708" s="796"/>
      <c r="H708" s="67"/>
      <c r="I708" s="67"/>
    </row>
    <row r="709" spans="1:9" ht="12.75" customHeight="1">
      <c r="A709" s="150"/>
      <c r="B709" s="786" t="s">
        <v>68</v>
      </c>
      <c r="C709" s="783">
        <v>2500</v>
      </c>
      <c r="D709" s="783">
        <v>2500</v>
      </c>
      <c r="E709" s="783">
        <v>2500</v>
      </c>
      <c r="F709" s="1053">
        <f>SUM(E709/D709)</f>
        <v>1</v>
      </c>
      <c r="G709" s="796"/>
      <c r="H709" s="67"/>
      <c r="I709" s="67"/>
    </row>
    <row r="710" spans="1:9" ht="12.75" customHeight="1">
      <c r="A710" s="150"/>
      <c r="B710" s="787" t="s">
        <v>82</v>
      </c>
      <c r="C710" s="783"/>
      <c r="D710" s="783"/>
      <c r="E710" s="783"/>
      <c r="F710" s="591"/>
      <c r="G710" s="796"/>
      <c r="H710" s="67"/>
      <c r="I710" s="67"/>
    </row>
    <row r="711" spans="1:9" ht="12.75" customHeight="1">
      <c r="A711" s="150"/>
      <c r="B711" s="787" t="s">
        <v>972</v>
      </c>
      <c r="C711" s="783"/>
      <c r="D711" s="783"/>
      <c r="E711" s="783"/>
      <c r="F711" s="591"/>
      <c r="G711" s="797"/>
      <c r="H711" s="67"/>
      <c r="I711" s="67"/>
    </row>
    <row r="712" spans="1:9" ht="12.75" customHeight="1" thickBot="1">
      <c r="A712" s="150"/>
      <c r="B712" s="788" t="s">
        <v>69</v>
      </c>
      <c r="C712" s="783"/>
      <c r="D712" s="783"/>
      <c r="E712" s="783"/>
      <c r="F712" s="951"/>
      <c r="G712" s="798"/>
      <c r="H712" s="67"/>
      <c r="I712" s="67"/>
    </row>
    <row r="713" spans="1:9" ht="12.75" customHeight="1" thickBot="1">
      <c r="A713" s="789"/>
      <c r="B713" s="790" t="s">
        <v>1032</v>
      </c>
      <c r="C713" s="791">
        <f>SUM(C707:C712)</f>
        <v>2500</v>
      </c>
      <c r="D713" s="791">
        <f>SUM(D707:D712)</f>
        <v>2500</v>
      </c>
      <c r="E713" s="791">
        <f>SUM(E707:E712)</f>
        <v>2500</v>
      </c>
      <c r="F713" s="952">
        <f>SUM(E713/D713)</f>
        <v>1</v>
      </c>
      <c r="G713" s="799"/>
      <c r="H713" s="67"/>
      <c r="I713" s="67"/>
    </row>
    <row r="714" spans="1:9" ht="12.75" customHeight="1">
      <c r="A714" s="793">
        <v>3430</v>
      </c>
      <c r="B714" s="779" t="s">
        <v>544</v>
      </c>
      <c r="C714" s="780"/>
      <c r="D714" s="780"/>
      <c r="E714" s="780"/>
      <c r="F714" s="591"/>
      <c r="G714" s="796"/>
      <c r="H714" s="67"/>
      <c r="I714" s="67"/>
    </row>
    <row r="715" spans="1:9" ht="12.75" customHeight="1">
      <c r="A715" s="150"/>
      <c r="B715" s="782" t="s">
        <v>959</v>
      </c>
      <c r="C715" s="783"/>
      <c r="D715" s="783"/>
      <c r="E715" s="783"/>
      <c r="F715" s="591"/>
      <c r="G715" s="796"/>
      <c r="H715" s="67"/>
      <c r="I715" s="67"/>
    </row>
    <row r="716" spans="1:9" ht="12.75" customHeight="1">
      <c r="A716" s="150"/>
      <c r="B716" s="785" t="s">
        <v>95</v>
      </c>
      <c r="C716" s="783"/>
      <c r="D716" s="783"/>
      <c r="E716" s="783"/>
      <c r="F716" s="591"/>
      <c r="G716" s="796"/>
      <c r="H716" s="67"/>
      <c r="I716" s="67"/>
    </row>
    <row r="717" spans="1:9" ht="12.75" customHeight="1">
      <c r="A717" s="150"/>
      <c r="B717" s="786" t="s">
        <v>68</v>
      </c>
      <c r="C717" s="783">
        <v>500</v>
      </c>
      <c r="D717" s="783">
        <v>500</v>
      </c>
      <c r="E717" s="783">
        <v>500</v>
      </c>
      <c r="F717" s="1053">
        <f>SUM(E717/D717)</f>
        <v>1</v>
      </c>
      <c r="G717" s="796"/>
      <c r="H717" s="67"/>
      <c r="I717" s="67"/>
    </row>
    <row r="718" spans="1:9" ht="12.75" customHeight="1">
      <c r="A718" s="150"/>
      <c r="B718" s="787" t="s">
        <v>82</v>
      </c>
      <c r="C718" s="783"/>
      <c r="D718" s="783"/>
      <c r="E718" s="783"/>
      <c r="F718" s="591"/>
      <c r="G718" s="796"/>
      <c r="H718" s="67"/>
      <c r="I718" s="67"/>
    </row>
    <row r="719" spans="1:9" ht="12.75" customHeight="1">
      <c r="A719" s="150"/>
      <c r="B719" s="787" t="s">
        <v>972</v>
      </c>
      <c r="C719" s="783"/>
      <c r="D719" s="783"/>
      <c r="E719" s="783"/>
      <c r="F719" s="591"/>
      <c r="G719" s="797"/>
      <c r="H719" s="67"/>
      <c r="I719" s="67"/>
    </row>
    <row r="720" spans="1:9" ht="12.75" customHeight="1" thickBot="1">
      <c r="A720" s="150"/>
      <c r="B720" s="788" t="s">
        <v>69</v>
      </c>
      <c r="C720" s="783"/>
      <c r="D720" s="783"/>
      <c r="E720" s="783"/>
      <c r="F720" s="951"/>
      <c r="G720" s="798"/>
      <c r="H720" s="67"/>
      <c r="I720" s="67"/>
    </row>
    <row r="721" spans="1:9" ht="12.75" customHeight="1" thickBot="1">
      <c r="A721" s="789"/>
      <c r="B721" s="790" t="s">
        <v>1032</v>
      </c>
      <c r="C721" s="791">
        <f>SUM(C715:C720)</f>
        <v>500</v>
      </c>
      <c r="D721" s="791">
        <f>SUM(D715:D720)</f>
        <v>500</v>
      </c>
      <c r="E721" s="791">
        <f>SUM(E715:E720)</f>
        <v>500</v>
      </c>
      <c r="F721" s="952">
        <f>SUM(E721/D721)</f>
        <v>1</v>
      </c>
      <c r="G721" s="799"/>
      <c r="H721" s="67"/>
      <c r="I721" s="67"/>
    </row>
    <row r="722" spans="1:9" ht="12.75" customHeight="1">
      <c r="A722" s="793">
        <v>3431</v>
      </c>
      <c r="B722" s="779" t="s">
        <v>545</v>
      </c>
      <c r="C722" s="780"/>
      <c r="D722" s="780"/>
      <c r="E722" s="780"/>
      <c r="F722" s="591"/>
      <c r="G722" s="796"/>
      <c r="H722" s="67"/>
      <c r="I722" s="67"/>
    </row>
    <row r="723" spans="1:9" ht="12.75" customHeight="1">
      <c r="A723" s="150"/>
      <c r="B723" s="782" t="s">
        <v>959</v>
      </c>
      <c r="C723" s="783"/>
      <c r="D723" s="783"/>
      <c r="E723" s="783"/>
      <c r="F723" s="591"/>
      <c r="G723" s="796"/>
      <c r="H723" s="67"/>
      <c r="I723" s="67"/>
    </row>
    <row r="724" spans="1:9" ht="12.75" customHeight="1">
      <c r="A724" s="150"/>
      <c r="B724" s="785" t="s">
        <v>95</v>
      </c>
      <c r="C724" s="783"/>
      <c r="D724" s="783"/>
      <c r="E724" s="783"/>
      <c r="F724" s="591"/>
      <c r="G724" s="796"/>
      <c r="H724" s="67"/>
      <c r="I724" s="67"/>
    </row>
    <row r="725" spans="1:9" ht="12.75" customHeight="1">
      <c r="A725" s="150"/>
      <c r="B725" s="786" t="s">
        <v>68</v>
      </c>
      <c r="C725" s="783">
        <v>5000</v>
      </c>
      <c r="D725" s="783">
        <v>5000</v>
      </c>
      <c r="E725" s="783">
        <v>5000</v>
      </c>
      <c r="F725" s="591">
        <f>SUM(E725/D725)</f>
        <v>1</v>
      </c>
      <c r="G725" s="796"/>
      <c r="H725" s="67"/>
      <c r="I725" s="67"/>
    </row>
    <row r="726" spans="1:9" ht="12.75" customHeight="1">
      <c r="A726" s="150"/>
      <c r="B726" s="787" t="s">
        <v>82</v>
      </c>
      <c r="C726" s="783"/>
      <c r="D726" s="783"/>
      <c r="E726" s="783"/>
      <c r="F726" s="591"/>
      <c r="G726" s="796"/>
      <c r="H726" s="67"/>
      <c r="I726" s="67"/>
    </row>
    <row r="727" spans="1:9" ht="12.75" customHeight="1">
      <c r="A727" s="150"/>
      <c r="B727" s="787" t="s">
        <v>972</v>
      </c>
      <c r="C727" s="783"/>
      <c r="D727" s="783"/>
      <c r="E727" s="783"/>
      <c r="F727" s="591"/>
      <c r="G727" s="797"/>
      <c r="H727" s="67"/>
      <c r="I727" s="67"/>
    </row>
    <row r="728" spans="1:9" ht="12.75" customHeight="1" thickBot="1">
      <c r="A728" s="150"/>
      <c r="B728" s="788" t="s">
        <v>69</v>
      </c>
      <c r="C728" s="783"/>
      <c r="D728" s="783"/>
      <c r="E728" s="783"/>
      <c r="F728" s="951"/>
      <c r="G728" s="798"/>
      <c r="H728" s="67"/>
      <c r="I728" s="67"/>
    </row>
    <row r="729" spans="1:9" ht="12.75" customHeight="1" thickBot="1">
      <c r="A729" s="789"/>
      <c r="B729" s="790" t="s">
        <v>1032</v>
      </c>
      <c r="C729" s="791">
        <f>SUM(C723:C728)</f>
        <v>5000</v>
      </c>
      <c r="D729" s="791">
        <f>SUM(D723:D728)</f>
        <v>5000</v>
      </c>
      <c r="E729" s="791">
        <f>SUM(E723:E728)</f>
        <v>5000</v>
      </c>
      <c r="F729" s="952">
        <f>SUM(E729/D729)</f>
        <v>1</v>
      </c>
      <c r="G729" s="799"/>
      <c r="H729" s="67"/>
      <c r="I729" s="67"/>
    </row>
    <row r="730" spans="1:9" ht="12.75" customHeight="1">
      <c r="A730" s="793">
        <v>3432</v>
      </c>
      <c r="B730" s="779" t="s">
        <v>546</v>
      </c>
      <c r="C730" s="780"/>
      <c r="D730" s="780"/>
      <c r="E730" s="780"/>
      <c r="F730" s="591"/>
      <c r="G730" s="796"/>
      <c r="H730" s="67"/>
      <c r="I730" s="67"/>
    </row>
    <row r="731" spans="1:9" ht="12.75" customHeight="1">
      <c r="A731" s="150"/>
      <c r="B731" s="782" t="s">
        <v>959</v>
      </c>
      <c r="C731" s="783"/>
      <c r="D731" s="783"/>
      <c r="E731" s="783"/>
      <c r="F731" s="591"/>
      <c r="G731" s="796"/>
      <c r="H731" s="67"/>
      <c r="I731" s="67"/>
    </row>
    <row r="732" spans="1:9" ht="12.75" customHeight="1">
      <c r="A732" s="150"/>
      <c r="B732" s="785" t="s">
        <v>95</v>
      </c>
      <c r="C732" s="783"/>
      <c r="D732" s="783"/>
      <c r="E732" s="783"/>
      <c r="F732" s="591"/>
      <c r="G732" s="796"/>
      <c r="H732" s="67"/>
      <c r="I732" s="67"/>
    </row>
    <row r="733" spans="1:9" ht="12.75" customHeight="1">
      <c r="A733" s="150"/>
      <c r="B733" s="786" t="s">
        <v>68</v>
      </c>
      <c r="C733" s="783">
        <v>5000</v>
      </c>
      <c r="D733" s="783">
        <v>5000</v>
      </c>
      <c r="E733" s="783">
        <v>5000</v>
      </c>
      <c r="F733" s="1053">
        <f>SUM(E733/D733)</f>
        <v>1</v>
      </c>
      <c r="G733" s="796"/>
      <c r="H733" s="67"/>
      <c r="I733" s="67"/>
    </row>
    <row r="734" spans="1:9" ht="12.75" customHeight="1">
      <c r="A734" s="150"/>
      <c r="B734" s="787" t="s">
        <v>82</v>
      </c>
      <c r="C734" s="783"/>
      <c r="D734" s="783"/>
      <c r="E734" s="783"/>
      <c r="F734" s="591"/>
      <c r="G734" s="796"/>
      <c r="H734" s="67"/>
      <c r="I734" s="67"/>
    </row>
    <row r="735" spans="1:9" ht="12.75" customHeight="1">
      <c r="A735" s="150"/>
      <c r="B735" s="787" t="s">
        <v>972</v>
      </c>
      <c r="C735" s="783"/>
      <c r="D735" s="783"/>
      <c r="E735" s="783"/>
      <c r="F735" s="591"/>
      <c r="G735" s="797"/>
      <c r="H735" s="67"/>
      <c r="I735" s="67"/>
    </row>
    <row r="736" spans="1:9" ht="12.75" customHeight="1" thickBot="1">
      <c r="A736" s="150"/>
      <c r="B736" s="788" t="s">
        <v>69</v>
      </c>
      <c r="C736" s="783"/>
      <c r="D736" s="783"/>
      <c r="E736" s="783"/>
      <c r="F736" s="951"/>
      <c r="G736" s="798"/>
      <c r="H736" s="67"/>
      <c r="I736" s="67"/>
    </row>
    <row r="737" spans="1:9" ht="12.75" customHeight="1" thickBot="1">
      <c r="A737" s="789"/>
      <c r="B737" s="790" t="s">
        <v>1032</v>
      </c>
      <c r="C737" s="791">
        <f>SUM(C731:C736)</f>
        <v>5000</v>
      </c>
      <c r="D737" s="791">
        <f>SUM(D731:D736)</f>
        <v>5000</v>
      </c>
      <c r="E737" s="791">
        <f>SUM(E731:E736)</f>
        <v>5000</v>
      </c>
      <c r="F737" s="952">
        <f>SUM(E737/D737)</f>
        <v>1</v>
      </c>
      <c r="G737" s="799"/>
      <c r="H737" s="67"/>
      <c r="I737" s="67"/>
    </row>
    <row r="738" spans="1:9" ht="12.75" customHeight="1">
      <c r="A738" s="793">
        <v>3433</v>
      </c>
      <c r="B738" s="779" t="s">
        <v>547</v>
      </c>
      <c r="C738" s="780"/>
      <c r="D738" s="780"/>
      <c r="E738" s="780"/>
      <c r="F738" s="591"/>
      <c r="G738" s="796"/>
      <c r="H738" s="67"/>
      <c r="I738" s="67"/>
    </row>
    <row r="739" spans="1:9" ht="12.75" customHeight="1">
      <c r="A739" s="150"/>
      <c r="B739" s="782" t="s">
        <v>959</v>
      </c>
      <c r="C739" s="783"/>
      <c r="D739" s="783"/>
      <c r="E739" s="783"/>
      <c r="F739" s="591"/>
      <c r="G739" s="796"/>
      <c r="H739" s="67"/>
      <c r="I739" s="67"/>
    </row>
    <row r="740" spans="1:9" ht="12.75" customHeight="1">
      <c r="A740" s="150"/>
      <c r="B740" s="785" t="s">
        <v>95</v>
      </c>
      <c r="C740" s="783"/>
      <c r="D740" s="783"/>
      <c r="E740" s="783"/>
      <c r="F740" s="591"/>
      <c r="G740" s="796"/>
      <c r="H740" s="67"/>
      <c r="I740" s="67"/>
    </row>
    <row r="741" spans="1:9" ht="12.75" customHeight="1">
      <c r="A741" s="150"/>
      <c r="B741" s="786" t="s">
        <v>68</v>
      </c>
      <c r="C741" s="783">
        <v>3000</v>
      </c>
      <c r="D741" s="783">
        <v>3000</v>
      </c>
      <c r="E741" s="783">
        <v>3000</v>
      </c>
      <c r="F741" s="1053">
        <f>SUM(E741/D741)</f>
        <v>1</v>
      </c>
      <c r="G741" s="796"/>
      <c r="H741" s="67"/>
      <c r="I741" s="67"/>
    </row>
    <row r="742" spans="1:9" ht="12.75" customHeight="1">
      <c r="A742" s="150"/>
      <c r="B742" s="787" t="s">
        <v>82</v>
      </c>
      <c r="C742" s="783"/>
      <c r="D742" s="783"/>
      <c r="E742" s="783"/>
      <c r="F742" s="591"/>
      <c r="G742" s="796"/>
      <c r="H742" s="67"/>
      <c r="I742" s="67"/>
    </row>
    <row r="743" spans="1:9" ht="12.75" customHeight="1">
      <c r="A743" s="150"/>
      <c r="B743" s="787" t="s">
        <v>972</v>
      </c>
      <c r="C743" s="783"/>
      <c r="D743" s="783"/>
      <c r="E743" s="783"/>
      <c r="F743" s="591"/>
      <c r="G743" s="797"/>
      <c r="H743" s="67"/>
      <c r="I743" s="67"/>
    </row>
    <row r="744" spans="1:9" ht="12.75" customHeight="1" thickBot="1">
      <c r="A744" s="150"/>
      <c r="B744" s="788" t="s">
        <v>69</v>
      </c>
      <c r="C744" s="783"/>
      <c r="D744" s="783"/>
      <c r="E744" s="783"/>
      <c r="F744" s="951"/>
      <c r="G744" s="798"/>
      <c r="H744" s="67"/>
      <c r="I744" s="67"/>
    </row>
    <row r="745" spans="1:9" ht="12.75" customHeight="1" thickBot="1">
      <c r="A745" s="789"/>
      <c r="B745" s="790" t="s">
        <v>1032</v>
      </c>
      <c r="C745" s="791">
        <f>SUM(C739:C744)</f>
        <v>3000</v>
      </c>
      <c r="D745" s="791">
        <f>SUM(D739:D744)</f>
        <v>3000</v>
      </c>
      <c r="E745" s="791">
        <f>SUM(E739:E744)</f>
        <v>3000</v>
      </c>
      <c r="F745" s="952">
        <f>SUM(E745/D745)</f>
        <v>1</v>
      </c>
      <c r="G745" s="799"/>
      <c r="H745" s="67"/>
      <c r="I745" s="67"/>
    </row>
    <row r="746" spans="1:9" ht="12.75" customHeight="1">
      <c r="A746" s="793">
        <v>3434</v>
      </c>
      <c r="B746" s="779" t="s">
        <v>548</v>
      </c>
      <c r="C746" s="780"/>
      <c r="D746" s="780"/>
      <c r="E746" s="780"/>
      <c r="F746" s="591"/>
      <c r="G746" s="796"/>
      <c r="H746" s="67"/>
      <c r="I746" s="67"/>
    </row>
    <row r="747" spans="1:9" ht="12.75" customHeight="1">
      <c r="A747" s="150"/>
      <c r="B747" s="782" t="s">
        <v>959</v>
      </c>
      <c r="C747" s="783"/>
      <c r="D747" s="783"/>
      <c r="E747" s="783"/>
      <c r="F747" s="591"/>
      <c r="G747" s="796"/>
      <c r="H747" s="67"/>
      <c r="I747" s="67"/>
    </row>
    <row r="748" spans="1:9" ht="12.75" customHeight="1">
      <c r="A748" s="150"/>
      <c r="B748" s="785" t="s">
        <v>95</v>
      </c>
      <c r="C748" s="783"/>
      <c r="D748" s="783"/>
      <c r="E748" s="783"/>
      <c r="F748" s="591"/>
      <c r="G748" s="796"/>
      <c r="H748" s="67"/>
      <c r="I748" s="67"/>
    </row>
    <row r="749" spans="1:9" ht="12.75" customHeight="1">
      <c r="A749" s="150"/>
      <c r="B749" s="786" t="s">
        <v>68</v>
      </c>
      <c r="C749" s="783">
        <v>3000</v>
      </c>
      <c r="D749" s="783">
        <v>3000</v>
      </c>
      <c r="E749" s="783">
        <v>3000</v>
      </c>
      <c r="F749" s="1053">
        <f>SUM(E749/D749)</f>
        <v>1</v>
      </c>
      <c r="G749" s="796"/>
      <c r="H749" s="67"/>
      <c r="I749" s="67"/>
    </row>
    <row r="750" spans="1:9" ht="12.75" customHeight="1">
      <c r="A750" s="150"/>
      <c r="B750" s="787" t="s">
        <v>82</v>
      </c>
      <c r="C750" s="783"/>
      <c r="D750" s="783"/>
      <c r="E750" s="783"/>
      <c r="F750" s="591"/>
      <c r="G750" s="796"/>
      <c r="H750" s="67"/>
      <c r="I750" s="67"/>
    </row>
    <row r="751" spans="1:9" ht="12.75" customHeight="1">
      <c r="A751" s="150"/>
      <c r="B751" s="787" t="s">
        <v>972</v>
      </c>
      <c r="C751" s="783"/>
      <c r="D751" s="783"/>
      <c r="E751" s="783"/>
      <c r="F751" s="591"/>
      <c r="G751" s="797"/>
      <c r="H751" s="67"/>
      <c r="I751" s="67"/>
    </row>
    <row r="752" spans="1:9" ht="12.75" customHeight="1" thickBot="1">
      <c r="A752" s="150"/>
      <c r="B752" s="788" t="s">
        <v>69</v>
      </c>
      <c r="C752" s="783"/>
      <c r="D752" s="783"/>
      <c r="E752" s="783"/>
      <c r="F752" s="951"/>
      <c r="G752" s="798"/>
      <c r="H752" s="67"/>
      <c r="I752" s="67"/>
    </row>
    <row r="753" spans="1:9" ht="12.75" customHeight="1" thickBot="1">
      <c r="A753" s="789"/>
      <c r="B753" s="790" t="s">
        <v>1032</v>
      </c>
      <c r="C753" s="791">
        <f>SUM(C747:C752)</f>
        <v>3000</v>
      </c>
      <c r="D753" s="791">
        <f>SUM(D747:D752)</f>
        <v>3000</v>
      </c>
      <c r="E753" s="791">
        <f>SUM(E747:E752)</f>
        <v>3000</v>
      </c>
      <c r="F753" s="952">
        <f>SUM(E753/D753)</f>
        <v>1</v>
      </c>
      <c r="G753" s="799"/>
      <c r="H753" s="67"/>
      <c r="I753" s="67"/>
    </row>
    <row r="754" spans="1:9" ht="12.75" customHeight="1">
      <c r="A754" s="793">
        <v>3451</v>
      </c>
      <c r="B754" s="779" t="s">
        <v>1014</v>
      </c>
      <c r="C754" s="780"/>
      <c r="D754" s="780"/>
      <c r="E754" s="780"/>
      <c r="F754" s="591"/>
      <c r="G754" s="796"/>
      <c r="H754" s="67"/>
      <c r="I754" s="67"/>
    </row>
    <row r="755" spans="1:9" ht="12.75" customHeight="1">
      <c r="A755" s="150"/>
      <c r="B755" s="782" t="s">
        <v>959</v>
      </c>
      <c r="C755" s="783"/>
      <c r="D755" s="783"/>
      <c r="E755" s="783"/>
      <c r="F755" s="591"/>
      <c r="G755" s="796"/>
      <c r="H755" s="67"/>
      <c r="I755" s="67"/>
    </row>
    <row r="756" spans="1:9" ht="12.75" customHeight="1">
      <c r="A756" s="150"/>
      <c r="B756" s="785" t="s">
        <v>95</v>
      </c>
      <c r="C756" s="783"/>
      <c r="D756" s="783"/>
      <c r="E756" s="783"/>
      <c r="F756" s="591"/>
      <c r="G756" s="796"/>
      <c r="H756" s="67"/>
      <c r="I756" s="67"/>
    </row>
    <row r="757" spans="1:9" ht="12.75" customHeight="1">
      <c r="A757" s="150"/>
      <c r="B757" s="786" t="s">
        <v>68</v>
      </c>
      <c r="C757" s="783"/>
      <c r="D757" s="783">
        <v>1000</v>
      </c>
      <c r="E757" s="783">
        <v>1200</v>
      </c>
      <c r="F757" s="1053">
        <f>SUM(E757/D757)</f>
        <v>1.2</v>
      </c>
      <c r="G757" s="796"/>
      <c r="H757" s="67"/>
      <c r="I757" s="67"/>
    </row>
    <row r="758" spans="1:9" ht="12.75" customHeight="1">
      <c r="A758" s="150"/>
      <c r="B758" s="787" t="s">
        <v>82</v>
      </c>
      <c r="C758" s="783"/>
      <c r="D758" s="783"/>
      <c r="E758" s="783"/>
      <c r="F758" s="591"/>
      <c r="G758" s="796"/>
      <c r="H758" s="67"/>
      <c r="I758" s="67"/>
    </row>
    <row r="759" spans="1:9" ht="12.75" customHeight="1">
      <c r="A759" s="150"/>
      <c r="B759" s="787" t="s">
        <v>972</v>
      </c>
      <c r="C759" s="783"/>
      <c r="D759" s="783"/>
      <c r="E759" s="783"/>
      <c r="F759" s="591"/>
      <c r="G759" s="797"/>
      <c r="H759" s="67"/>
      <c r="I759" s="67"/>
    </row>
    <row r="760" spans="1:9" ht="12.75" customHeight="1" thickBot="1">
      <c r="A760" s="150"/>
      <c r="B760" s="788" t="s">
        <v>244</v>
      </c>
      <c r="C760" s="783"/>
      <c r="D760" s="783"/>
      <c r="E760" s="783">
        <v>231</v>
      </c>
      <c r="F760" s="951"/>
      <c r="G760" s="798"/>
      <c r="H760" s="67"/>
      <c r="I760" s="67"/>
    </row>
    <row r="761" spans="1:9" ht="12.75" customHeight="1" thickBot="1">
      <c r="A761" s="789"/>
      <c r="B761" s="790" t="s">
        <v>1032</v>
      </c>
      <c r="C761" s="791">
        <f>SUM(C755:C760)</f>
        <v>0</v>
      </c>
      <c r="D761" s="791">
        <f>SUM(D755:D760)</f>
        <v>1000</v>
      </c>
      <c r="E761" s="791">
        <f>SUM(E755:E760)</f>
        <v>1431</v>
      </c>
      <c r="F761" s="952">
        <f>SUM(E761/D761)</f>
        <v>1.431</v>
      </c>
      <c r="G761" s="799"/>
      <c r="H761" s="67"/>
      <c r="I761" s="67"/>
    </row>
    <row r="762" spans="1:9" ht="12.75" customHeight="1">
      <c r="A762" s="793">
        <v>3452</v>
      </c>
      <c r="B762" s="779" t="s">
        <v>500</v>
      </c>
      <c r="C762" s="780"/>
      <c r="D762" s="780"/>
      <c r="E762" s="780"/>
      <c r="F762" s="591"/>
      <c r="G762" s="796"/>
      <c r="H762" s="67"/>
      <c r="I762" s="67"/>
    </row>
    <row r="763" spans="1:9" ht="12.75" customHeight="1">
      <c r="A763" s="150"/>
      <c r="B763" s="782" t="s">
        <v>959</v>
      </c>
      <c r="C763" s="783"/>
      <c r="D763" s="783"/>
      <c r="E763" s="783"/>
      <c r="F763" s="591"/>
      <c r="G763" s="796"/>
      <c r="H763" s="67"/>
      <c r="I763" s="67"/>
    </row>
    <row r="764" spans="1:9" ht="12.75" customHeight="1">
      <c r="A764" s="150"/>
      <c r="B764" s="785" t="s">
        <v>95</v>
      </c>
      <c r="C764" s="783"/>
      <c r="D764" s="783"/>
      <c r="E764" s="783"/>
      <c r="F764" s="591"/>
      <c r="G764" s="796"/>
      <c r="H764" s="67"/>
      <c r="I764" s="67"/>
    </row>
    <row r="765" spans="1:9" ht="12.75" customHeight="1">
      <c r="A765" s="150"/>
      <c r="B765" s="786" t="s">
        <v>68</v>
      </c>
      <c r="C765" s="783"/>
      <c r="D765" s="783"/>
      <c r="E765" s="783"/>
      <c r="F765" s="591"/>
      <c r="G765" s="796"/>
      <c r="H765" s="67"/>
      <c r="I765" s="67"/>
    </row>
    <row r="766" spans="1:9" ht="12.75" customHeight="1">
      <c r="A766" s="150"/>
      <c r="B766" s="787" t="s">
        <v>82</v>
      </c>
      <c r="C766" s="783"/>
      <c r="D766" s="783"/>
      <c r="E766" s="783"/>
      <c r="F766" s="591"/>
      <c r="G766" s="796"/>
      <c r="H766" s="67"/>
      <c r="I766" s="67"/>
    </row>
    <row r="767" spans="1:9" ht="12.75" customHeight="1">
      <c r="A767" s="150"/>
      <c r="B767" s="787" t="s">
        <v>972</v>
      </c>
      <c r="C767" s="783"/>
      <c r="D767" s="783"/>
      <c r="E767" s="783"/>
      <c r="F767" s="591"/>
      <c r="G767" s="797"/>
      <c r="H767" s="67"/>
      <c r="I767" s="67"/>
    </row>
    <row r="768" spans="1:9" ht="12.75" customHeight="1" thickBot="1">
      <c r="A768" s="150"/>
      <c r="B768" s="788" t="s">
        <v>531</v>
      </c>
      <c r="C768" s="783"/>
      <c r="D768" s="783">
        <v>2707</v>
      </c>
      <c r="E768" s="783">
        <v>2707</v>
      </c>
      <c r="F768" s="951">
        <f>SUM(E768/D768)</f>
        <v>1</v>
      </c>
      <c r="G768" s="798"/>
      <c r="H768" s="67"/>
      <c r="I768" s="67"/>
    </row>
    <row r="769" spans="1:9" ht="12.75" customHeight="1" thickBot="1">
      <c r="A769" s="789"/>
      <c r="B769" s="790" t="s">
        <v>1032</v>
      </c>
      <c r="C769" s="791">
        <f>SUM(C763:C768)</f>
        <v>0</v>
      </c>
      <c r="D769" s="791">
        <f>SUM(D763:D768)</f>
        <v>2707</v>
      </c>
      <c r="E769" s="791">
        <f>SUM(E763:E768)</f>
        <v>2707</v>
      </c>
      <c r="F769" s="952">
        <f>SUM(E769/D769)</f>
        <v>1</v>
      </c>
      <c r="G769" s="799"/>
      <c r="H769" s="67"/>
      <c r="I769" s="67"/>
    </row>
    <row r="770" spans="1:9" ht="12" customHeight="1">
      <c r="A770" s="85">
        <v>3600</v>
      </c>
      <c r="B770" s="102" t="s">
        <v>1050</v>
      </c>
      <c r="C770" s="88"/>
      <c r="D770" s="88"/>
      <c r="E770" s="88"/>
      <c r="F770" s="591"/>
      <c r="G770" s="4"/>
      <c r="H770" s="67"/>
      <c r="I770" s="67"/>
    </row>
    <row r="771" spans="1:9" ht="12" customHeight="1">
      <c r="A771" s="85"/>
      <c r="B771" s="203" t="s">
        <v>629</v>
      </c>
      <c r="C771" s="88"/>
      <c r="D771" s="88"/>
      <c r="E771" s="88"/>
      <c r="F771" s="591"/>
      <c r="G771" s="4"/>
      <c r="H771" s="67"/>
      <c r="I771" s="67"/>
    </row>
    <row r="772" spans="1:9" ht="12" customHeight="1">
      <c r="A772" s="83"/>
      <c r="B772" s="70" t="s">
        <v>959</v>
      </c>
      <c r="C772" s="76">
        <f>SUM(C11+C20+C29+C38+C58+C67+C75+C83+C93+C101+C109+C117+C134+C142+C150+C159+C194+C202+C211+C219+C227+C243+C329+C345+C354+C363+C372+C381+C390+C399+C408+C426+C435+C444+C470+C478+C486+C494+C502+C510+C518+C526+C534+C542+C551+C559+C568+C610+C618+C626+C634+C642+C651+C659+C48+C576+C184+C176+C667)</f>
        <v>63834</v>
      </c>
      <c r="D772" s="76">
        <f>SUM(D11+D20+D29+D38+D58+D67+D75+D83+D93+D101+D109+D117+D134+D142+D150+D159+D194+D202+D211+D219+D227+D243+D329+D345+D354+D363+D372+D381+D390+D399+D408+D426+D435+D444+D470+D478+D486+D494+D502+D510+D518+D526+D534+D542+D551+D559+D568+D610+D618+D626+D634+D642+D651+D659+D48+D576+D184+D176+D667+D311)</f>
        <v>86341</v>
      </c>
      <c r="E772" s="76">
        <f>SUM(E11+E20+E29+E38+E58+E67+E75+E83+E93+E101+E109+E117+E134+E142+E150+E159+E194+E202+E211+E219+E227+E243+E329+E345+E354+E363+E372+E381+E390+E399+E408+E426+E435+E444+E470+E478+E486+E494+E502+E510+E518+E526+E534+E542+E551+E559+E568+E610+E618+E626+E634+E642+E651+E659+E48+E576+E184+E176+E667+E311+E691+E269+E600+E683)</f>
        <v>125273</v>
      </c>
      <c r="F772" s="1054">
        <f aca="true" t="shared" si="0" ref="F772:F778">SUM(E772/D772)</f>
        <v>1.4509097647699238</v>
      </c>
      <c r="G772" s="5"/>
      <c r="H772" s="67"/>
      <c r="I772" s="67"/>
    </row>
    <row r="773" spans="1:9" ht="12" customHeight="1">
      <c r="A773" s="83"/>
      <c r="B773" s="10" t="s">
        <v>947</v>
      </c>
      <c r="C773" s="76">
        <f>SUM(C12+C21+C30+C39+C59+C68+C76+C84+C94+C102+C110+C118+C135+C143+C151+C160+C195+C203+C212+C220+C228+C244+C330+C346+C355+C364+C373+C382+C391+C400+C409+C427+C436+C445+C471+C479+C487+C495+C503+C511+C519+C527+C535+C543+C552+C560+C569+C611+C619+C627+C635+C643+C652+C660+C49+C577+C185+C177+C668)</f>
        <v>17125</v>
      </c>
      <c r="D773" s="76">
        <f>SUM(D12+D21+D30+D39+D59+D68+D76+D84+D94+D102+D110+D118+D135+D143+D151+D160+D195+D203+D212+D220+D228+D244+D330+D346+D355+D364+D373+D382+D391+D400+D409+D427+D436+D445+D471+D479+D487+D495+D503+D511+D519+D527+D535+D543+D552+D560+D569+D611+D619+D627+D635+D643+D652+D660+D49+D577+D185+D177+D668+D312)</f>
        <v>18291</v>
      </c>
      <c r="E773" s="76">
        <f>SUM(E12+E21+E30+E39+E59+E68+E76+E84+E94+E102+E110+E118+E135+E143+E151+E160+E195+E203+E212+E220+E228+E244+E330+E346+E355+E364+E373+E382+E391+E400+E409+E427+E436+E445+E471+E479+E487+E495+E503+E511+E519+E527+E535+E543+E552+E560+E569+E611+E619+E627+E635+E643+E652+E660+E49+E577+E185+E177+E668+E312+E692+E270+E601+E585+E684)</f>
        <v>35002</v>
      </c>
      <c r="F773" s="1053">
        <f t="shared" si="0"/>
        <v>1.9136187195888688</v>
      </c>
      <c r="G773" s="5"/>
      <c r="H773" s="67"/>
      <c r="I773" s="67"/>
    </row>
    <row r="774" spans="1:9" ht="12" customHeight="1">
      <c r="A774" s="83"/>
      <c r="B774" s="10" t="s">
        <v>89</v>
      </c>
      <c r="C774" s="76">
        <f>SUM(C13+C22+C31+C40+C60+C69+C77+C85+C95+C103+C111+C119+C136+C144+C152+C161+C196+C204+C213+C221+C229+C245+C331+C347+C356+C365+C374+C383+C392+C401+C410+C428+C437+C446+C472+C480+C488+C496+C504+C512+C520+C528+C536+C544+C553+C561+C570+C612+C620+C628+C636+C644+C653+C661+C313+C263+C271+C669+C50+C237+C279+C287+C296+C186+C586+C594+C701+C464+C709+C717+C725+C733+C741+C749+C304+C127+C254+C169+C677+C685+C693+C178+C322)</f>
        <v>2773989</v>
      </c>
      <c r="D774" s="76">
        <f>SUM(D13+D22+D31+D40+D60+D69+D77+D85+D95+D103+D111+D119+D136+D144+D152+D161+D196+D204+D213+D221+D229+D245+D331+D347+D356+D365+D374+D383+D392+D401+D410+D428+D437+D446+D472+D480+D488+D496+D504+D512+D520+D528+D536+D544+D553+D561+D570+D612+D620+D628+D636+D644+D653+D661+D313+D263+D271+D669+D50+D237+D279+D287+D296+D186+D586+D594+D701+D464+D709+D717+D725+D733+D741+D749+D304+D127+D254+D169+D677+D685+D693+D178+D322+D602+D757)</f>
        <v>2822262</v>
      </c>
      <c r="E774" s="76">
        <f>SUM(E13+E22+E31+E40+E60+E69+E77+E85+E95+E103+E111+E119+E136+E144+E152+E161+E196+E204+E213+E221+E229+E245+E331+E347+E356+E365+E374+E383+E392+E401+E410+E428+E437+E446+E472+E480+E488+E496+E504+E512+E520+E528+E536+E544+E553+E561+E570+E612+E620+E628+E636+E644+E653+E661+E313+E263+E271+E669+E50+E237+E279+E287+E296+E186+E586+E594+E701+E464+E709+E717+E725+E733+E741+E749+E304+E127+E254+E169+E677+E685+E693+E178+E322+E602+E757+E419+E339+E455)</f>
        <v>3053101</v>
      </c>
      <c r="F774" s="1053">
        <f t="shared" si="0"/>
        <v>1.0817921936375858</v>
      </c>
      <c r="G774" s="2"/>
      <c r="H774" s="67"/>
      <c r="I774" s="67"/>
    </row>
    <row r="775" spans="1:9" ht="12" customHeight="1">
      <c r="A775" s="83"/>
      <c r="B775" s="10" t="s">
        <v>82</v>
      </c>
      <c r="C775" s="76">
        <f>SUM(C14+C23+C32+C41+C61+C70+C78+C86+C96+C104+C112+C120+C137+C145+C153+C162+C197+C205+C214+C222+C230+C246+C332+C348+C357+C366+C375+C384+C393+C402+C411+C429+C438+C447+C473+C481+C489+C497+C505+C513+C521+C529+C537+C545+C554+C562+C571+C613+C621+C629+C637+C645+C654+C662+C579+C187)</f>
        <v>153000</v>
      </c>
      <c r="D775" s="76">
        <f>SUM(D14+D23+D32+D41+D61+D70+D78+D86+D96+D104+D112+D120+D137+D145+D153+D162+D197+D205+D214+D222+D230+D246+D332+D348+D357+D366+D375+D384+D393+D402+D411+D429+D438+D447+D473+D481+D489+D497+D505+D513+D521+D529+D537+D545+D554+D562+D571+D613+D621+D629+D637+D645+D654+D662+D579+D187)</f>
        <v>186416</v>
      </c>
      <c r="E775" s="76">
        <f>SUM(E14+E23+E32+E41+E61+E70+E78+E86+E96+E104+E112+E120+E137+E145+E153+E162+E197+E205+E214+E222+E230+E246+E332+E348+E357+E366+E375+E384+E393+E402+E411+E429+E438+E447+E473+E481+E489+E497+E505+E513+E521+E529+E537+E545+E554+E562+E571+E613+E621+E629+E637+E645+E654+E662+E579+E187)</f>
        <v>108007</v>
      </c>
      <c r="F775" s="1053">
        <f t="shared" si="0"/>
        <v>0.5793869624924899</v>
      </c>
      <c r="G775" s="5" t="s">
        <v>283</v>
      </c>
      <c r="H775" s="67"/>
      <c r="I775" s="67"/>
    </row>
    <row r="776" spans="1:9" ht="12" customHeight="1">
      <c r="A776" s="83"/>
      <c r="B776" s="7" t="s">
        <v>972</v>
      </c>
      <c r="C776" s="71">
        <f>SUM(C15+C24+C33+C43+C62+C71+C79+C87+C97+C105+C113+C121+C138+C146+C154+C163+C198+C206+C215+C223+C231+C248+C333+C349+C358+C367+C376+C385+C394+C403+C412+C430+C439+C448+C474+C482+C490+C498+C506+C514+C522+C530+C538+C547+C555+C564+C572+C614+C622+C630+C638+C646+C655+C663)</f>
        <v>3500</v>
      </c>
      <c r="D776" s="71">
        <f>SUM(D15+D24+D33+D43+D62+D71+D79+D87+D97+D105+D113+D121+D138+D146+D154+D163+D198+D206+D215+D223+D231+D248+D333+D349+D358+D367+D376+D385+D394+D403+D412+D430+D439+D448+D474+D482+D490+D498+D506+D514+D522+D530+D538+D547+D555+D564+D572+D614+D622+D630+D638+D646+D655+D663)</f>
        <v>3500</v>
      </c>
      <c r="E776" s="71">
        <f>SUM(E15+E24+E33+E43+E62+E71+E79+E87+E97+E105+E113+E121+E146+E154+E163+E198+E206+E215+E223+E231+E248+E333+E349+E358+E367+E376+E385+E394+E403+E412+E430+E439+E448+E474+E482+E490+E498+E506+E514+E522+E530+E538+E547+E555+E564+E572+E614+E622+E630+E638+E646+E655+E663+E188)</f>
        <v>3718</v>
      </c>
      <c r="F776" s="1053">
        <f t="shared" si="0"/>
        <v>1.0622857142857143</v>
      </c>
      <c r="G776" s="5"/>
      <c r="H776" s="67"/>
      <c r="I776" s="67"/>
    </row>
    <row r="777" spans="1:9" ht="12" customHeight="1" thickBot="1">
      <c r="A777" s="83"/>
      <c r="B777" s="431" t="s">
        <v>247</v>
      </c>
      <c r="C777" s="110">
        <f>SUM(C350+C359+C368+C377+C386+C395+C404+C413+C431+C440+C449)</f>
        <v>101664</v>
      </c>
      <c r="D777" s="110">
        <f>SUM(D350+D359+D368+D377+D386+D395+D404+D413+D431+D440+D449+D422+D189+D460)</f>
        <v>217899</v>
      </c>
      <c r="E777" s="110">
        <f>SUM(E350+E359+E368+E377+E386+E395+E404+E413+E431+E440+E449+E422+E189+E458+E42+E563+E546+E138)</f>
        <v>403715</v>
      </c>
      <c r="F777" s="1055">
        <f t="shared" si="0"/>
        <v>1.8527620594862757</v>
      </c>
      <c r="G777" s="30"/>
      <c r="H777" s="67"/>
      <c r="I777" s="67"/>
    </row>
    <row r="778" spans="1:9" ht="12" customHeight="1" thickBot="1">
      <c r="A778" s="83"/>
      <c r="B778" s="161" t="s">
        <v>584</v>
      </c>
      <c r="C778" s="274">
        <f>SUM(C772:C777)</f>
        <v>3113112</v>
      </c>
      <c r="D778" s="274">
        <f>SUM(D772:D777)</f>
        <v>3334709</v>
      </c>
      <c r="E778" s="274">
        <f>SUM(E772:E777)</f>
        <v>3728816</v>
      </c>
      <c r="F778" s="952">
        <f t="shared" si="0"/>
        <v>1.1181833257414664</v>
      </c>
      <c r="G778" s="30"/>
      <c r="H778" s="67"/>
      <c r="I778" s="67"/>
    </row>
    <row r="779" spans="1:9" ht="12" customHeight="1">
      <c r="A779" s="83"/>
      <c r="B779" s="254" t="s">
        <v>630</v>
      </c>
      <c r="C779" s="76"/>
      <c r="D779" s="76"/>
      <c r="E779" s="76"/>
      <c r="F779" s="591"/>
      <c r="G779" s="4"/>
      <c r="H779" s="67"/>
      <c r="I779" s="67"/>
    </row>
    <row r="780" spans="1:9" ht="12" customHeight="1">
      <c r="A780" s="83"/>
      <c r="B780" s="10" t="s">
        <v>936</v>
      </c>
      <c r="C780" s="76"/>
      <c r="D780" s="76"/>
      <c r="E780" s="76">
        <f>SUM(E207+E290+E316)</f>
        <v>165394</v>
      </c>
      <c r="F780" s="591"/>
      <c r="G780" s="5"/>
      <c r="H780" s="67"/>
      <c r="I780" s="67"/>
    </row>
    <row r="781" spans="1:9" ht="12" customHeight="1">
      <c r="A781" s="83"/>
      <c r="B781" s="10" t="s">
        <v>937</v>
      </c>
      <c r="C781" s="71">
        <f>SUM(C291)</f>
        <v>93200</v>
      </c>
      <c r="D781" s="71">
        <f>SUM(D291+D208+D768)</f>
        <v>264520</v>
      </c>
      <c r="E781" s="71">
        <f>SUM(E291+E208+E768+E89+E156+E656+E760+E605+E317)</f>
        <v>142905</v>
      </c>
      <c r="F781" s="1054">
        <f>SUM(E781/D781)</f>
        <v>0.5402427037653108</v>
      </c>
      <c r="G781" s="5"/>
      <c r="H781" s="67"/>
      <c r="I781" s="67"/>
    </row>
    <row r="782" spans="1:9" ht="12" customHeight="1" thickBot="1">
      <c r="A782" s="83"/>
      <c r="B782" s="260" t="s">
        <v>938</v>
      </c>
      <c r="C782" s="170">
        <f>SUM(C65)</f>
        <v>700000</v>
      </c>
      <c r="D782" s="170">
        <f>SUM(D65)</f>
        <v>800000</v>
      </c>
      <c r="E782" s="170">
        <f>SUM(E63+E247)</f>
        <v>808218</v>
      </c>
      <c r="F782" s="1055">
        <f>SUM(E782/D782)</f>
        <v>1.0102725</v>
      </c>
      <c r="G782" s="30" t="s">
        <v>284</v>
      </c>
      <c r="H782" s="67"/>
      <c r="I782" s="67"/>
    </row>
    <row r="783" spans="1:9" ht="12" customHeight="1" thickBot="1">
      <c r="A783" s="83"/>
      <c r="B783" s="161" t="s">
        <v>604</v>
      </c>
      <c r="C783" s="274">
        <f>SUM(C780:C782)</f>
        <v>793200</v>
      </c>
      <c r="D783" s="274">
        <f>SUM(D780:D782)</f>
        <v>1064520</v>
      </c>
      <c r="E783" s="274">
        <f>SUM(E780:E782)</f>
        <v>1116517</v>
      </c>
      <c r="F783" s="952">
        <f>SUM(E783/D783)</f>
        <v>1.0488454890467065</v>
      </c>
      <c r="G783" s="30"/>
      <c r="H783" s="67"/>
      <c r="I783" s="67"/>
    </row>
    <row r="784" spans="1:9" ht="12" customHeight="1" thickBot="1">
      <c r="A784" s="83"/>
      <c r="B784" s="223" t="s">
        <v>1092</v>
      </c>
      <c r="C784" s="110"/>
      <c r="D784" s="110"/>
      <c r="E784" s="110">
        <f>SUM(E191)</f>
        <v>1300</v>
      </c>
      <c r="F784" s="952"/>
      <c r="G784" s="30"/>
      <c r="H784" s="67"/>
      <c r="I784" s="67"/>
    </row>
    <row r="785" spans="1:9" ht="12" customHeight="1" thickBot="1">
      <c r="A785" s="79"/>
      <c r="B785" s="56" t="s">
        <v>46</v>
      </c>
      <c r="C785" s="81">
        <f>SUM(C783+C778)</f>
        <v>3906312</v>
      </c>
      <c r="D785" s="81">
        <f>SUM(D783+D778)</f>
        <v>4399229</v>
      </c>
      <c r="E785" s="81">
        <f>SUM(E783+E778+E784)</f>
        <v>4846633</v>
      </c>
      <c r="F785" s="952">
        <f>SUM(E785/D785)</f>
        <v>1.1017005479823851</v>
      </c>
      <c r="G785" s="182"/>
      <c r="H785" s="67"/>
      <c r="I785" s="67"/>
    </row>
    <row r="786" ht="12.75">
      <c r="G786"/>
    </row>
    <row r="787" ht="12.75">
      <c r="G787"/>
    </row>
    <row r="788" spans="2:7" ht="12.75" hidden="1">
      <c r="B788" s="67" t="s">
        <v>794</v>
      </c>
      <c r="C788" s="108">
        <f>SUM(C17+C26+C45+C54+C65+C73+C81+C90+C99+C107+C115+C123+C131+C140+C148+C157+C165+C173+C182+C192+C200+C209+C217+C225+C233+C241+C250+C258+C267+C275+C283+C292+C300+C308+C318+C326+C335+C343+C352+C361+C370+C379+C388+C397+C406+C415+C424+C433+C442+C451+C460+C468+C476+C484+C492+C500+C508+C516+C524+C532+C540+C549+C557+C566+C574+C582+C590+C598+C606+C616+C624+C632+C640+C648+C657+C665+C673+C681+C689+C697+C705+C713+C721+C729+C737+C745+C753+C761+C769+C35)</f>
        <v>3906312</v>
      </c>
      <c r="D788" s="108">
        <f>SUM(D17+D26+D45+D54+D65+D73+D81+D90+D99+D107+D115+D123+D131+D140+D148+D157+D165+D173+D182+D192+D200+D209+D217+D225+D233+D241+D250+D258+D267+D275+D283+D292+D300+D308+D318+D326+D335+D343+D352+D361+D370+D379+D388+D397+D406+D415+D424+D433+D442+D451+D460+D468+D476+D484+D492+D500+D508+D516+D524+D532+D540+D549+D557+D566+D574+D582+D590+D598+D606+D616+D624+D632+D640+D648+D657+D665+D673+D681+D689+D697+D705+D713+D721+D729+D737+D745+D753+D761+D769+D35)</f>
        <v>4399229</v>
      </c>
      <c r="E788" s="108">
        <f>SUM(E17+E26+E45+E54+E65+E73+E81+E90+E99+E107+E115+E123+E131+E140+E148+E157+E165+E173+E182+E192+E200+E209+E217+E225+E233+E241+E250+E258+E267+E275+E283+E292+E300+E308+E318+E326+E335+E343+E352+E361+E370+E379+E388+E397+E406+E415+E424+E433+E442+E451+E460+E468+E476+E484+E492+E500+E508+E516+E524+E532+E540+E549+E557+E566+E574+E582+E590+E598+E606+E616+E624+E632+E640+E648+E657+E665+E673+E681+E689+E697+E705+E713+E721+E729+E737+E745+E753+E761+E769+E35)</f>
        <v>4846633</v>
      </c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</sheetData>
  <mergeCells count="6">
    <mergeCell ref="A1:H1"/>
    <mergeCell ref="A2:H2"/>
    <mergeCell ref="C5:C7"/>
    <mergeCell ref="F5:F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9" max="255" man="1"/>
    <brk id="258" max="255" man="1"/>
    <brk id="308" max="255" man="1"/>
    <brk id="361" max="255" man="1"/>
    <brk id="406" max="255" man="1"/>
    <brk id="451" max="255" man="1"/>
    <brk id="500" max="255" man="1"/>
    <brk id="549" max="255" man="1"/>
    <brk id="598" max="255" man="1"/>
    <brk id="648" max="255" man="1"/>
    <brk id="697" max="255" man="1"/>
    <brk id="7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="95" zoomScaleNormal="95" workbookViewId="0" topLeftCell="A1">
      <selection activeCell="F7" sqref="F7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5" width="14.875" style="13" customWidth="1"/>
    <col min="6" max="6" width="8.625" style="13" customWidth="1"/>
    <col min="7" max="7" width="50.875" style="12" customWidth="1"/>
    <col min="8" max="16384" width="9.125" style="12" customWidth="1"/>
  </cols>
  <sheetData>
    <row r="1" spans="1:8" ht="12.75" customHeight="1">
      <c r="A1" s="1120" t="s">
        <v>92</v>
      </c>
      <c r="B1" s="1077"/>
      <c r="C1" s="1077"/>
      <c r="D1" s="1077"/>
      <c r="E1" s="1077"/>
      <c r="F1" s="1077"/>
      <c r="G1" s="1077"/>
      <c r="H1" s="202"/>
    </row>
    <row r="2" spans="1:8" ht="12.75" customHeight="1">
      <c r="A2" s="1076" t="s">
        <v>756</v>
      </c>
      <c r="B2" s="1077"/>
      <c r="C2" s="1077"/>
      <c r="D2" s="1077"/>
      <c r="E2" s="1077"/>
      <c r="F2" s="1077"/>
      <c r="G2" s="1077"/>
      <c r="H2" s="145"/>
    </row>
    <row r="3" spans="3:7" ht="12" customHeight="1">
      <c r="C3" s="160"/>
      <c r="D3" s="160"/>
      <c r="E3" s="160"/>
      <c r="F3" s="160"/>
      <c r="G3" s="199" t="s">
        <v>9</v>
      </c>
    </row>
    <row r="4" spans="1:7" ht="12.75" customHeight="1">
      <c r="A4" s="113"/>
      <c r="B4" s="114"/>
      <c r="C4" s="1096" t="s">
        <v>861</v>
      </c>
      <c r="D4" s="1111" t="s">
        <v>295</v>
      </c>
      <c r="E4" s="1111" t="s">
        <v>1025</v>
      </c>
      <c r="F4" s="1096" t="s">
        <v>1028</v>
      </c>
      <c r="G4" s="225" t="s">
        <v>1053</v>
      </c>
    </row>
    <row r="5" spans="1:7" ht="12.75">
      <c r="A5" s="115" t="s">
        <v>48</v>
      </c>
      <c r="B5" s="224" t="s">
        <v>1051</v>
      </c>
      <c r="C5" s="1113"/>
      <c r="D5" s="1119"/>
      <c r="E5" s="1119"/>
      <c r="F5" s="1080"/>
      <c r="G5" s="116" t="s">
        <v>1054</v>
      </c>
    </row>
    <row r="6" spans="1:7" ht="13.5" thickBot="1">
      <c r="A6" s="117"/>
      <c r="B6" s="118"/>
      <c r="C6" s="1114"/>
      <c r="D6" s="1093"/>
      <c r="E6" s="1093"/>
      <c r="F6" s="1079"/>
      <c r="G6" s="120"/>
    </row>
    <row r="7" spans="1:7" ht="15" customHeight="1">
      <c r="A7" s="754" t="s">
        <v>1083</v>
      </c>
      <c r="B7" s="755" t="s">
        <v>1084</v>
      </c>
      <c r="C7" s="756" t="s">
        <v>1085</v>
      </c>
      <c r="D7" s="756" t="s">
        <v>1086</v>
      </c>
      <c r="E7" s="756" t="s">
        <v>1087</v>
      </c>
      <c r="F7" s="757" t="s">
        <v>567</v>
      </c>
      <c r="G7" s="758" t="s">
        <v>568</v>
      </c>
    </row>
    <row r="8" spans="1:7" ht="12.75" customHeight="1">
      <c r="A8" s="289"/>
      <c r="B8" s="218" t="s">
        <v>1063</v>
      </c>
      <c r="C8" s="3"/>
      <c r="D8" s="3"/>
      <c r="E8" s="3"/>
      <c r="F8" s="3"/>
      <c r="G8" s="57"/>
    </row>
    <row r="9" spans="1:7" ht="12.75" customHeight="1" thickBot="1">
      <c r="A9" s="69">
        <v>3911</v>
      </c>
      <c r="B9" s="57" t="s">
        <v>28</v>
      </c>
      <c r="C9" s="219">
        <v>12000</v>
      </c>
      <c r="D9" s="219">
        <v>12000</v>
      </c>
      <c r="E9" s="219">
        <v>13772</v>
      </c>
      <c r="F9" s="590">
        <f>E9/D9</f>
        <v>1.1476666666666666</v>
      </c>
      <c r="G9" s="59"/>
    </row>
    <row r="10" spans="1:7" ht="12.75" customHeight="1" thickBot="1">
      <c r="A10" s="140">
        <v>3910</v>
      </c>
      <c r="B10" s="62" t="s">
        <v>1</v>
      </c>
      <c r="C10" s="9">
        <f>SUM(C9:C9)</f>
        <v>12000</v>
      </c>
      <c r="D10" s="9">
        <f>SUM(D9:D9)</f>
        <v>12000</v>
      </c>
      <c r="E10" s="9">
        <f>SUM(E9:E9)</f>
        <v>13772</v>
      </c>
      <c r="F10" s="1057">
        <f>E10/D10</f>
        <v>1.1476666666666666</v>
      </c>
      <c r="G10" s="59"/>
    </row>
    <row r="11" spans="1:7" s="17" customFormat="1" ht="12.75" customHeight="1">
      <c r="A11" s="15"/>
      <c r="B11" s="64" t="s">
        <v>987</v>
      </c>
      <c r="C11" s="35"/>
      <c r="D11" s="35"/>
      <c r="E11" s="35"/>
      <c r="F11" s="1025"/>
      <c r="G11" s="64"/>
    </row>
    <row r="12" spans="1:7" s="17" customFormat="1" ht="12.75" customHeight="1">
      <c r="A12" s="69">
        <v>3921</v>
      </c>
      <c r="B12" s="57" t="s">
        <v>26</v>
      </c>
      <c r="C12" s="36">
        <v>6000</v>
      </c>
      <c r="D12" s="36">
        <v>6000</v>
      </c>
      <c r="E12" s="36">
        <v>6000</v>
      </c>
      <c r="F12" s="148">
        <f aca="true" t="shared" si="0" ref="F12:F19">E12/D12</f>
        <v>1</v>
      </c>
      <c r="G12" s="69" t="s">
        <v>12</v>
      </c>
    </row>
    <row r="13" spans="1:7" s="17" customFormat="1" ht="12.75" customHeight="1">
      <c r="A13" s="69">
        <v>3922</v>
      </c>
      <c r="B13" s="57" t="s">
        <v>27</v>
      </c>
      <c r="C13" s="36">
        <v>5000</v>
      </c>
      <c r="D13" s="36">
        <v>5000</v>
      </c>
      <c r="E13" s="36">
        <v>5000</v>
      </c>
      <c r="F13" s="148">
        <f t="shared" si="0"/>
        <v>1</v>
      </c>
      <c r="G13" s="69" t="s">
        <v>12</v>
      </c>
    </row>
    <row r="14" spans="1:7" s="17" customFormat="1" ht="12.75" customHeight="1">
      <c r="A14" s="69">
        <v>3923</v>
      </c>
      <c r="B14" s="57" t="s">
        <v>4</v>
      </c>
      <c r="C14" s="36"/>
      <c r="D14" s="36">
        <v>836</v>
      </c>
      <c r="E14" s="36">
        <v>836</v>
      </c>
      <c r="F14" s="148">
        <f t="shared" si="0"/>
        <v>1</v>
      </c>
      <c r="G14" s="209" t="s">
        <v>845</v>
      </c>
    </row>
    <row r="15" spans="1:7" s="17" customFormat="1" ht="12.75" customHeight="1">
      <c r="A15" s="69">
        <v>3924</v>
      </c>
      <c r="B15" s="57" t="s">
        <v>144</v>
      </c>
      <c r="C15" s="36">
        <v>2000</v>
      </c>
      <c r="D15" s="36">
        <v>5000</v>
      </c>
      <c r="E15" s="36">
        <v>8000</v>
      </c>
      <c r="F15" s="148">
        <f t="shared" si="0"/>
        <v>1.6</v>
      </c>
      <c r="G15" s="69"/>
    </row>
    <row r="16" spans="1:7" s="17" customFormat="1" ht="12.75" customHeight="1">
      <c r="A16" s="69">
        <v>3925</v>
      </c>
      <c r="B16" s="57" t="s">
        <v>433</v>
      </c>
      <c r="C16" s="36">
        <v>300300</v>
      </c>
      <c r="D16" s="36">
        <v>280300</v>
      </c>
      <c r="E16" s="36">
        <v>294300</v>
      </c>
      <c r="F16" s="148">
        <f t="shared" si="0"/>
        <v>1.0499464859079557</v>
      </c>
      <c r="G16" s="209"/>
    </row>
    <row r="17" spans="1:7" s="17" customFormat="1" ht="12.75" customHeight="1">
      <c r="A17" s="69">
        <v>3926</v>
      </c>
      <c r="B17" s="57" t="s">
        <v>489</v>
      </c>
      <c r="C17" s="36"/>
      <c r="D17" s="36">
        <v>2000</v>
      </c>
      <c r="E17" s="36">
        <v>2000</v>
      </c>
      <c r="F17" s="148">
        <f t="shared" si="0"/>
        <v>1</v>
      </c>
      <c r="G17" s="209"/>
    </row>
    <row r="18" spans="1:7" s="17" customFormat="1" ht="12.75" customHeight="1" thickBot="1">
      <c r="A18" s="69">
        <v>3927</v>
      </c>
      <c r="B18" s="57" t="s">
        <v>117</v>
      </c>
      <c r="C18" s="36"/>
      <c r="D18" s="36">
        <v>3238</v>
      </c>
      <c r="E18" s="36">
        <v>3238</v>
      </c>
      <c r="F18" s="590">
        <f t="shared" si="0"/>
        <v>1</v>
      </c>
      <c r="G18" s="461"/>
    </row>
    <row r="19" spans="1:7" s="17" customFormat="1" ht="12.75" customHeight="1" thickBot="1">
      <c r="A19" s="140">
        <v>3920</v>
      </c>
      <c r="B19" s="62" t="s">
        <v>1</v>
      </c>
      <c r="C19" s="9">
        <f>SUM(C12:C16)</f>
        <v>313300</v>
      </c>
      <c r="D19" s="9">
        <f>SUM(D12:D18)</f>
        <v>302374</v>
      </c>
      <c r="E19" s="9">
        <f>SUM(E12:E18)</f>
        <v>319374</v>
      </c>
      <c r="F19" s="1057">
        <f t="shared" si="0"/>
        <v>1.056221765098851</v>
      </c>
      <c r="G19" s="220"/>
    </row>
    <row r="20" spans="1:7" s="17" customFormat="1" ht="12.75" customHeight="1">
      <c r="A20" s="15"/>
      <c r="B20" s="64" t="s">
        <v>989</v>
      </c>
      <c r="C20" s="175"/>
      <c r="D20" s="175"/>
      <c r="E20" s="175"/>
      <c r="F20" s="1025"/>
      <c r="G20" s="64"/>
    </row>
    <row r="21" spans="1:7" s="17" customFormat="1" ht="12.75" customHeight="1">
      <c r="A21" s="157">
        <v>3931</v>
      </c>
      <c r="B21" s="221" t="s">
        <v>1075</v>
      </c>
      <c r="C21" s="154">
        <v>5000</v>
      </c>
      <c r="D21" s="154">
        <v>5000</v>
      </c>
      <c r="E21" s="154">
        <v>5000</v>
      </c>
      <c r="F21" s="148">
        <f>E21/D21</f>
        <v>1</v>
      </c>
      <c r="G21" s="221"/>
    </row>
    <row r="22" spans="1:7" s="17" customFormat="1" ht="12.75" customHeight="1" thickBot="1">
      <c r="A22" s="157">
        <v>3932</v>
      </c>
      <c r="B22" s="221" t="s">
        <v>29</v>
      </c>
      <c r="C22" s="176">
        <v>11000</v>
      </c>
      <c r="D22" s="176">
        <v>11000</v>
      </c>
      <c r="E22" s="176">
        <v>11000</v>
      </c>
      <c r="F22" s="590">
        <f>E22/D22</f>
        <v>1</v>
      </c>
      <c r="G22" s="462"/>
    </row>
    <row r="23" spans="1:7" s="17" customFormat="1" ht="12.75" customHeight="1" thickBot="1">
      <c r="A23" s="140">
        <v>3930</v>
      </c>
      <c r="B23" s="62" t="s">
        <v>1</v>
      </c>
      <c r="C23" s="9">
        <f>SUM(C21:C22)</f>
        <v>16000</v>
      </c>
      <c r="D23" s="9">
        <f>SUM(D21:D22)</f>
        <v>16000</v>
      </c>
      <c r="E23" s="9">
        <f>SUM(E21:E22)</f>
        <v>16000</v>
      </c>
      <c r="F23" s="1057">
        <f>E23/D23</f>
        <v>1</v>
      </c>
      <c r="G23" s="222"/>
    </row>
    <row r="24" spans="1:7" ht="12.75" customHeight="1">
      <c r="A24" s="15"/>
      <c r="B24" s="64" t="s">
        <v>1052</v>
      </c>
      <c r="C24" s="3"/>
      <c r="D24" s="3"/>
      <c r="E24" s="3"/>
      <c r="F24" s="1025"/>
      <c r="G24" s="223"/>
    </row>
    <row r="25" spans="1:7" ht="12.75" customHeight="1">
      <c r="A25" s="69">
        <v>3941</v>
      </c>
      <c r="B25" s="57" t="s">
        <v>319</v>
      </c>
      <c r="C25" s="36">
        <v>268800</v>
      </c>
      <c r="D25" s="36">
        <v>185892</v>
      </c>
      <c r="E25" s="36">
        <v>185892</v>
      </c>
      <c r="F25" s="148">
        <f>E25/D25</f>
        <v>1</v>
      </c>
      <c r="G25" s="221"/>
    </row>
    <row r="26" spans="1:7" ht="12.75" customHeight="1">
      <c r="A26" s="69">
        <v>3942</v>
      </c>
      <c r="B26" s="57" t="s">
        <v>956</v>
      </c>
      <c r="C26" s="36">
        <v>197000</v>
      </c>
      <c r="D26" s="36">
        <v>197000</v>
      </c>
      <c r="E26" s="36"/>
      <c r="F26" s="148">
        <f>E26/D26</f>
        <v>0</v>
      </c>
      <c r="G26" s="57"/>
    </row>
    <row r="27" spans="1:7" ht="12.75" customHeight="1" thickBot="1">
      <c r="A27" s="880">
        <v>3943</v>
      </c>
      <c r="B27" s="885" t="s">
        <v>321</v>
      </c>
      <c r="C27" s="886"/>
      <c r="D27" s="886">
        <v>60000</v>
      </c>
      <c r="E27" s="886">
        <v>60000</v>
      </c>
      <c r="F27" s="590">
        <f>E27/D27</f>
        <v>1</v>
      </c>
      <c r="G27" s="57"/>
    </row>
    <row r="28" spans="1:7" s="17" customFormat="1" ht="12.75" customHeight="1" thickBot="1">
      <c r="A28" s="140">
        <v>3940</v>
      </c>
      <c r="B28" s="62" t="s">
        <v>1106</v>
      </c>
      <c r="C28" s="9">
        <f>SUM(C25:C26)</f>
        <v>465800</v>
      </c>
      <c r="D28" s="9">
        <f>SUM(D25:D27)</f>
        <v>442892</v>
      </c>
      <c r="E28" s="9">
        <f>SUM(E25:E27)</f>
        <v>245892</v>
      </c>
      <c r="F28" s="1057">
        <f>E28/D28</f>
        <v>0.5551963006782692</v>
      </c>
      <c r="G28" s="62"/>
    </row>
    <row r="29" spans="1:7" s="17" customFormat="1" ht="12.75" customHeight="1">
      <c r="A29" s="793"/>
      <c r="B29" s="801" t="s">
        <v>271</v>
      </c>
      <c r="C29" s="802"/>
      <c r="D29" s="802"/>
      <c r="E29" s="802"/>
      <c r="F29" s="1025"/>
      <c r="G29" s="664"/>
    </row>
    <row r="30" spans="1:7" ht="12.75" customHeight="1" thickBot="1">
      <c r="A30" s="150">
        <v>3957</v>
      </c>
      <c r="B30" s="213" t="s">
        <v>534</v>
      </c>
      <c r="C30" s="235">
        <v>1500</v>
      </c>
      <c r="D30" s="235">
        <v>1500</v>
      </c>
      <c r="E30" s="235">
        <v>1500</v>
      </c>
      <c r="F30" s="590">
        <f>E30/D30</f>
        <v>1</v>
      </c>
      <c r="G30" s="657"/>
    </row>
    <row r="31" spans="1:7" s="17" customFormat="1" ht="12.75" customHeight="1" thickBot="1">
      <c r="A31" s="803">
        <v>3950</v>
      </c>
      <c r="B31" s="804" t="s">
        <v>1064</v>
      </c>
      <c r="C31" s="805">
        <f>SUM(C30)</f>
        <v>1500</v>
      </c>
      <c r="D31" s="805">
        <f>SUM(D30)</f>
        <v>1500</v>
      </c>
      <c r="E31" s="805">
        <f>SUM(E30)</f>
        <v>1500</v>
      </c>
      <c r="F31" s="1057">
        <f>E31/D31</f>
        <v>1</v>
      </c>
      <c r="G31" s="665"/>
    </row>
    <row r="32" spans="1:7" s="17" customFormat="1" ht="12.75" customHeight="1">
      <c r="A32" s="806"/>
      <c r="B32" s="801" t="s">
        <v>1071</v>
      </c>
      <c r="C32" s="807"/>
      <c r="D32" s="807"/>
      <c r="E32" s="807"/>
      <c r="F32" s="1025"/>
      <c r="G32" s="52"/>
    </row>
    <row r="33" spans="1:7" s="17" customFormat="1" ht="12.75" customHeight="1" thickBot="1">
      <c r="A33" s="150">
        <v>3961</v>
      </c>
      <c r="B33" s="213" t="s">
        <v>1072</v>
      </c>
      <c r="C33" s="235">
        <v>92900</v>
      </c>
      <c r="D33" s="235">
        <v>92900</v>
      </c>
      <c r="E33" s="235">
        <v>92900</v>
      </c>
      <c r="F33" s="590">
        <f>E33/D33</f>
        <v>1</v>
      </c>
      <c r="G33" s="661"/>
    </row>
    <row r="34" spans="1:7" s="17" customFormat="1" ht="12.75" customHeight="1" thickBot="1">
      <c r="A34" s="803">
        <v>3960</v>
      </c>
      <c r="B34" s="804" t="s">
        <v>1064</v>
      </c>
      <c r="C34" s="805">
        <f>SUM(C33)</f>
        <v>92900</v>
      </c>
      <c r="D34" s="805">
        <f>SUM(D33)</f>
        <v>92900</v>
      </c>
      <c r="E34" s="805">
        <f>SUM(E33)</f>
        <v>92900</v>
      </c>
      <c r="F34" s="1057">
        <f>E34/D34</f>
        <v>1</v>
      </c>
      <c r="G34" s="663"/>
    </row>
    <row r="35" spans="1:7" s="17" customFormat="1" ht="12.75" customHeight="1">
      <c r="A35" s="806"/>
      <c r="B35" s="801" t="s">
        <v>1004</v>
      </c>
      <c r="C35" s="807"/>
      <c r="D35" s="807"/>
      <c r="E35" s="807"/>
      <c r="F35" s="1025"/>
      <c r="G35" s="52"/>
    </row>
    <row r="36" spans="1:7" s="17" customFormat="1" ht="12.75" customHeight="1">
      <c r="A36" s="150">
        <v>3971</v>
      </c>
      <c r="B36" s="808" t="s">
        <v>954</v>
      </c>
      <c r="C36" s="235">
        <v>5462</v>
      </c>
      <c r="D36" s="235">
        <v>5462</v>
      </c>
      <c r="E36" s="235">
        <v>5462</v>
      </c>
      <c r="F36" s="148">
        <f>E36/D36</f>
        <v>1</v>
      </c>
      <c r="G36" s="657"/>
    </row>
    <row r="37" spans="1:7" s="17" customFormat="1" ht="12.75" customHeight="1" thickBot="1">
      <c r="A37" s="150">
        <v>3972</v>
      </c>
      <c r="B37" s="808" t="s">
        <v>990</v>
      </c>
      <c r="C37" s="235">
        <v>18500</v>
      </c>
      <c r="D37" s="235">
        <v>18500</v>
      </c>
      <c r="E37" s="235">
        <v>18500</v>
      </c>
      <c r="F37" s="590">
        <f>E37/D37</f>
        <v>1</v>
      </c>
      <c r="G37" s="69" t="s">
        <v>12</v>
      </c>
    </row>
    <row r="38" spans="1:7" s="17" customFormat="1" ht="12.75" customHeight="1" thickBot="1">
      <c r="A38" s="803">
        <v>3970</v>
      </c>
      <c r="B38" s="804" t="s">
        <v>1064</v>
      </c>
      <c r="C38" s="805">
        <f>SUM(C36:C37)</f>
        <v>23962</v>
      </c>
      <c r="D38" s="805">
        <f>SUM(D36:D37)</f>
        <v>23962</v>
      </c>
      <c r="E38" s="805">
        <f>SUM(E36:E37)</f>
        <v>23962</v>
      </c>
      <c r="F38" s="1057">
        <f>E38/D38</f>
        <v>1</v>
      </c>
      <c r="G38" s="62"/>
    </row>
    <row r="39" spans="1:7" s="17" customFormat="1" ht="12.75" customHeight="1">
      <c r="A39" s="806"/>
      <c r="B39" s="809" t="s">
        <v>1006</v>
      </c>
      <c r="C39" s="807"/>
      <c r="D39" s="807"/>
      <c r="E39" s="807"/>
      <c r="F39" s="1025"/>
      <c r="G39" s="52"/>
    </row>
    <row r="40" spans="1:7" s="17" customFormat="1" ht="12.75" customHeight="1">
      <c r="A40" s="150">
        <v>3989</v>
      </c>
      <c r="B40" s="213" t="s">
        <v>289</v>
      </c>
      <c r="C40" s="235">
        <v>6000</v>
      </c>
      <c r="D40" s="235">
        <v>6000</v>
      </c>
      <c r="E40" s="235">
        <v>6000</v>
      </c>
      <c r="F40" s="148">
        <f aca="true" t="shared" si="1" ref="F40:F52">E40/D40</f>
        <v>1</v>
      </c>
      <c r="G40" s="221"/>
    </row>
    <row r="41" spans="1:7" s="17" customFormat="1" ht="12.75" customHeight="1">
      <c r="A41" s="157">
        <v>3990</v>
      </c>
      <c r="B41" s="221" t="s">
        <v>124</v>
      </c>
      <c r="C41" s="154">
        <v>1052</v>
      </c>
      <c r="D41" s="154">
        <v>1052</v>
      </c>
      <c r="E41" s="154">
        <v>1052</v>
      </c>
      <c r="F41" s="148">
        <f t="shared" si="1"/>
        <v>1</v>
      </c>
      <c r="G41" s="221"/>
    </row>
    <row r="42" spans="1:7" s="17" customFormat="1" ht="12.75" customHeight="1">
      <c r="A42" s="157">
        <v>3991</v>
      </c>
      <c r="B42" s="221" t="s">
        <v>259</v>
      </c>
      <c r="C42" s="154">
        <v>4212</v>
      </c>
      <c r="D42" s="154">
        <v>4212</v>
      </c>
      <c r="E42" s="154">
        <v>4212</v>
      </c>
      <c r="F42" s="148">
        <f t="shared" si="1"/>
        <v>1</v>
      </c>
      <c r="G42" s="221"/>
    </row>
    <row r="43" spans="1:7" s="17" customFormat="1" ht="12.75" customHeight="1">
      <c r="A43" s="157">
        <v>3992</v>
      </c>
      <c r="B43" s="221" t="s">
        <v>125</v>
      </c>
      <c r="C43" s="154">
        <v>1272</v>
      </c>
      <c r="D43" s="154">
        <v>1272</v>
      </c>
      <c r="E43" s="154">
        <v>1272</v>
      </c>
      <c r="F43" s="148">
        <f t="shared" si="1"/>
        <v>1</v>
      </c>
      <c r="G43" s="221"/>
    </row>
    <row r="44" spans="1:7" s="17" customFormat="1" ht="12.75" customHeight="1">
      <c r="A44" s="157">
        <v>3993</v>
      </c>
      <c r="B44" s="221" t="s">
        <v>126</v>
      </c>
      <c r="C44" s="154">
        <v>1142</v>
      </c>
      <c r="D44" s="154">
        <v>1142</v>
      </c>
      <c r="E44" s="154">
        <v>1142</v>
      </c>
      <c r="F44" s="148">
        <f t="shared" si="1"/>
        <v>1</v>
      </c>
      <c r="G44" s="221"/>
    </row>
    <row r="45" spans="1:7" s="17" customFormat="1" ht="12.75" customHeight="1">
      <c r="A45" s="157">
        <v>3994</v>
      </c>
      <c r="B45" s="221" t="s">
        <v>926</v>
      </c>
      <c r="C45" s="154">
        <v>952</v>
      </c>
      <c r="D45" s="154">
        <v>952</v>
      </c>
      <c r="E45" s="154">
        <v>952</v>
      </c>
      <c r="F45" s="148">
        <f t="shared" si="1"/>
        <v>1</v>
      </c>
      <c r="G45" s="221"/>
    </row>
    <row r="46" spans="1:7" s="17" customFormat="1" ht="12.75" customHeight="1">
      <c r="A46" s="157">
        <v>3995</v>
      </c>
      <c r="B46" s="221" t="s">
        <v>927</v>
      </c>
      <c r="C46" s="154">
        <v>992</v>
      </c>
      <c r="D46" s="154">
        <v>992</v>
      </c>
      <c r="E46" s="154">
        <v>992</v>
      </c>
      <c r="F46" s="148">
        <f t="shared" si="1"/>
        <v>1</v>
      </c>
      <c r="G46" s="221"/>
    </row>
    <row r="47" spans="1:7" s="17" customFormat="1" ht="12.75" customHeight="1">
      <c r="A47" s="157">
        <v>3996</v>
      </c>
      <c r="B47" s="221" t="s">
        <v>928</v>
      </c>
      <c r="C47" s="154">
        <v>992</v>
      </c>
      <c r="D47" s="154">
        <v>992</v>
      </c>
      <c r="E47" s="154">
        <v>992</v>
      </c>
      <c r="F47" s="148">
        <f t="shared" si="1"/>
        <v>1</v>
      </c>
      <c r="G47" s="221"/>
    </row>
    <row r="48" spans="1:7" s="17" customFormat="1" ht="12.75" customHeight="1">
      <c r="A48" s="233">
        <v>3997</v>
      </c>
      <c r="B48" s="282" t="s">
        <v>929</v>
      </c>
      <c r="C48" s="164">
        <v>942</v>
      </c>
      <c r="D48" s="164">
        <v>942</v>
      </c>
      <c r="E48" s="164">
        <v>942</v>
      </c>
      <c r="F48" s="1028">
        <f t="shared" si="1"/>
        <v>1</v>
      </c>
      <c r="G48" s="282"/>
    </row>
    <row r="49" spans="1:7" s="17" customFormat="1" ht="12.75" customHeight="1">
      <c r="A49" s="157">
        <v>3998</v>
      </c>
      <c r="B49" s="221" t="s">
        <v>930</v>
      </c>
      <c r="C49" s="154">
        <v>932</v>
      </c>
      <c r="D49" s="154">
        <v>932</v>
      </c>
      <c r="E49" s="154">
        <v>932</v>
      </c>
      <c r="F49" s="148">
        <f t="shared" si="1"/>
        <v>1</v>
      </c>
      <c r="G49" s="221"/>
    </row>
    <row r="50" spans="1:7" s="17" customFormat="1" ht="12.75" customHeight="1" thickBot="1">
      <c r="A50" s="281">
        <v>3999</v>
      </c>
      <c r="B50" s="221" t="s">
        <v>931</v>
      </c>
      <c r="C50" s="176">
        <v>1032</v>
      </c>
      <c r="D50" s="176">
        <v>1032</v>
      </c>
      <c r="E50" s="176">
        <v>1032</v>
      </c>
      <c r="F50" s="590">
        <f t="shared" si="1"/>
        <v>1</v>
      </c>
      <c r="G50" s="221"/>
    </row>
    <row r="51" spans="1:7" s="17" customFormat="1" ht="12.75" customHeight="1" thickBot="1">
      <c r="A51" s="140"/>
      <c r="B51" s="62" t="s">
        <v>1064</v>
      </c>
      <c r="C51" s="9">
        <f>SUM(C40:C50)</f>
        <v>19520</v>
      </c>
      <c r="D51" s="9">
        <f>SUM(D40:D50)</f>
        <v>19520</v>
      </c>
      <c r="E51" s="9">
        <f>SUM(E40:E50)</f>
        <v>19520</v>
      </c>
      <c r="F51" s="1057">
        <f t="shared" si="1"/>
        <v>1</v>
      </c>
      <c r="G51" s="62"/>
    </row>
    <row r="52" spans="1:7" s="17" customFormat="1" ht="12.75" customHeight="1" thickBot="1">
      <c r="A52" s="140">
        <v>3900</v>
      </c>
      <c r="B52" s="62" t="s">
        <v>1055</v>
      </c>
      <c r="C52" s="9">
        <f>C31+C28+C19+C10+C23+C34+C38+C51</f>
        <v>944982</v>
      </c>
      <c r="D52" s="9">
        <f>D31+D28+D19+D10+D23+D34+D38+D51</f>
        <v>911148</v>
      </c>
      <c r="E52" s="9">
        <f>E31+E28+E19+E10+E23+E34+E38+E51</f>
        <v>732920</v>
      </c>
      <c r="F52" s="1057">
        <f t="shared" si="1"/>
        <v>0.8043918221847604</v>
      </c>
      <c r="G52" s="62"/>
    </row>
    <row r="53" spans="1:7" s="17" customFormat="1" ht="12.75" customHeight="1">
      <c r="A53" s="85"/>
      <c r="B53" s="213" t="s">
        <v>1101</v>
      </c>
      <c r="C53" s="154"/>
      <c r="D53" s="154"/>
      <c r="E53" s="154"/>
      <c r="F53" s="1025"/>
      <c r="G53" s="64"/>
    </row>
    <row r="54" spans="1:7" s="17" customFormat="1" ht="12.75" customHeight="1">
      <c r="A54" s="85"/>
      <c r="B54" s="36" t="s">
        <v>947</v>
      </c>
      <c r="C54" s="154"/>
      <c r="D54" s="154"/>
      <c r="E54" s="154"/>
      <c r="F54" s="148"/>
      <c r="G54" s="64"/>
    </row>
    <row r="55" spans="1:7" s="17" customFormat="1" ht="12.75" customHeight="1">
      <c r="A55" s="85"/>
      <c r="B55" s="213" t="s">
        <v>89</v>
      </c>
      <c r="C55" s="154"/>
      <c r="D55" s="154"/>
      <c r="E55" s="154">
        <f>SUM(E30)</f>
        <v>1500</v>
      </c>
      <c r="F55" s="148"/>
      <c r="G55" s="64" t="s">
        <v>164</v>
      </c>
    </row>
    <row r="56" spans="1:7" s="17" customFormat="1" ht="12.75" customHeight="1">
      <c r="A56" s="83"/>
      <c r="B56" s="36" t="s">
        <v>82</v>
      </c>
      <c r="C56" s="36">
        <f>SUM(C52)</f>
        <v>944982</v>
      </c>
      <c r="D56" s="36">
        <f>SUM(D52)</f>
        <v>911148</v>
      </c>
      <c r="E56" s="36">
        <f>SUM(E52)-E26-E57-E55</f>
        <v>668584</v>
      </c>
      <c r="F56" s="148">
        <f>E56/D56</f>
        <v>0.7337819980947113</v>
      </c>
      <c r="G56" s="64"/>
    </row>
    <row r="57" spans="1:7" s="17" customFormat="1" ht="12.75" customHeight="1">
      <c r="A57" s="83"/>
      <c r="B57" s="235" t="s">
        <v>40</v>
      </c>
      <c r="C57" s="36"/>
      <c r="D57" s="36"/>
      <c r="E57" s="36">
        <f>SUM(E14+E15-6000+E27)</f>
        <v>62836</v>
      </c>
      <c r="F57" s="1028"/>
      <c r="G57" s="75" t="s">
        <v>163</v>
      </c>
    </row>
    <row r="58" spans="1:7" s="17" customFormat="1" ht="12.75" customHeight="1">
      <c r="A58" s="1014"/>
      <c r="B58" s="1015" t="s">
        <v>584</v>
      </c>
      <c r="C58" s="165">
        <f>SUM(C54:C57)</f>
        <v>944982</v>
      </c>
      <c r="D58" s="165">
        <f>SUM(D54:D57)</f>
        <v>911148</v>
      </c>
      <c r="E58" s="165">
        <f>SUM(E54:E57)</f>
        <v>732920</v>
      </c>
      <c r="F58" s="943">
        <f>E58/D58</f>
        <v>0.8043918221847604</v>
      </c>
      <c r="G58" s="75"/>
    </row>
    <row r="59" spans="1:7" ht="12.75" customHeight="1">
      <c r="A59" s="66"/>
      <c r="B59" s="67"/>
      <c r="C59" s="27"/>
      <c r="D59" s="27"/>
      <c r="E59" s="27"/>
      <c r="F59" s="27"/>
      <c r="G59" s="67"/>
    </row>
    <row r="60" ht="12.75" customHeight="1">
      <c r="A60" s="122"/>
    </row>
  </sheetData>
  <mergeCells count="6">
    <mergeCell ref="C4:C6"/>
    <mergeCell ref="F4:F6"/>
    <mergeCell ref="A2:G2"/>
    <mergeCell ref="A1:G1"/>
    <mergeCell ref="D4:D6"/>
    <mergeCell ref="E4:E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7"/>
  <sheetViews>
    <sheetView showZeros="0" workbookViewId="0" topLeftCell="A82">
      <selection activeCell="E100" sqref="E100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5" width="12.125" style="111" customWidth="1"/>
    <col min="6" max="6" width="7.875" style="111" customWidth="1"/>
    <col min="7" max="7" width="57.625" style="67" customWidth="1"/>
    <col min="8" max="16384" width="9.125" style="67" customWidth="1"/>
  </cols>
  <sheetData>
    <row r="1" spans="1:7" s="21" customFormat="1" ht="12.75" customHeight="1">
      <c r="A1" s="1123" t="s">
        <v>1056</v>
      </c>
      <c r="B1" s="1077"/>
      <c r="C1" s="1077"/>
      <c r="D1" s="1077"/>
      <c r="E1" s="1077"/>
      <c r="F1" s="1077"/>
      <c r="G1" s="1077"/>
    </row>
    <row r="2" spans="1:7" s="21" customFormat="1" ht="12.75" customHeight="1">
      <c r="A2" s="1076" t="s">
        <v>758</v>
      </c>
      <c r="B2" s="1077"/>
      <c r="C2" s="1077"/>
      <c r="D2" s="1077"/>
      <c r="E2" s="1077"/>
      <c r="F2" s="1077"/>
      <c r="G2" s="1077"/>
    </row>
    <row r="3" spans="1:7" s="21" customFormat="1" ht="12.75" customHeight="1">
      <c r="A3" s="145"/>
      <c r="B3" s="145"/>
      <c r="C3" s="1121"/>
      <c r="D3" s="1121"/>
      <c r="E3" s="1121"/>
      <c r="F3" s="1121"/>
      <c r="G3" s="1122"/>
    </row>
    <row r="4" spans="3:7" ht="10.5" customHeight="1">
      <c r="C4" s="147"/>
      <c r="D4" s="147"/>
      <c r="E4" s="147"/>
      <c r="F4" s="147"/>
      <c r="G4" s="196" t="s">
        <v>9</v>
      </c>
    </row>
    <row r="5" spans="1:7" ht="12.75" customHeight="1">
      <c r="A5" s="50"/>
      <c r="B5" s="123"/>
      <c r="C5" s="1096" t="s">
        <v>861</v>
      </c>
      <c r="D5" s="1111" t="s">
        <v>295</v>
      </c>
      <c r="E5" s="1111" t="s">
        <v>1025</v>
      </c>
      <c r="F5" s="1096" t="s">
        <v>1027</v>
      </c>
      <c r="G5" s="180"/>
    </row>
    <row r="6" spans="1:7" ht="12" customHeight="1">
      <c r="A6" s="85" t="s">
        <v>48</v>
      </c>
      <c r="B6" s="124" t="s">
        <v>1051</v>
      </c>
      <c r="C6" s="1113"/>
      <c r="D6" s="1119"/>
      <c r="E6" s="1119"/>
      <c r="F6" s="1124"/>
      <c r="G6" s="3" t="s">
        <v>1053</v>
      </c>
    </row>
    <row r="7" spans="1:7" ht="12.75" customHeight="1" thickBot="1">
      <c r="A7" s="227"/>
      <c r="B7" s="125"/>
      <c r="C7" s="1114"/>
      <c r="D7" s="1093"/>
      <c r="E7" s="1093"/>
      <c r="F7" s="1081"/>
      <c r="G7" s="51" t="s">
        <v>1054</v>
      </c>
    </row>
    <row r="8" spans="1:7" ht="12.75" customHeight="1">
      <c r="A8" s="93" t="s">
        <v>1083</v>
      </c>
      <c r="B8" s="126" t="s">
        <v>1084</v>
      </c>
      <c r="C8" s="197" t="s">
        <v>1085</v>
      </c>
      <c r="D8" s="197" t="s">
        <v>1086</v>
      </c>
      <c r="E8" s="197" t="s">
        <v>1087</v>
      </c>
      <c r="F8" s="197" t="s">
        <v>567</v>
      </c>
      <c r="G8" s="192" t="s">
        <v>568</v>
      </c>
    </row>
    <row r="9" spans="1:7" ht="16.5" customHeight="1">
      <c r="A9" s="22"/>
      <c r="B9" s="287" t="s">
        <v>149</v>
      </c>
      <c r="C9" s="5"/>
      <c r="D9" s="5"/>
      <c r="E9" s="5"/>
      <c r="F9" s="5"/>
      <c r="G9" s="205"/>
    </row>
    <row r="10" spans="1:7" ht="12">
      <c r="A10" s="85"/>
      <c r="B10" s="127" t="s">
        <v>965</v>
      </c>
      <c r="C10" s="82"/>
      <c r="D10" s="82"/>
      <c r="E10" s="82"/>
      <c r="F10" s="82"/>
      <c r="G10" s="57"/>
    </row>
    <row r="11" spans="1:7" ht="12">
      <c r="A11" s="157">
        <v>4014</v>
      </c>
      <c r="B11" s="211" t="s">
        <v>551</v>
      </c>
      <c r="C11" s="273">
        <v>30000</v>
      </c>
      <c r="D11" s="273">
        <v>30000</v>
      </c>
      <c r="E11" s="273">
        <v>20000</v>
      </c>
      <c r="F11" s="678">
        <f>E11/D11</f>
        <v>0.6666666666666666</v>
      </c>
      <c r="G11" s="662"/>
    </row>
    <row r="12" spans="1:7" ht="12">
      <c r="A12" s="157">
        <v>4015</v>
      </c>
      <c r="B12" s="211" t="s">
        <v>552</v>
      </c>
      <c r="C12" s="273">
        <v>30000</v>
      </c>
      <c r="D12" s="273">
        <v>30000</v>
      </c>
      <c r="E12" s="273"/>
      <c r="F12" s="678">
        <f>E12/D12</f>
        <v>0</v>
      </c>
      <c r="G12" s="662"/>
    </row>
    <row r="13" spans="1:7" s="63" customFormat="1" ht="12">
      <c r="A13" s="22">
        <v>4010</v>
      </c>
      <c r="B13" s="23" t="s">
        <v>1106</v>
      </c>
      <c r="C13" s="130">
        <f>SUM(C11:C12)</f>
        <v>60000</v>
      </c>
      <c r="D13" s="130">
        <f>SUM(D11:D12)</f>
        <v>60000</v>
      </c>
      <c r="E13" s="130">
        <f>SUM(E11:E12)</f>
        <v>20000</v>
      </c>
      <c r="F13" s="1030">
        <f>E13/D13</f>
        <v>0.3333333333333333</v>
      </c>
      <c r="G13" s="193"/>
    </row>
    <row r="14" spans="1:7" s="63" customFormat="1" ht="12">
      <c r="A14" s="15"/>
      <c r="B14" s="78" t="s">
        <v>932</v>
      </c>
      <c r="C14" s="212"/>
      <c r="D14" s="212"/>
      <c r="E14" s="212"/>
      <c r="F14" s="678"/>
      <c r="G14" s="64"/>
    </row>
    <row r="15" spans="1:7" s="63" customFormat="1" ht="12">
      <c r="A15" s="83">
        <v>4021</v>
      </c>
      <c r="B15" s="209" t="s">
        <v>991</v>
      </c>
      <c r="C15" s="210"/>
      <c r="D15" s="210">
        <v>9294</v>
      </c>
      <c r="E15" s="210">
        <v>9294</v>
      </c>
      <c r="F15" s="678">
        <f>E15/D15</f>
        <v>1</v>
      </c>
      <c r="G15" s="221"/>
    </row>
    <row r="16" spans="1:7" s="63" customFormat="1" ht="12">
      <c r="A16" s="22">
        <v>4020</v>
      </c>
      <c r="B16" s="228" t="s">
        <v>1106</v>
      </c>
      <c r="C16" s="130">
        <f>SUM(C15:C15)</f>
        <v>0</v>
      </c>
      <c r="D16" s="130">
        <f>SUM(D15:D15)</f>
        <v>9294</v>
      </c>
      <c r="E16" s="130">
        <f>SUM(E15:E15)</f>
        <v>9294</v>
      </c>
      <c r="F16" s="1030">
        <f>E16/D16</f>
        <v>1</v>
      </c>
      <c r="G16" s="105"/>
    </row>
    <row r="17" spans="1:7" s="63" customFormat="1" ht="12">
      <c r="A17" s="15"/>
      <c r="B17" s="26" t="s">
        <v>987</v>
      </c>
      <c r="C17" s="154"/>
      <c r="D17" s="154"/>
      <c r="E17" s="154"/>
      <c r="F17" s="678"/>
      <c r="G17" s="69"/>
    </row>
    <row r="18" spans="1:7" s="63" customFormat="1" ht="12">
      <c r="A18" s="69">
        <v>4033</v>
      </c>
      <c r="B18" s="128" t="s">
        <v>72</v>
      </c>
      <c r="C18" s="154">
        <v>10000</v>
      </c>
      <c r="D18" s="154">
        <v>20239</v>
      </c>
      <c r="E18" s="154">
        <v>20239</v>
      </c>
      <c r="F18" s="678">
        <f>E18/D18</f>
        <v>1</v>
      </c>
      <c r="G18" s="209" t="s">
        <v>845</v>
      </c>
    </row>
    <row r="19" spans="1:7" s="63" customFormat="1" ht="12.75">
      <c r="A19" s="69">
        <v>4034</v>
      </c>
      <c r="B19" s="128" t="s">
        <v>90</v>
      </c>
      <c r="C19" s="154"/>
      <c r="D19" s="154">
        <v>600</v>
      </c>
      <c r="E19" s="154">
        <v>600</v>
      </c>
      <c r="F19" s="678">
        <f>E19/D19</f>
        <v>1</v>
      </c>
      <c r="G19" s="119"/>
    </row>
    <row r="20" spans="1:7" s="63" customFormat="1" ht="12.75">
      <c r="A20" s="69"/>
      <c r="B20" s="829" t="s">
        <v>490</v>
      </c>
      <c r="C20" s="154"/>
      <c r="D20" s="153">
        <v>472</v>
      </c>
      <c r="E20" s="153">
        <v>472</v>
      </c>
      <c r="F20" s="678">
        <f>E20/D20</f>
        <v>1</v>
      </c>
      <c r="G20" s="119"/>
    </row>
    <row r="21" spans="1:7" s="63" customFormat="1" ht="12.75">
      <c r="A21" s="69"/>
      <c r="B21" s="829" t="s">
        <v>491</v>
      </c>
      <c r="C21" s="154"/>
      <c r="D21" s="153">
        <v>128</v>
      </c>
      <c r="E21" s="153">
        <v>128</v>
      </c>
      <c r="F21" s="678">
        <f>E21/D21</f>
        <v>1</v>
      </c>
      <c r="G21" s="119"/>
    </row>
    <row r="22" spans="1:7" s="63" customFormat="1" ht="12">
      <c r="A22" s="22">
        <v>4030</v>
      </c>
      <c r="B22" s="23" t="s">
        <v>1106</v>
      </c>
      <c r="C22" s="45">
        <f>SUM(C18:C19)</f>
        <v>10000</v>
      </c>
      <c r="D22" s="45">
        <f>SUM(D18:D19)</f>
        <v>20839</v>
      </c>
      <c r="E22" s="45">
        <f>SUM(E18:E19)</f>
        <v>20839</v>
      </c>
      <c r="F22" s="1030">
        <f>E22/D22</f>
        <v>1</v>
      </c>
      <c r="G22" s="194"/>
    </row>
    <row r="23" spans="1:7" s="63" customFormat="1" ht="12.75">
      <c r="A23" s="15"/>
      <c r="B23" s="229" t="s">
        <v>976</v>
      </c>
      <c r="C23" s="177"/>
      <c r="D23" s="177"/>
      <c r="E23" s="177"/>
      <c r="F23" s="678"/>
      <c r="G23" s="64"/>
    </row>
    <row r="24" spans="1:7" s="63" customFormat="1" ht="12">
      <c r="A24" s="157">
        <v>4111</v>
      </c>
      <c r="B24" s="230" t="s">
        <v>996</v>
      </c>
      <c r="C24" s="154">
        <v>172000</v>
      </c>
      <c r="D24" s="154">
        <v>167000</v>
      </c>
      <c r="E24" s="154">
        <v>170889</v>
      </c>
      <c r="F24" s="678">
        <f aca="true" t="shared" si="0" ref="F24:F30">E24/D24</f>
        <v>1.0232874251497006</v>
      </c>
      <c r="G24" s="221"/>
    </row>
    <row r="25" spans="1:7" s="63" customFormat="1" ht="12">
      <c r="A25" s="157">
        <v>4112</v>
      </c>
      <c r="B25" s="230" t="s">
        <v>992</v>
      </c>
      <c r="C25" s="154">
        <v>415000</v>
      </c>
      <c r="D25" s="154">
        <v>420000</v>
      </c>
      <c r="E25" s="154">
        <v>420000</v>
      </c>
      <c r="F25" s="678">
        <f t="shared" si="0"/>
        <v>1</v>
      </c>
      <c r="G25" s="221"/>
    </row>
    <row r="26" spans="1:7" s="63" customFormat="1" ht="12">
      <c r="A26" s="157">
        <v>4115</v>
      </c>
      <c r="B26" s="230" t="s">
        <v>995</v>
      </c>
      <c r="C26" s="154">
        <v>153000</v>
      </c>
      <c r="D26" s="154">
        <v>153000</v>
      </c>
      <c r="E26" s="154">
        <v>143000</v>
      </c>
      <c r="F26" s="678">
        <f t="shared" si="0"/>
        <v>0.934640522875817</v>
      </c>
      <c r="G26" s="221"/>
    </row>
    <row r="27" spans="1:7" s="63" customFormat="1" ht="12">
      <c r="A27" s="157">
        <v>4117</v>
      </c>
      <c r="B27" s="230" t="s">
        <v>277</v>
      </c>
      <c r="C27" s="154">
        <v>140000</v>
      </c>
      <c r="D27" s="154">
        <v>140000</v>
      </c>
      <c r="E27" s="154">
        <v>140000</v>
      </c>
      <c r="F27" s="678">
        <f t="shared" si="0"/>
        <v>1</v>
      </c>
      <c r="G27" s="221"/>
    </row>
    <row r="28" spans="1:7" s="63" customFormat="1" ht="12">
      <c r="A28" s="157">
        <v>4118</v>
      </c>
      <c r="B28" s="230" t="s">
        <v>286</v>
      </c>
      <c r="C28" s="154">
        <v>70000</v>
      </c>
      <c r="D28" s="154">
        <v>70000</v>
      </c>
      <c r="E28" s="154">
        <v>70000</v>
      </c>
      <c r="F28" s="678">
        <f t="shared" si="0"/>
        <v>1</v>
      </c>
      <c r="G28" s="221"/>
    </row>
    <row r="29" spans="1:7" s="63" customFormat="1" ht="12">
      <c r="A29" s="157">
        <v>4119</v>
      </c>
      <c r="B29" s="230" t="s">
        <v>287</v>
      </c>
      <c r="C29" s="154">
        <v>100000</v>
      </c>
      <c r="D29" s="154">
        <v>100000</v>
      </c>
      <c r="E29" s="154">
        <v>100000</v>
      </c>
      <c r="F29" s="678">
        <f t="shared" si="0"/>
        <v>1</v>
      </c>
      <c r="G29" s="221"/>
    </row>
    <row r="30" spans="1:7" s="63" customFormat="1" ht="12">
      <c r="A30" s="157">
        <v>4120</v>
      </c>
      <c r="B30" s="230" t="s">
        <v>288</v>
      </c>
      <c r="C30" s="154">
        <v>110000</v>
      </c>
      <c r="D30" s="154">
        <v>110000</v>
      </c>
      <c r="E30" s="154">
        <v>110000</v>
      </c>
      <c r="F30" s="678">
        <f t="shared" si="0"/>
        <v>1</v>
      </c>
      <c r="G30" s="221"/>
    </row>
    <row r="31" spans="1:7" s="63" customFormat="1" ht="12">
      <c r="A31" s="157"/>
      <c r="B31" s="449" t="s">
        <v>848</v>
      </c>
      <c r="C31" s="154"/>
      <c r="D31" s="154"/>
      <c r="E31" s="154"/>
      <c r="F31" s="678"/>
      <c r="G31" s="64"/>
    </row>
    <row r="32" spans="1:7" s="49" customFormat="1" ht="12">
      <c r="A32" s="69">
        <v>4121</v>
      </c>
      <c r="B32" s="198" t="s">
        <v>994</v>
      </c>
      <c r="C32" s="77">
        <v>25000</v>
      </c>
      <c r="D32" s="77">
        <v>58341</v>
      </c>
      <c r="E32" s="77">
        <v>78341</v>
      </c>
      <c r="F32" s="678">
        <f>E32/D32</f>
        <v>1.3428120875542071</v>
      </c>
      <c r="G32" s="221"/>
    </row>
    <row r="33" spans="1:7" s="49" customFormat="1" ht="12">
      <c r="A33" s="69"/>
      <c r="B33" s="829" t="s">
        <v>484</v>
      </c>
      <c r="C33" s="77"/>
      <c r="D33" s="77"/>
      <c r="E33" s="984">
        <v>235</v>
      </c>
      <c r="F33" s="678"/>
      <c r="G33" s="221"/>
    </row>
    <row r="34" spans="1:7" s="49" customFormat="1" ht="12">
      <c r="A34" s="69"/>
      <c r="B34" s="829" t="s">
        <v>485</v>
      </c>
      <c r="C34" s="77"/>
      <c r="D34" s="77"/>
      <c r="E34" s="984">
        <v>78106</v>
      </c>
      <c r="F34" s="678"/>
      <c r="G34" s="221"/>
    </row>
    <row r="35" spans="1:7" s="49" customFormat="1" ht="12">
      <c r="A35" s="69">
        <v>4122</v>
      </c>
      <c r="B35" s="146" t="s">
        <v>31</v>
      </c>
      <c r="C35" s="154">
        <v>92000</v>
      </c>
      <c r="D35" s="154">
        <v>120679</v>
      </c>
      <c r="E35" s="154">
        <v>144679</v>
      </c>
      <c r="F35" s="678">
        <f>E35/D35</f>
        <v>1.1988747006521432</v>
      </c>
      <c r="G35" s="57"/>
    </row>
    <row r="36" spans="1:7" s="49" customFormat="1" ht="12">
      <c r="A36" s="69"/>
      <c r="B36" s="829" t="s">
        <v>484</v>
      </c>
      <c r="C36" s="154"/>
      <c r="D36" s="154"/>
      <c r="E36" s="153">
        <v>1083</v>
      </c>
      <c r="F36" s="678"/>
      <c r="G36" s="57"/>
    </row>
    <row r="37" spans="1:7" s="49" customFormat="1" ht="12">
      <c r="A37" s="69"/>
      <c r="B37" s="829" t="s">
        <v>485</v>
      </c>
      <c r="C37" s="154"/>
      <c r="D37" s="154"/>
      <c r="E37" s="153">
        <v>143596</v>
      </c>
      <c r="F37" s="678"/>
      <c r="G37" s="57"/>
    </row>
    <row r="38" spans="1:7" s="49" customFormat="1" ht="12">
      <c r="A38" s="150">
        <v>4123</v>
      </c>
      <c r="B38" s="846" t="s">
        <v>847</v>
      </c>
      <c r="C38" s="235">
        <v>1028319</v>
      </c>
      <c r="D38" s="235">
        <v>1029589</v>
      </c>
      <c r="E38" s="235">
        <v>1029589</v>
      </c>
      <c r="F38" s="678">
        <f>E38/D38</f>
        <v>1</v>
      </c>
      <c r="G38" s="57"/>
    </row>
    <row r="39" spans="1:7" s="49" customFormat="1" ht="12">
      <c r="A39" s="150"/>
      <c r="B39" s="829" t="s">
        <v>490</v>
      </c>
      <c r="C39" s="235"/>
      <c r="D39" s="235"/>
      <c r="E39" s="1073">
        <v>4483</v>
      </c>
      <c r="F39" s="678"/>
      <c r="G39" s="57"/>
    </row>
    <row r="40" spans="1:7" s="49" customFormat="1" ht="12">
      <c r="A40" s="150"/>
      <c r="B40" s="449" t="s">
        <v>679</v>
      </c>
      <c r="C40" s="235"/>
      <c r="D40" s="235"/>
      <c r="E40" s="1073">
        <v>1159</v>
      </c>
      <c r="F40" s="678"/>
      <c r="G40" s="57"/>
    </row>
    <row r="41" spans="1:7" s="49" customFormat="1" ht="12">
      <c r="A41" s="150"/>
      <c r="B41" s="829" t="s">
        <v>281</v>
      </c>
      <c r="C41" s="235"/>
      <c r="D41" s="235"/>
      <c r="E41" s="1073">
        <v>997</v>
      </c>
      <c r="F41" s="678"/>
      <c r="G41" s="57"/>
    </row>
    <row r="42" spans="1:7" s="49" customFormat="1" ht="12">
      <c r="A42" s="150"/>
      <c r="B42" s="829" t="s">
        <v>282</v>
      </c>
      <c r="C42" s="235"/>
      <c r="D42" s="235"/>
      <c r="E42" s="1073">
        <v>997</v>
      </c>
      <c r="F42" s="678"/>
      <c r="G42" s="57"/>
    </row>
    <row r="43" spans="1:7" s="49" customFormat="1" ht="12">
      <c r="A43" s="150"/>
      <c r="B43" s="957" t="s">
        <v>485</v>
      </c>
      <c r="C43" s="787"/>
      <c r="D43" s="787"/>
      <c r="E43" s="1075">
        <v>1021953</v>
      </c>
      <c r="F43" s="1033"/>
      <c r="G43" s="70"/>
    </row>
    <row r="44" spans="1:7" s="49" customFormat="1" ht="12">
      <c r="A44" s="74"/>
      <c r="B44" s="676" t="s">
        <v>1057</v>
      </c>
      <c r="C44" s="263">
        <f>SUM(C24:C38)</f>
        <v>2305319</v>
      </c>
      <c r="D44" s="263">
        <f>SUM(D24:D38)</f>
        <v>2368609</v>
      </c>
      <c r="E44" s="263">
        <f>SUM(E24:E38)-E33-E34-E36-E37</f>
        <v>2406498</v>
      </c>
      <c r="F44" s="1032">
        <f>E44/D44</f>
        <v>1.0159963083818393</v>
      </c>
      <c r="G44" s="70"/>
    </row>
    <row r="45" spans="1:7" s="49" customFormat="1" ht="12">
      <c r="A45" s="69">
        <v>4131</v>
      </c>
      <c r="B45" s="198" t="s">
        <v>75</v>
      </c>
      <c r="C45" s="154">
        <v>50000</v>
      </c>
      <c r="D45" s="154">
        <v>50000</v>
      </c>
      <c r="E45" s="154">
        <v>50000</v>
      </c>
      <c r="F45" s="678">
        <f>E45/D45</f>
        <v>1</v>
      </c>
      <c r="G45" s="221"/>
    </row>
    <row r="46" spans="1:7" s="49" customFormat="1" ht="12">
      <c r="A46" s="69"/>
      <c r="B46" s="829" t="s">
        <v>484</v>
      </c>
      <c r="C46" s="154"/>
      <c r="D46" s="154"/>
      <c r="E46" s="153">
        <v>333</v>
      </c>
      <c r="F46" s="678"/>
      <c r="G46" s="221"/>
    </row>
    <row r="47" spans="1:7" s="49" customFormat="1" ht="12">
      <c r="A47" s="69"/>
      <c r="B47" s="829" t="s">
        <v>485</v>
      </c>
      <c r="C47" s="154"/>
      <c r="D47" s="154"/>
      <c r="E47" s="153">
        <v>49667</v>
      </c>
      <c r="F47" s="678"/>
      <c r="G47" s="221"/>
    </row>
    <row r="48" spans="1:7" s="49" customFormat="1" ht="12" customHeight="1">
      <c r="A48" s="69">
        <v>4132</v>
      </c>
      <c r="B48" s="198" t="s">
        <v>980</v>
      </c>
      <c r="C48" s="154">
        <v>30000</v>
      </c>
      <c r="D48" s="154">
        <v>35676</v>
      </c>
      <c r="E48" s="154">
        <v>35676</v>
      </c>
      <c r="F48" s="678">
        <f>E48/D48</f>
        <v>1</v>
      </c>
      <c r="G48" s="221"/>
    </row>
    <row r="49" spans="1:7" s="49" customFormat="1" ht="12.75" customHeight="1">
      <c r="A49" s="69">
        <v>4133</v>
      </c>
      <c r="B49" s="198" t="s">
        <v>76</v>
      </c>
      <c r="C49" s="154">
        <v>190000</v>
      </c>
      <c r="D49" s="154">
        <v>270896</v>
      </c>
      <c r="E49" s="154">
        <v>270896</v>
      </c>
      <c r="F49" s="678">
        <f>E49/D49</f>
        <v>1</v>
      </c>
      <c r="G49" s="57"/>
    </row>
    <row r="50" spans="1:7" s="49" customFormat="1" ht="12.75" customHeight="1">
      <c r="A50" s="69"/>
      <c r="B50" s="829" t="s">
        <v>484</v>
      </c>
      <c r="C50" s="154"/>
      <c r="D50" s="154"/>
      <c r="E50" s="153">
        <v>1160</v>
      </c>
      <c r="F50" s="678"/>
      <c r="G50" s="57"/>
    </row>
    <row r="51" spans="1:7" s="49" customFormat="1" ht="12.75" customHeight="1">
      <c r="A51" s="69"/>
      <c r="B51" s="829" t="s">
        <v>485</v>
      </c>
      <c r="C51" s="154"/>
      <c r="D51" s="154"/>
      <c r="E51" s="153">
        <v>269736</v>
      </c>
      <c r="F51" s="678"/>
      <c r="G51" s="57"/>
    </row>
    <row r="52" spans="1:7" s="49" customFormat="1" ht="12">
      <c r="A52" s="69">
        <v>4134</v>
      </c>
      <c r="B52" s="198" t="s">
        <v>1065</v>
      </c>
      <c r="C52" s="154">
        <v>150000</v>
      </c>
      <c r="D52" s="154">
        <v>235886</v>
      </c>
      <c r="E52" s="154">
        <v>235886</v>
      </c>
      <c r="F52" s="678">
        <f>E52/D52</f>
        <v>1</v>
      </c>
      <c r="G52" s="209" t="s">
        <v>845</v>
      </c>
    </row>
    <row r="53" spans="1:7" s="49" customFormat="1" ht="12">
      <c r="A53" s="74">
        <v>4135</v>
      </c>
      <c r="B53" s="1071" t="s">
        <v>77</v>
      </c>
      <c r="C53" s="164"/>
      <c r="D53" s="164">
        <v>66008</v>
      </c>
      <c r="E53" s="164">
        <v>65770</v>
      </c>
      <c r="F53" s="1033">
        <f>E53/D53</f>
        <v>0.9963943764392195</v>
      </c>
      <c r="G53" s="1072" t="s">
        <v>1080</v>
      </c>
    </row>
    <row r="54" spans="1:7" s="49" customFormat="1" ht="12">
      <c r="A54" s="69">
        <v>4137</v>
      </c>
      <c r="B54" s="198" t="s">
        <v>273</v>
      </c>
      <c r="C54" s="154">
        <v>176000</v>
      </c>
      <c r="D54" s="154">
        <v>390436</v>
      </c>
      <c r="E54" s="154">
        <v>390436</v>
      </c>
      <c r="F54" s="678">
        <f>E54/D54</f>
        <v>1</v>
      </c>
      <c r="G54" s="69"/>
    </row>
    <row r="55" spans="1:7" s="49" customFormat="1" ht="12">
      <c r="A55" s="69"/>
      <c r="B55" s="829" t="s">
        <v>490</v>
      </c>
      <c r="C55" s="154"/>
      <c r="D55" s="154"/>
      <c r="E55" s="153">
        <v>973</v>
      </c>
      <c r="F55" s="678"/>
      <c r="G55" s="69"/>
    </row>
    <row r="56" spans="1:7" s="49" customFormat="1" ht="12">
      <c r="A56" s="69"/>
      <c r="B56" s="829" t="s">
        <v>491</v>
      </c>
      <c r="C56" s="154"/>
      <c r="D56" s="154"/>
      <c r="E56" s="153">
        <v>249</v>
      </c>
      <c r="F56" s="678"/>
      <c r="G56" s="69"/>
    </row>
    <row r="57" spans="1:7" s="49" customFormat="1" ht="12">
      <c r="A57" s="69"/>
      <c r="B57" s="829" t="s">
        <v>281</v>
      </c>
      <c r="C57" s="154"/>
      <c r="D57" s="154"/>
      <c r="E57" s="153">
        <v>43185</v>
      </c>
      <c r="F57" s="678"/>
      <c r="G57" s="69"/>
    </row>
    <row r="58" spans="1:7" s="49" customFormat="1" ht="12">
      <c r="A58" s="69"/>
      <c r="B58" s="829" t="s">
        <v>984</v>
      </c>
      <c r="C58" s="154"/>
      <c r="D58" s="154"/>
      <c r="E58" s="153">
        <v>215</v>
      </c>
      <c r="F58" s="678"/>
      <c r="G58" s="69"/>
    </row>
    <row r="59" spans="1:7" s="49" customFormat="1" ht="12">
      <c r="A59" s="69"/>
      <c r="B59" s="829" t="s">
        <v>282</v>
      </c>
      <c r="C59" s="154"/>
      <c r="D59" s="154"/>
      <c r="E59" s="153">
        <v>256667</v>
      </c>
      <c r="F59" s="678"/>
      <c r="G59" s="69"/>
    </row>
    <row r="60" spans="1:7" s="49" customFormat="1" ht="12">
      <c r="A60" s="69"/>
      <c r="B60" s="957" t="s">
        <v>485</v>
      </c>
      <c r="C60" s="154"/>
      <c r="D60" s="154"/>
      <c r="E60" s="153">
        <v>89147</v>
      </c>
      <c r="F60" s="678"/>
      <c r="G60" s="69"/>
    </row>
    <row r="61" spans="1:7" s="49" customFormat="1" ht="12">
      <c r="A61" s="22">
        <v>4100</v>
      </c>
      <c r="B61" s="23" t="s">
        <v>1106</v>
      </c>
      <c r="C61" s="45">
        <f>SUM(C44:C54)</f>
        <v>2901319</v>
      </c>
      <c r="D61" s="45">
        <f>SUM(D44:D54)</f>
        <v>3417511</v>
      </c>
      <c r="E61" s="45">
        <f>SUM(E44:E54)-E46-E47-E50-E51</f>
        <v>3455162</v>
      </c>
      <c r="F61" s="1030">
        <f>E61/D61</f>
        <v>1.0110170823151703</v>
      </c>
      <c r="G61" s="205"/>
    </row>
    <row r="62" spans="1:7" s="49" customFormat="1" ht="12">
      <c r="A62" s="50"/>
      <c r="B62" s="24" t="s">
        <v>989</v>
      </c>
      <c r="C62" s="154"/>
      <c r="D62" s="154"/>
      <c r="E62" s="154"/>
      <c r="F62" s="678"/>
      <c r="G62" s="57"/>
    </row>
    <row r="63" spans="1:7" s="49" customFormat="1" ht="12">
      <c r="A63" s="157">
        <v>4211</v>
      </c>
      <c r="B63" s="211" t="s">
        <v>997</v>
      </c>
      <c r="C63" s="154"/>
      <c r="D63" s="154"/>
      <c r="E63" s="154"/>
      <c r="F63" s="678"/>
      <c r="G63" s="57"/>
    </row>
    <row r="64" spans="1:7" s="49" customFormat="1" ht="12">
      <c r="A64" s="157">
        <v>4213</v>
      </c>
      <c r="B64" s="211" t="s">
        <v>999</v>
      </c>
      <c r="C64" s="154"/>
      <c r="D64" s="154"/>
      <c r="E64" s="154"/>
      <c r="F64" s="678"/>
      <c r="G64" s="57"/>
    </row>
    <row r="65" spans="1:7" s="49" customFormat="1" ht="12">
      <c r="A65" s="157">
        <v>4215</v>
      </c>
      <c r="B65" s="211" t="s">
        <v>564</v>
      </c>
      <c r="C65" s="154"/>
      <c r="D65" s="154"/>
      <c r="E65" s="154"/>
      <c r="F65" s="678"/>
      <c r="G65" s="57"/>
    </row>
    <row r="66" spans="1:7" s="49" customFormat="1" ht="12">
      <c r="A66" s="157">
        <v>4217</v>
      </c>
      <c r="B66" s="211" t="s">
        <v>563</v>
      </c>
      <c r="C66" s="154"/>
      <c r="D66" s="154"/>
      <c r="E66" s="154"/>
      <c r="F66" s="678"/>
      <c r="G66" s="57"/>
    </row>
    <row r="67" spans="1:7" s="49" customFormat="1" ht="12">
      <c r="A67" s="157">
        <v>4219</v>
      </c>
      <c r="B67" s="211" t="s">
        <v>1000</v>
      </c>
      <c r="C67" s="154"/>
      <c r="D67" s="154"/>
      <c r="E67" s="154"/>
      <c r="F67" s="678"/>
      <c r="G67" s="57"/>
    </row>
    <row r="68" spans="1:7" s="49" customFormat="1" ht="12">
      <c r="A68" s="157">
        <v>4221</v>
      </c>
      <c r="B68" s="211" t="s">
        <v>998</v>
      </c>
      <c r="C68" s="154"/>
      <c r="D68" s="154"/>
      <c r="E68" s="154"/>
      <c r="F68" s="678"/>
      <c r="G68" s="57"/>
    </row>
    <row r="69" spans="1:7" s="49" customFormat="1" ht="12">
      <c r="A69" s="157">
        <v>4223</v>
      </c>
      <c r="B69" s="211" t="s">
        <v>1008</v>
      </c>
      <c r="C69" s="154"/>
      <c r="D69" s="154"/>
      <c r="E69" s="154"/>
      <c r="F69" s="678"/>
      <c r="G69" s="57"/>
    </row>
    <row r="70" spans="1:7" s="49" customFormat="1" ht="12">
      <c r="A70" s="157">
        <v>4225</v>
      </c>
      <c r="B70" s="211" t="s">
        <v>1009</v>
      </c>
      <c r="C70" s="154"/>
      <c r="D70" s="154"/>
      <c r="E70" s="154"/>
      <c r="F70" s="678"/>
      <c r="G70" s="57"/>
    </row>
    <row r="71" spans="1:7" s="49" customFormat="1" ht="12">
      <c r="A71" s="157">
        <v>4227</v>
      </c>
      <c r="B71" s="211" t="s">
        <v>1010</v>
      </c>
      <c r="C71" s="154"/>
      <c r="D71" s="154"/>
      <c r="E71" s="154"/>
      <c r="F71" s="678"/>
      <c r="G71" s="57"/>
    </row>
    <row r="72" spans="1:7" s="49" customFormat="1" ht="12">
      <c r="A72" s="157">
        <v>4231</v>
      </c>
      <c r="B72" s="211" t="s">
        <v>1011</v>
      </c>
      <c r="C72" s="154"/>
      <c r="D72" s="154"/>
      <c r="E72" s="154"/>
      <c r="F72" s="678"/>
      <c r="G72" s="57"/>
    </row>
    <row r="73" spans="1:7" s="49" customFormat="1" ht="12">
      <c r="A73" s="157">
        <v>4235</v>
      </c>
      <c r="B73" s="211" t="s">
        <v>1012</v>
      </c>
      <c r="C73" s="154"/>
      <c r="D73" s="154"/>
      <c r="E73" s="154"/>
      <c r="F73" s="678"/>
      <c r="G73" s="57"/>
    </row>
    <row r="74" spans="1:7" s="49" customFormat="1" ht="12">
      <c r="A74" s="157">
        <v>4237</v>
      </c>
      <c r="B74" s="211" t="s">
        <v>1016</v>
      </c>
      <c r="C74" s="154"/>
      <c r="D74" s="154"/>
      <c r="E74" s="154"/>
      <c r="F74" s="678"/>
      <c r="G74" s="57"/>
    </row>
    <row r="75" spans="1:7" s="49" customFormat="1" ht="12">
      <c r="A75" s="157">
        <v>4239</v>
      </c>
      <c r="B75" s="211" t="s">
        <v>1013</v>
      </c>
      <c r="C75" s="154"/>
      <c r="D75" s="154"/>
      <c r="E75" s="154"/>
      <c r="F75" s="678"/>
      <c r="G75" s="57"/>
    </row>
    <row r="76" spans="1:7" s="49" customFormat="1" ht="12">
      <c r="A76" s="157">
        <v>4241</v>
      </c>
      <c r="B76" s="211" t="s">
        <v>1015</v>
      </c>
      <c r="C76" s="154"/>
      <c r="D76" s="154"/>
      <c r="E76" s="154"/>
      <c r="F76" s="678"/>
      <c r="G76" s="57"/>
    </row>
    <row r="77" spans="1:7" s="49" customFormat="1" ht="12">
      <c r="A77" s="157">
        <v>4243</v>
      </c>
      <c r="B77" s="211" t="s">
        <v>1017</v>
      </c>
      <c r="C77" s="154"/>
      <c r="D77" s="154"/>
      <c r="E77" s="154"/>
      <c r="F77" s="678"/>
      <c r="G77" s="57"/>
    </row>
    <row r="78" spans="1:7" s="49" customFormat="1" ht="12">
      <c r="A78" s="157">
        <v>4251</v>
      </c>
      <c r="B78" s="211" t="s">
        <v>1018</v>
      </c>
      <c r="C78" s="154"/>
      <c r="D78" s="154"/>
      <c r="E78" s="154"/>
      <c r="F78" s="678"/>
      <c r="G78" s="57"/>
    </row>
    <row r="79" spans="1:7" s="49" customFormat="1" ht="12">
      <c r="A79" s="157">
        <v>4253</v>
      </c>
      <c r="B79" s="211" t="s">
        <v>1019</v>
      </c>
      <c r="C79" s="154"/>
      <c r="D79" s="154"/>
      <c r="E79" s="154"/>
      <c r="F79" s="678"/>
      <c r="G79" s="57"/>
    </row>
    <row r="80" spans="1:7" s="49" customFormat="1" ht="12">
      <c r="A80" s="157">
        <v>4255</v>
      </c>
      <c r="B80" s="211" t="s">
        <v>1020</v>
      </c>
      <c r="C80" s="154"/>
      <c r="D80" s="154">
        <v>5969</v>
      </c>
      <c r="E80" s="154">
        <v>5969</v>
      </c>
      <c r="F80" s="678">
        <f>E80/D80</f>
        <v>1</v>
      </c>
      <c r="G80" s="57"/>
    </row>
    <row r="81" spans="1:7" s="49" customFormat="1" ht="12">
      <c r="A81" s="157">
        <v>4257</v>
      </c>
      <c r="B81" s="211" t="s">
        <v>565</v>
      </c>
      <c r="C81" s="154"/>
      <c r="D81" s="154"/>
      <c r="E81" s="154"/>
      <c r="F81" s="678"/>
      <c r="G81" s="57"/>
    </row>
    <row r="82" spans="1:7" s="49" customFormat="1" ht="12">
      <c r="A82" s="157">
        <v>4261</v>
      </c>
      <c r="B82" s="211" t="s">
        <v>1021</v>
      </c>
      <c r="C82" s="154"/>
      <c r="D82" s="154"/>
      <c r="E82" s="154"/>
      <c r="F82" s="678"/>
      <c r="G82" s="57"/>
    </row>
    <row r="83" spans="1:7" s="49" customFormat="1" ht="12">
      <c r="A83" s="522">
        <v>4265</v>
      </c>
      <c r="B83" s="523" t="s">
        <v>515</v>
      </c>
      <c r="C83" s="154">
        <v>150000</v>
      </c>
      <c r="D83" s="154">
        <v>150000</v>
      </c>
      <c r="E83" s="154">
        <v>155460</v>
      </c>
      <c r="F83" s="678">
        <f>E83/D83</f>
        <v>1.0364</v>
      </c>
      <c r="G83" s="57"/>
    </row>
    <row r="84" spans="1:7" s="677" customFormat="1" ht="12">
      <c r="A84" s="781">
        <v>4270</v>
      </c>
      <c r="B84" s="1070" t="s">
        <v>849</v>
      </c>
      <c r="C84" s="235">
        <v>1176000</v>
      </c>
      <c r="D84" s="235">
        <v>1176000</v>
      </c>
      <c r="E84" s="235"/>
      <c r="F84" s="678">
        <f>E84/D84</f>
        <v>0</v>
      </c>
      <c r="G84" s="657"/>
    </row>
    <row r="85" spans="1:7" s="677" customFormat="1" ht="12">
      <c r="A85" s="834">
        <v>4281</v>
      </c>
      <c r="B85" s="835" t="s">
        <v>320</v>
      </c>
      <c r="C85" s="644"/>
      <c r="D85" s="644">
        <v>9315</v>
      </c>
      <c r="E85" s="644">
        <v>9315</v>
      </c>
      <c r="F85" s="1033">
        <f>E85/D85</f>
        <v>1</v>
      </c>
      <c r="G85" s="656"/>
    </row>
    <row r="86" spans="1:7" s="49" customFormat="1" ht="12">
      <c r="A86" s="226">
        <v>4200</v>
      </c>
      <c r="B86" s="195" t="s">
        <v>1106</v>
      </c>
      <c r="C86" s="88">
        <f>SUM(C63:C84)</f>
        <v>1326000</v>
      </c>
      <c r="D86" s="88">
        <f>SUM(D63:D85)</f>
        <v>1341284</v>
      </c>
      <c r="E86" s="88">
        <f>SUM(E63:E85)</f>
        <v>170744</v>
      </c>
      <c r="F86" s="1030">
        <f>E86/D86</f>
        <v>0.12729891656054945</v>
      </c>
      <c r="G86" s="231"/>
    </row>
    <row r="87" spans="1:7" s="63" customFormat="1" ht="12">
      <c r="A87" s="15"/>
      <c r="B87" s="24" t="s">
        <v>431</v>
      </c>
      <c r="C87" s="154"/>
      <c r="D87" s="154"/>
      <c r="E87" s="154"/>
      <c r="F87" s="678"/>
      <c r="G87" s="64"/>
    </row>
    <row r="88" spans="1:7" s="49" customFormat="1" ht="12">
      <c r="A88" s="69">
        <v>4310</v>
      </c>
      <c r="B88" s="128" t="s">
        <v>1102</v>
      </c>
      <c r="C88" s="154">
        <v>20000</v>
      </c>
      <c r="D88" s="154">
        <v>21762</v>
      </c>
      <c r="E88" s="154">
        <v>21762</v>
      </c>
      <c r="F88" s="678">
        <f>E88/D88</f>
        <v>1</v>
      </c>
      <c r="G88" s="57"/>
    </row>
    <row r="89" spans="1:7" s="49" customFormat="1" ht="12">
      <c r="A89" s="69"/>
      <c r="B89" s="829" t="s">
        <v>484</v>
      </c>
      <c r="C89" s="154"/>
      <c r="D89" s="154"/>
      <c r="E89" s="153">
        <v>413</v>
      </c>
      <c r="F89" s="678"/>
      <c r="G89" s="57"/>
    </row>
    <row r="90" spans="1:7" s="49" customFormat="1" ht="12">
      <c r="A90" s="69"/>
      <c r="B90" s="829" t="s">
        <v>365</v>
      </c>
      <c r="C90" s="154"/>
      <c r="D90" s="154"/>
      <c r="E90" s="153">
        <v>21349</v>
      </c>
      <c r="F90" s="678"/>
      <c r="G90" s="57"/>
    </row>
    <row r="91" spans="1:7" s="49" customFormat="1" ht="12">
      <c r="A91" s="69">
        <v>4321</v>
      </c>
      <c r="B91" s="128" t="s">
        <v>267</v>
      </c>
      <c r="C91" s="154">
        <v>43085</v>
      </c>
      <c r="D91" s="154">
        <v>45385</v>
      </c>
      <c r="E91" s="154">
        <v>46275</v>
      </c>
      <c r="F91" s="678">
        <f aca="true" t="shared" si="1" ref="F91:F96">E91/D91</f>
        <v>1.0196100033050568</v>
      </c>
      <c r="G91" s="57"/>
    </row>
    <row r="92" spans="1:7" s="49" customFormat="1" ht="12">
      <c r="A92" s="69">
        <v>4322</v>
      </c>
      <c r="B92" s="128" t="s">
        <v>268</v>
      </c>
      <c r="C92" s="154">
        <v>17000</v>
      </c>
      <c r="D92" s="154">
        <v>17000</v>
      </c>
      <c r="E92" s="154">
        <v>17000</v>
      </c>
      <c r="F92" s="678">
        <f t="shared" si="1"/>
        <v>1</v>
      </c>
      <c r="G92" s="57"/>
    </row>
    <row r="93" spans="1:7" s="49" customFormat="1" ht="12">
      <c r="A93" s="150">
        <v>4340</v>
      </c>
      <c r="B93" s="836" t="s">
        <v>1005</v>
      </c>
      <c r="C93" s="235">
        <v>148170</v>
      </c>
      <c r="D93" s="235">
        <v>168764</v>
      </c>
      <c r="E93" s="235">
        <v>168764</v>
      </c>
      <c r="F93" s="678">
        <f t="shared" si="1"/>
        <v>1</v>
      </c>
      <c r="G93" s="57"/>
    </row>
    <row r="94" spans="1:7" s="49" customFormat="1" ht="12">
      <c r="A94" s="69">
        <v>4351</v>
      </c>
      <c r="B94" s="128" t="s">
        <v>566</v>
      </c>
      <c r="C94" s="154">
        <v>700</v>
      </c>
      <c r="D94" s="154">
        <v>700</v>
      </c>
      <c r="E94" s="154">
        <v>700</v>
      </c>
      <c r="F94" s="678">
        <f t="shared" si="1"/>
        <v>1</v>
      </c>
      <c r="G94" s="57"/>
    </row>
    <row r="95" spans="1:7" s="49" customFormat="1" ht="12">
      <c r="A95" s="880">
        <v>4352</v>
      </c>
      <c r="B95" s="881" t="s">
        <v>993</v>
      </c>
      <c r="C95" s="882"/>
      <c r="D95" s="882">
        <v>7800</v>
      </c>
      <c r="E95" s="882">
        <v>7800</v>
      </c>
      <c r="F95" s="1033">
        <f t="shared" si="1"/>
        <v>1</v>
      </c>
      <c r="G95" s="57"/>
    </row>
    <row r="96" spans="1:7" s="63" customFormat="1" ht="12">
      <c r="A96" s="205">
        <v>4300</v>
      </c>
      <c r="B96" s="23" t="s">
        <v>1106</v>
      </c>
      <c r="C96" s="165">
        <f>SUM(C88:C94)</f>
        <v>228955</v>
      </c>
      <c r="D96" s="165">
        <f>SUM(D88:D95)</f>
        <v>261411</v>
      </c>
      <c r="E96" s="165">
        <f>SUM(E88:E95)-E89-E90</f>
        <v>262301</v>
      </c>
      <c r="F96" s="1030">
        <f t="shared" si="1"/>
        <v>1.003404600418498</v>
      </c>
      <c r="G96" s="105"/>
    </row>
    <row r="97" spans="1:7" s="63" customFormat="1" ht="12.75">
      <c r="A97" s="22"/>
      <c r="B97" s="286" t="s">
        <v>150</v>
      </c>
      <c r="C97" s="5"/>
      <c r="D97" s="5"/>
      <c r="E97" s="5"/>
      <c r="F97" s="1029"/>
      <c r="G97" s="205"/>
    </row>
    <row r="98" spans="1:7" s="63" customFormat="1" ht="12">
      <c r="A98" s="285"/>
      <c r="B98" s="26" t="s">
        <v>987</v>
      </c>
      <c r="C98" s="232"/>
      <c r="D98" s="232"/>
      <c r="E98" s="232"/>
      <c r="F98" s="678"/>
      <c r="G98" s="64"/>
    </row>
    <row r="99" spans="1:7" s="63" customFormat="1" ht="12">
      <c r="A99" s="69">
        <v>4502</v>
      </c>
      <c r="B99" s="128" t="s">
        <v>278</v>
      </c>
      <c r="C99" s="154"/>
      <c r="D99" s="154">
        <v>38068</v>
      </c>
      <c r="E99" s="154">
        <v>38068</v>
      </c>
      <c r="F99" s="678">
        <f>E99/D99</f>
        <v>1</v>
      </c>
      <c r="G99" s="69"/>
    </row>
    <row r="100" spans="1:7" s="63" customFormat="1" ht="12">
      <c r="A100" s="69"/>
      <c r="B100" s="829" t="s">
        <v>484</v>
      </c>
      <c r="C100" s="154"/>
      <c r="D100" s="153">
        <v>1143</v>
      </c>
      <c r="E100" s="153"/>
      <c r="F100" s="678">
        <f>E100/D100</f>
        <v>0</v>
      </c>
      <c r="G100" s="69"/>
    </row>
    <row r="101" spans="1:7" s="63" customFormat="1" ht="12">
      <c r="A101" s="69"/>
      <c r="B101" s="829" t="s">
        <v>485</v>
      </c>
      <c r="C101" s="154"/>
      <c r="D101" s="153">
        <v>36925</v>
      </c>
      <c r="E101" s="153">
        <v>38068</v>
      </c>
      <c r="F101" s="678">
        <f>E101/D101</f>
        <v>1.0309546377792824</v>
      </c>
      <c r="G101" s="69"/>
    </row>
    <row r="102" spans="1:7" s="63" customFormat="1" ht="12">
      <c r="A102" s="23">
        <v>4500</v>
      </c>
      <c r="B102" s="23" t="s">
        <v>1106</v>
      </c>
      <c r="C102" s="165">
        <f>SUM(C99:C99)</f>
        <v>0</v>
      </c>
      <c r="D102" s="165">
        <f>SUM(D99:D99)</f>
        <v>38068</v>
      </c>
      <c r="E102" s="165">
        <f>SUM(E99)</f>
        <v>38068</v>
      </c>
      <c r="F102" s="1030">
        <f>E102/D102</f>
        <v>1</v>
      </c>
      <c r="G102" s="105"/>
    </row>
    <row r="103" spans="1:7" s="63" customFormat="1" ht="12">
      <c r="A103" s="80"/>
      <c r="B103" s="253" t="s">
        <v>629</v>
      </c>
      <c r="C103" s="82"/>
      <c r="D103" s="82"/>
      <c r="E103" s="82"/>
      <c r="F103" s="678"/>
      <c r="G103" s="64"/>
    </row>
    <row r="104" spans="1:7" s="63" customFormat="1" ht="12">
      <c r="A104" s="80"/>
      <c r="B104" s="154" t="s">
        <v>67</v>
      </c>
      <c r="C104" s="82"/>
      <c r="D104" s="273">
        <f>SUM(D20)</f>
        <v>472</v>
      </c>
      <c r="E104" s="273">
        <f>SUM(E20+E55+E39)</f>
        <v>5928</v>
      </c>
      <c r="F104" s="678">
        <f>E104/D104</f>
        <v>12.559322033898304</v>
      </c>
      <c r="G104" s="64"/>
    </row>
    <row r="105" spans="1:7" s="63" customFormat="1" ht="12">
      <c r="A105" s="80"/>
      <c r="B105" s="154" t="s">
        <v>496</v>
      </c>
      <c r="C105" s="82"/>
      <c r="D105" s="273">
        <f>SUM(D21)</f>
        <v>128</v>
      </c>
      <c r="E105" s="273">
        <f>SUM(E21+E56+E40)</f>
        <v>1536</v>
      </c>
      <c r="F105" s="678">
        <f>E105/D105</f>
        <v>12</v>
      </c>
      <c r="G105" s="64"/>
    </row>
    <row r="106" spans="1:7" s="49" customFormat="1" ht="12">
      <c r="A106" s="80"/>
      <c r="B106" s="36" t="s">
        <v>89</v>
      </c>
      <c r="C106" s="273">
        <f>SUM(C53)</f>
        <v>0</v>
      </c>
      <c r="D106" s="273">
        <f>SUM(D53+D100)</f>
        <v>67151</v>
      </c>
      <c r="E106" s="273">
        <f>SUM(E100+E33+E36+E46+E50+E57+E89+E85+E41)</f>
        <v>56721</v>
      </c>
      <c r="F106" s="678">
        <f>E106/D106</f>
        <v>0.8446784113416033</v>
      </c>
      <c r="G106" s="57"/>
    </row>
    <row r="107" spans="1:7" ht="12" customHeight="1">
      <c r="A107" s="83"/>
      <c r="B107" s="36" t="s">
        <v>82</v>
      </c>
      <c r="C107" s="177"/>
      <c r="D107" s="177"/>
      <c r="E107" s="154">
        <f>SUM(E58)</f>
        <v>215</v>
      </c>
      <c r="F107" s="678"/>
      <c r="G107" s="57"/>
    </row>
    <row r="108" spans="1:7" ht="12" customHeight="1">
      <c r="A108" s="83"/>
      <c r="B108" s="232" t="s">
        <v>584</v>
      </c>
      <c r="C108" s="232">
        <f>SUM(C106:C107)</f>
        <v>0</v>
      </c>
      <c r="D108" s="232">
        <f>SUM(D104:D107)</f>
        <v>67751</v>
      </c>
      <c r="E108" s="232">
        <f>SUM(E104:E107)</f>
        <v>64400</v>
      </c>
      <c r="F108" s="1031">
        <f>E108/D108</f>
        <v>0.9505394754320969</v>
      </c>
      <c r="G108" s="57"/>
    </row>
    <row r="109" spans="1:7" ht="12" customHeight="1">
      <c r="A109" s="83"/>
      <c r="B109" s="256" t="s">
        <v>630</v>
      </c>
      <c r="C109" s="177"/>
      <c r="D109" s="177"/>
      <c r="E109" s="177"/>
      <c r="F109" s="678"/>
      <c r="G109" s="57"/>
    </row>
    <row r="110" spans="1:7" ht="12">
      <c r="A110" s="83"/>
      <c r="B110" s="36" t="s">
        <v>936</v>
      </c>
      <c r="C110" s="154">
        <f>SUM(C13+C16+C22+C61+C86+C96)-C106-C107+C102-C18-C52-C48</f>
        <v>4336274</v>
      </c>
      <c r="D110" s="154">
        <f>SUM(D13+D16+D22+D61+D86+D96+D102)-D106-D107-D18-D52-D48-D104-D105</f>
        <v>4788855</v>
      </c>
      <c r="E110" s="154">
        <f>SUM(E13+E16+E22+E61+E86+E96+E102)-E106-E107-E104-E105-E112-E113-E115</f>
        <v>3362543</v>
      </c>
      <c r="F110" s="678">
        <f>E110/D110</f>
        <v>0.7021601196945825</v>
      </c>
      <c r="G110" s="57"/>
    </row>
    <row r="111" spans="1:7" ht="12">
      <c r="A111" s="83"/>
      <c r="B111" s="153" t="s">
        <v>951</v>
      </c>
      <c r="C111" s="153">
        <v>425966</v>
      </c>
      <c r="D111" s="153">
        <v>425966</v>
      </c>
      <c r="E111" s="153"/>
      <c r="F111" s="678">
        <f>E111/D111</f>
        <v>0</v>
      </c>
      <c r="G111" s="57"/>
    </row>
    <row r="112" spans="1:7" s="1016" customFormat="1" ht="12">
      <c r="A112" s="522"/>
      <c r="B112" s="154" t="s">
        <v>937</v>
      </c>
      <c r="C112" s="154">
        <f>SUM(C59)</f>
        <v>0</v>
      </c>
      <c r="D112" s="154">
        <f>SUM(D59)</f>
        <v>0</v>
      </c>
      <c r="E112" s="154">
        <f>SUM(E59+E42)</f>
        <v>257664</v>
      </c>
      <c r="F112" s="678"/>
      <c r="G112" s="221"/>
    </row>
    <row r="113" spans="1:7" ht="12">
      <c r="A113" s="83"/>
      <c r="B113" s="36" t="s">
        <v>938</v>
      </c>
      <c r="C113" s="154">
        <f>SUM(C18+C52)</f>
        <v>160000</v>
      </c>
      <c r="D113" s="154">
        <f>SUM(D18+D52)</f>
        <v>256125</v>
      </c>
      <c r="E113" s="154">
        <f>SUM(E18+E52)</f>
        <v>256125</v>
      </c>
      <c r="F113" s="678">
        <f>E113/D113</f>
        <v>1</v>
      </c>
      <c r="G113" s="57"/>
    </row>
    <row r="114" spans="1:7" ht="12">
      <c r="A114" s="83"/>
      <c r="B114" s="232" t="s">
        <v>604</v>
      </c>
      <c r="C114" s="232">
        <f>SUM(C110:C113)-C111</f>
        <v>4496274</v>
      </c>
      <c r="D114" s="232">
        <f>SUM(D110:D113)-D111</f>
        <v>5044980</v>
      </c>
      <c r="E114" s="232">
        <f>SUM(E110:E113)-E111</f>
        <v>3876332</v>
      </c>
      <c r="F114" s="1031">
        <f>E114/D114</f>
        <v>0.7683542848534582</v>
      </c>
      <c r="G114" s="57"/>
    </row>
    <row r="115" spans="1:7" ht="12">
      <c r="A115" s="139"/>
      <c r="B115" s="231" t="s">
        <v>952</v>
      </c>
      <c r="C115" s="164">
        <f>SUM(C48)</f>
        <v>30000</v>
      </c>
      <c r="D115" s="164">
        <f>SUM(D48)</f>
        <v>35676</v>
      </c>
      <c r="E115" s="164">
        <f>SUM(E48)</f>
        <v>35676</v>
      </c>
      <c r="F115" s="678">
        <f>E115/D115</f>
        <v>1</v>
      </c>
      <c r="G115" s="70"/>
    </row>
    <row r="116" spans="1:7" ht="12" customHeight="1">
      <c r="A116" s="139"/>
      <c r="B116" s="231" t="s">
        <v>949</v>
      </c>
      <c r="C116" s="166">
        <f>SUM(C108+C114+C115)</f>
        <v>4526274</v>
      </c>
      <c r="D116" s="166">
        <f>SUM(D108+D114+D115)</f>
        <v>5148407</v>
      </c>
      <c r="E116" s="166">
        <f>SUM(E108+E114+E115)</f>
        <v>3976408</v>
      </c>
      <c r="F116" s="1030">
        <f>E116/D116</f>
        <v>0.7723569640084788</v>
      </c>
      <c r="G116" s="70"/>
    </row>
    <row r="117" spans="1:6" ht="12">
      <c r="A117" s="48"/>
      <c r="C117" s="108"/>
      <c r="D117" s="108"/>
      <c r="E117" s="108"/>
      <c r="F117" s="108"/>
    </row>
    <row r="118" ht="12"/>
  </sheetData>
  <mergeCells count="7">
    <mergeCell ref="C3:G3"/>
    <mergeCell ref="A1:G1"/>
    <mergeCell ref="A2:G2"/>
    <mergeCell ref="C5:C7"/>
    <mergeCell ref="F5:F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5" r:id="rId1"/>
  <headerFooter alignWithMargins="0">
    <oddFooter>&amp;C&amp;P. oldal</oddFooter>
  </headerFooter>
  <rowBreaks count="2" manualBreakCount="2">
    <brk id="53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2013-10-31T06:58:23Z</cp:lastPrinted>
  <dcterms:created xsi:type="dcterms:W3CDTF">2004-02-02T11:10:51Z</dcterms:created>
  <dcterms:modified xsi:type="dcterms:W3CDTF">2013-10-31T11:34:25Z</dcterms:modified>
  <cp:category/>
  <cp:version/>
  <cp:contentType/>
  <cp:contentStatus/>
</cp:coreProperties>
</file>