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1340" windowHeight="6015" tabRatio="664" activeTab="0"/>
  </bookViews>
  <sheets>
    <sheet name="1a.mell " sheetId="1" r:id="rId1"/>
    <sheet name="1b.mell " sheetId="2" r:id="rId2"/>
    <sheet name="1c.mell " sheetId="3" r:id="rId3"/>
    <sheet name="2.mell" sheetId="4" r:id="rId4"/>
    <sheet name="3a.m." sheetId="5" r:id="rId5"/>
    <sheet name="3b.m." sheetId="6" r:id="rId6"/>
    <sheet name="3c.m." sheetId="7" r:id="rId7"/>
    <sheet name="3d.m." sheetId="8" r:id="rId8"/>
    <sheet name="4.mell." sheetId="9" r:id="rId9"/>
    <sheet name="5.mell. " sheetId="10" r:id="rId10"/>
    <sheet name="6.mell. " sheetId="11" r:id="rId11"/>
    <sheet name="7.mell. " sheetId="12" r:id="rId12"/>
    <sheet name="8.mell" sheetId="13" r:id="rId13"/>
    <sheet name="9.mell" sheetId="14" r:id="rId14"/>
    <sheet name="10.mell" sheetId="15" r:id="rId15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adósság">0</definedName>
    <definedName name="beruh">#REF!</definedName>
    <definedName name="beruházás">#REF!</definedName>
    <definedName name="cs8_sz_melleklet_Dim01">"="</definedName>
    <definedName name="cs8_sz_melleklet_Dim02">"="</definedName>
    <definedName name="cs8_sz_melleklet_Dim03">"="</definedName>
    <definedName name="cs8_sz_melleklet_Dim04">"="</definedName>
    <definedName name="cs8_sz_melleklet_Dim05">"="</definedName>
    <definedName name="cs8_sz_melleklet_Dim06">"="</definedName>
    <definedName name="cs8_sz_melleklet_Dim07">"="</definedName>
    <definedName name="cs8_sz_melleklet_Dim08">"="</definedName>
    <definedName name="cs8_sz_melleklet_Dim09">"="</definedName>
    <definedName name="cs8_sz_melleklet_Dim10">"="</definedName>
    <definedName name="cs8_sz_melleklet_Dim11">"="</definedName>
    <definedName name="cs8_sz_melleklet_Dim12">"="</definedName>
    <definedName name="cs8_sz_mellekletAnchor">#REF!</definedName>
    <definedName name="cs9_sz_melleklet_Dim01">"="</definedName>
    <definedName name="cs9_sz_melleklet_Dim02">"="</definedName>
    <definedName name="cs9_sz_melleklet_Dim03">"="</definedName>
    <definedName name="cs9_sz_melleklet_Dim04">"="</definedName>
    <definedName name="cs9_sz_melleklet_Dim05">"="</definedName>
    <definedName name="cs9_sz_melleklet_Dim06">"="</definedName>
    <definedName name="cs9_sz_melleklet_Dim07">"="</definedName>
    <definedName name="cs9_sz_melleklet_Dim08">"="</definedName>
    <definedName name="cs9_sz_melleklet_Dim09">"="</definedName>
    <definedName name="cs9_sz_melleklet_Dim10">"="</definedName>
    <definedName name="cs9_sz_melleklet_Dim11">"="</definedName>
    <definedName name="cs9_sz_melleklet_Dim12">"="</definedName>
    <definedName name="cs9_sz_mellekletAnchor">#REF!</definedName>
    <definedName name="csAlapy_rendeleti_tabla_excel_Dim01">"="</definedName>
    <definedName name="csAlapy_rendeleti_tabla_excel_Dim02">"="</definedName>
    <definedName name="csAlapy_rendeleti_tabla_excel_Dim03">"="</definedName>
    <definedName name="csAlapy_rendeleti_tabla_excel_Dim04">"="</definedName>
    <definedName name="csAlapy_rendeleti_tabla_excel_Dim05">"="</definedName>
    <definedName name="csAlapy_rendeleti_tabla_excel_Dim06">"="</definedName>
    <definedName name="csAlapy_rendeleti_tabla_excel_Dim07">"="</definedName>
    <definedName name="csAlapy_rendeleti_tabla_excel_Dim08">"="</definedName>
    <definedName name="csAlapy_rendeleti_tabla_excel_Dim09">"="</definedName>
    <definedName name="csAlapy_rendeleti_tabla_excel_Dim10">"="</definedName>
    <definedName name="csAlapy_rendeleti_tabla_excel_Dim11">"="</definedName>
    <definedName name="csAlapy_rendeleti_tabla_excel_Dim12">"="</definedName>
    <definedName name="csAllowDetailBudgeting">1</definedName>
    <definedName name="csAllowLocalConsolidation">1</definedName>
    <definedName name="csAlt_spec_iskola_rendeleti_tabla_excel_Dim01">"="</definedName>
    <definedName name="csAlt_spec_iskola_rendeleti_tabla_excel_Dim02">"="</definedName>
    <definedName name="csAlt_spec_iskola_rendeleti_tabla_excel_Dim03">"="</definedName>
    <definedName name="csAlt_spec_iskola_rendeleti_tabla_excel_Dim04">"="</definedName>
    <definedName name="csAlt_spec_iskola_rendeleti_tabla_excel_Dim05">"="</definedName>
    <definedName name="csAlt_spec_iskola_rendeleti_tabla_excel_Dim06">"="</definedName>
    <definedName name="csAlt_spec_iskola_rendeleti_tabla_excel_Dim07">"="</definedName>
    <definedName name="csAlt_spec_iskola_rendeleti_tabla_excel_Dim08">"="</definedName>
    <definedName name="csAlt_spec_iskola_rendeleti_tabla_excel_Dim09">"="</definedName>
    <definedName name="csAlt_spec_iskola_rendeleti_tabla_excel_Dim10">"="</definedName>
    <definedName name="csAlt_spec_iskola_rendeleti_tabla_excel_Dim11">"="</definedName>
    <definedName name="csAlt_spec_iskola_rendeleti_tabla_excel_Dim12">"="</definedName>
    <definedName name="csAppName">"FlFcBkFmGhGaFj@bAeDmE`CoA`DbAk"</definedName>
    <definedName name="csArany_Janos_rendeleti_tabla_excel_Dim01">"="</definedName>
    <definedName name="csArany_Janos_rendeleti_tabla_excel_Dim02">"="</definedName>
    <definedName name="csArany_Janos_rendeleti_tabla_excel_Dim03">"="</definedName>
    <definedName name="csArany_Janos_rendeleti_tabla_excel_Dim04">"="</definedName>
    <definedName name="csArany_Janos_rendeleti_tabla_excel_Dim05">"="</definedName>
    <definedName name="csArany_Janos_rendeleti_tabla_excel_Dim06">"="</definedName>
    <definedName name="csArany_Janos_rendeleti_tabla_excel_Dim07">"="</definedName>
    <definedName name="csArany_Janos_rendeleti_tabla_excel_Dim08">"="</definedName>
    <definedName name="csArany_Janos_rendeleti_tabla_excel_Dim09">"="</definedName>
    <definedName name="csArany_Janos_rendeleti_tabla_excel_Dim10">"="</definedName>
    <definedName name="csArany_Janos_rendeleti_tabla_excel_Dim11">"="</definedName>
    <definedName name="csArany_Janos_rendeleti_tabla_excel_Dim12">"="</definedName>
    <definedName name="csberuhazas_felujitas_Dim01">"="</definedName>
    <definedName name="csberuhazas_felujitas_Dim02">"="</definedName>
    <definedName name="csberuhazas_felujitas_Dim03">"="</definedName>
    <definedName name="csberuhazas_felujitas_Dim04">"="</definedName>
    <definedName name="csberuhazas_felujitas_Dim05">"="</definedName>
    <definedName name="csberuhazas_felujitas_Dim06">"="</definedName>
    <definedName name="csberuhazas_felujitas_Dim07">"="</definedName>
    <definedName name="csberuhazas_felujitas_Dim08">"="</definedName>
    <definedName name="csberuhazas_felujitas_Dim09">"="</definedName>
    <definedName name="csberuhazas_felujitas_Dim10">"="</definedName>
    <definedName name="csberuhazas_felujitas_Dim11">"="</definedName>
    <definedName name="csberuhazas_felujitas_Dim12">#REF!</definedName>
    <definedName name="csberuhazas_felujitasAnchor">#REF!</definedName>
    <definedName name="csBottyan_rendeleti_tabla_excel_Dim01">"="</definedName>
    <definedName name="csBottyan_rendeleti_tabla_excel_Dim02">"="</definedName>
    <definedName name="csBottyan_rendeleti_tabla_excel_Dim03">"="</definedName>
    <definedName name="csBottyan_rendeleti_tabla_excel_Dim04">"="</definedName>
    <definedName name="csBottyan_rendeleti_tabla_excel_Dim05">"="</definedName>
    <definedName name="csBottyan_rendeleti_tabla_excel_Dim06">"="</definedName>
    <definedName name="csBottyan_rendeleti_tabla_excel_Dim07">"="</definedName>
    <definedName name="csBottyan_rendeleti_tabla_excel_Dim08">"="</definedName>
    <definedName name="csBottyan_rendeleti_tabla_excel_Dim09">"="</definedName>
    <definedName name="csBottyan_rendeleti_tabla_excel_Dim10">"="</definedName>
    <definedName name="csBottyan_rendeleti_tabla_excel_Dim11">"="</definedName>
    <definedName name="csBottyan_rendeleti_tabla_excel_Dim12">"="</definedName>
    <definedName name="csceltartalekok_Dim01">"="</definedName>
    <definedName name="csceltartalekok_Dim02">"="</definedName>
    <definedName name="csceltartalekok_Dim03">"="</definedName>
    <definedName name="csceltartalekok_Dim04">"="</definedName>
    <definedName name="csceltartalekok_Dim05">"="</definedName>
    <definedName name="csceltartalekok_Dim06">"="</definedName>
    <definedName name="csceltartalekok_Dim07">"="</definedName>
    <definedName name="csceltartalekok_Dim08">"="</definedName>
    <definedName name="csceltartalekok_Dim09">"="</definedName>
    <definedName name="csceltartalekok_Dim10">"="</definedName>
    <definedName name="csceltartalekok_Dim11">"="</definedName>
    <definedName name="csceltartalekok_Dim12">#REF!</definedName>
    <definedName name="csceltartalekokAnchor">#REF!</definedName>
    <definedName name="csCigany_rendeleti_tabla_Dim01">"="</definedName>
    <definedName name="csCigany_rendeleti_tabla_Dim02">"="</definedName>
    <definedName name="csCigany_rendeleti_tabla_Dim03">"="</definedName>
    <definedName name="csCigany_rendeleti_tabla_Dim04">"="</definedName>
    <definedName name="csCigany_rendeleti_tabla_Dim05">"="</definedName>
    <definedName name="csCigany_rendeleti_tabla_Dim06">"="</definedName>
    <definedName name="csCigany_rendeleti_tabla_Dim07">"="</definedName>
    <definedName name="csCigany_rendeleti_tabla_Dim08">"="</definedName>
    <definedName name="csCigany_rendeleti_tabla_Dim09">"="</definedName>
    <definedName name="csCigany_rendeleti_tabla_Dim10">"="</definedName>
    <definedName name="csCigany_rendeleti_tabla_Dim11">"="</definedName>
    <definedName name="csCigany_rendeleti_tabla_Dim12">"="</definedName>
    <definedName name="csCigany_rendeleti_tablaAnchor">#REF!</definedName>
    <definedName name="csDesignMode">1</definedName>
    <definedName name="csDetailBudgetingURL">"FlFcBkFmGhGaD`@c@eEj@oFdFhEdAlAgEoE`@iAeBmBdDkAn@fDoEgFdCcEeEfAaEkEhAjEcBgFoDi@d@aAeGdCkCgAjCkA`DmEbAnDnAnBdDjEaCbDkDaGf@eEbAm@bDlDaE`GbBfBmDlAb@c"</definedName>
    <definedName name="csEotvos_gimn_rendeleti_tabla_excel_Dim01">"="</definedName>
    <definedName name="csEotvos_gimn_rendeleti_tabla_excel_Dim02">"="</definedName>
    <definedName name="csEotvos_gimn_rendeleti_tabla_excel_Dim03">"="</definedName>
    <definedName name="csEotvos_gimn_rendeleti_tabla_excel_Dim04">"="</definedName>
    <definedName name="csEotvos_gimn_rendeleti_tabla_excel_Dim05">"="</definedName>
    <definedName name="csEotvos_gimn_rendeleti_tabla_excel_Dim06">"="</definedName>
    <definedName name="csEotvos_gimn_rendeleti_tabla_excel_Dim07">"="</definedName>
    <definedName name="csEotvos_gimn_rendeleti_tabla_excel_Dim08">"="</definedName>
    <definedName name="csEotvos_gimn_rendeleti_tabla_excel_Dim09">"="</definedName>
    <definedName name="csEotvos_gimn_rendeleti_tabla_excel_Dim10">"="</definedName>
    <definedName name="csEotvos_gimn_rendeleti_tabla_excel_Dim11">"="</definedName>
    <definedName name="csEotvos_gimn_rendeleti_tabla_excel_Dim12">"="</definedName>
    <definedName name="csEotvos_szakkozep_rendeleti_tabla_excel_Dim01">"="</definedName>
    <definedName name="csEotvos_szakkozep_rendeleti_tabla_excel_Dim02">"="</definedName>
    <definedName name="csEotvos_szakkozep_rendeleti_tabla_excel_Dim03">"="</definedName>
    <definedName name="csEotvos_szakkozep_rendeleti_tabla_excel_Dim04">"="</definedName>
    <definedName name="csEotvos_szakkozep_rendeleti_tabla_excel_Dim05">"="</definedName>
    <definedName name="csEotvos_szakkozep_rendeleti_tabla_excel_Dim06">"="</definedName>
    <definedName name="csEotvos_szakkozep_rendeleti_tabla_excel_Dim07">"="</definedName>
    <definedName name="csEotvos_szakkozep_rendeleti_tabla_excel_Dim08">"="</definedName>
    <definedName name="csEotvos_szakkozep_rendeleti_tabla_excel_Dim09">"="</definedName>
    <definedName name="csEotvos_szakkozep_rendeleti_tabla_excel_Dim10">"="</definedName>
    <definedName name="csEotvos_szakkozep_rendeleti_tabla_excel_Dim11">"="</definedName>
    <definedName name="csEotvos_szakkozep_rendeleti_tabla_excel_Dim12">"="</definedName>
    <definedName name="csErkel_rendeleti_tabla_excel_Dim01">"="</definedName>
    <definedName name="csErkel_rendeleti_tabla_excel_Dim02">"="</definedName>
    <definedName name="csErkel_rendeleti_tabla_excel_Dim03">"="</definedName>
    <definedName name="csErkel_rendeleti_tabla_excel_Dim04">"="</definedName>
    <definedName name="csErkel_rendeleti_tabla_excel_Dim05">"="</definedName>
    <definedName name="csErkel_rendeleti_tabla_excel_Dim06">"="</definedName>
    <definedName name="csErkel_rendeleti_tabla_excel_Dim07">"="</definedName>
    <definedName name="csErkel_rendeleti_tabla_excel_Dim08">"="</definedName>
    <definedName name="csErkel_rendeleti_tabla_excel_Dim09">"="</definedName>
    <definedName name="csErkel_rendeleti_tabla_excel_Dim10">"="</definedName>
    <definedName name="csErkel_rendeleti_tabla_excel_Dim11">"="</definedName>
    <definedName name="csErkel_rendeleti_tabla_excel_Dim12">"="</definedName>
    <definedName name="csEsthajnal_rendeleti_tabla_excel_Dim01">"="</definedName>
    <definedName name="csEsthajnal_rendeleti_tabla_excel_Dim02">"="</definedName>
    <definedName name="csEsthajnal_rendeleti_tabla_excel_Dim03">"="</definedName>
    <definedName name="csEsthajnal_rendeleti_tabla_excel_Dim04">"="</definedName>
    <definedName name="csEsthajnal_rendeleti_tabla_excel_Dim05">"="</definedName>
    <definedName name="csEsthajnal_rendeleti_tabla_excel_Dim06">"="</definedName>
    <definedName name="csEsthajnal_rendeleti_tabla_excel_Dim07">"="</definedName>
    <definedName name="csEsthajnal_rendeleti_tabla_excel_Dim08">"="</definedName>
    <definedName name="csEsthajnal_rendeleti_tabla_excel_Dim09">"="</definedName>
    <definedName name="csEsthajnal_rendeleti_tabla_excel_Dim10">"="</definedName>
    <definedName name="csEsthajnal_rendeleti_tabla_excel_Dim11">"="</definedName>
    <definedName name="csEsthajnal_rendeleti_tabla_excel_Dim12">"="</definedName>
    <definedName name="csexcel_Cigany_rend_tabla_konc_Dim01">"="</definedName>
    <definedName name="csexcel_Cigany_rend_tabla_konc_Dim02">"="</definedName>
    <definedName name="csexcel_Cigany_rend_tabla_konc_Dim03">"="</definedName>
    <definedName name="csexcel_Cigany_rend_tabla_konc_Dim04">"="</definedName>
    <definedName name="csexcel_Cigany_rend_tabla_konc_Dim05">"="</definedName>
    <definedName name="csexcel_Cigany_rend_tabla_konc_Dim06">"="</definedName>
    <definedName name="csexcel_Cigany_rend_tabla_konc_Dim07">"="</definedName>
    <definedName name="csexcel_Cigany_rend_tabla_konc_Dim08">"="</definedName>
    <definedName name="csexcel_Cigany_rend_tabla_konc_Dim09">"="</definedName>
    <definedName name="csexcel_Cigany_rend_tabla_konc_Dim10">"="</definedName>
    <definedName name="csexcel_Cigany_rend_tabla_konc_Dim11">"="</definedName>
    <definedName name="csexcel_Cigany_rend_tabla_konc_Dim12">"="</definedName>
    <definedName name="csexcel_int_alapy_Dim01">"="</definedName>
    <definedName name="csexcel_int_alapy_Dim02">"="</definedName>
    <definedName name="csexcel_int_alapy_Dim03">"="</definedName>
    <definedName name="csexcel_int_alapy_Dim04">"="</definedName>
    <definedName name="csexcel_int_alapy_Dim05">"="</definedName>
    <definedName name="csexcel_int_alapy_Dim06">"="</definedName>
    <definedName name="csexcel_int_alapy_Dim07">"="</definedName>
    <definedName name="csexcel_int_alapy_Dim08">"="</definedName>
    <definedName name="csexcel_int_alapy_Dim09">"="</definedName>
    <definedName name="csexcel_int_alapy_Dim10">"="</definedName>
    <definedName name="csexcel_int_alapy_Dim11">"="</definedName>
    <definedName name="csexcel_int_alapy_Dim12">"="</definedName>
    <definedName name="csexcel_int_alapy_konc_Dim01">"="</definedName>
    <definedName name="csexcel_int_alapy_konc_Dim02">"="</definedName>
    <definedName name="csexcel_int_alapy_konc_Dim03">"="</definedName>
    <definedName name="csexcel_int_alapy_konc_Dim04">"="</definedName>
    <definedName name="csexcel_int_alapy_konc_Dim05">"="</definedName>
    <definedName name="csexcel_int_alapy_konc_Dim06">"="</definedName>
    <definedName name="csexcel_int_alapy_konc_Dim07">"="</definedName>
    <definedName name="csexcel_int_alapy_konc_Dim08">"="</definedName>
    <definedName name="csexcel_int_alapy_konc_Dim09">"="</definedName>
    <definedName name="csexcel_int_alapy_konc_Dim10">"="</definedName>
    <definedName name="csexcel_int_alapy_konc_Dim11">"="</definedName>
    <definedName name="csexcel_int_alapy_konc_Dim12">"="</definedName>
    <definedName name="csexcel_int_alapyAnchor">'[12]Alapy'!#REF!</definedName>
    <definedName name="csexcel_int_alt_spec_isk_Dim01">"="</definedName>
    <definedName name="csexcel_int_alt_spec_isk_Dim02">"="</definedName>
    <definedName name="csexcel_int_alt_spec_isk_Dim03">"="</definedName>
    <definedName name="csexcel_int_alt_spec_isk_Dim04">"="</definedName>
    <definedName name="csexcel_int_alt_spec_isk_Dim05">"="</definedName>
    <definedName name="csexcel_int_alt_spec_isk_Dim06">"="</definedName>
    <definedName name="csexcel_int_alt_spec_isk_Dim07">"="</definedName>
    <definedName name="csexcel_int_alt_spec_isk_Dim08">"="</definedName>
    <definedName name="csexcel_int_alt_spec_isk_Dim09">"="</definedName>
    <definedName name="csexcel_int_alt_spec_isk_Dim10">"="</definedName>
    <definedName name="csexcel_int_alt_spec_isk_Dim11">"="</definedName>
    <definedName name="csexcel_int_alt_spec_isk_Dim12">"="</definedName>
    <definedName name="csexcel_int_alt_spec_isk_konc_Dim01">"="</definedName>
    <definedName name="csexcel_int_alt_spec_isk_konc_Dim02">"="</definedName>
    <definedName name="csexcel_int_alt_spec_isk_konc_Dim03">"="</definedName>
    <definedName name="csexcel_int_alt_spec_isk_konc_Dim04">"="</definedName>
    <definedName name="csexcel_int_alt_spec_isk_konc_Dim05">"="</definedName>
    <definedName name="csexcel_int_alt_spec_isk_konc_Dim06">"="</definedName>
    <definedName name="csexcel_int_alt_spec_isk_konc_Dim07">"="</definedName>
    <definedName name="csexcel_int_alt_spec_isk_konc_Dim08">"="</definedName>
    <definedName name="csexcel_int_alt_spec_isk_konc_Dim09">"="</definedName>
    <definedName name="csexcel_int_alt_spec_isk_konc_Dim10">"="</definedName>
    <definedName name="csexcel_int_alt_spec_isk_konc_Dim11">"="</definedName>
    <definedName name="csexcel_int_alt_spec_isk_konc_Dim12">"="</definedName>
    <definedName name="csexcel_int_alt_spec_iskAnchor">'[12]Óvoda,Ált.spec.isk'!#REF!</definedName>
    <definedName name="csexcel_int_arany_janos_Dim01">"="</definedName>
    <definedName name="csexcel_int_arany_janos_Dim02">"="</definedName>
    <definedName name="csexcel_int_arany_janos_Dim03">"="</definedName>
    <definedName name="csexcel_int_arany_janos_Dim04">"="</definedName>
    <definedName name="csexcel_int_arany_janos_Dim05">"="</definedName>
    <definedName name="csexcel_int_arany_janos_Dim06">"="</definedName>
    <definedName name="csexcel_int_arany_janos_Dim07">"="</definedName>
    <definedName name="csexcel_int_arany_janos_Dim08">"="</definedName>
    <definedName name="csexcel_int_arany_janos_Dim09">"="</definedName>
    <definedName name="csexcel_int_arany_janos_Dim10">"="</definedName>
    <definedName name="csexcel_int_arany_janos_Dim11">"="</definedName>
    <definedName name="csexcel_int_arany_janos_Dim12">"="</definedName>
    <definedName name="csexcel_int_arany_janosAnchor">#REF!</definedName>
    <definedName name="csexcel_int_bottyan_Dim01">"="</definedName>
    <definedName name="csexcel_int_bottyan_Dim02">"="</definedName>
    <definedName name="csexcel_int_bottyan_Dim03">"="</definedName>
    <definedName name="csexcel_int_bottyan_Dim04">"="</definedName>
    <definedName name="csexcel_int_bottyan_Dim05">"="</definedName>
    <definedName name="csexcel_int_bottyan_Dim06">"="</definedName>
    <definedName name="csexcel_int_bottyan_Dim07">"="</definedName>
    <definedName name="csexcel_int_bottyan_Dim08">"="</definedName>
    <definedName name="csexcel_int_bottyan_Dim09">"="</definedName>
    <definedName name="csexcel_int_bottyan_Dim10">"="</definedName>
    <definedName name="csexcel_int_bottyan_Dim11">"="</definedName>
    <definedName name="csexcel_int_bottyan_Dim12">"="</definedName>
    <definedName name="csexcel_int_bottyan_konc_Dim01">"="</definedName>
    <definedName name="csexcel_int_bottyan_konc_Dim02">"="</definedName>
    <definedName name="csexcel_int_bottyan_konc_Dim03">"="</definedName>
    <definedName name="csexcel_int_bottyan_konc_Dim04">"="</definedName>
    <definedName name="csexcel_int_bottyan_konc_Dim05">"="</definedName>
    <definedName name="csexcel_int_bottyan_konc_Dim06">"="</definedName>
    <definedName name="csexcel_int_bottyan_konc_Dim07">"="</definedName>
    <definedName name="csexcel_int_bottyan_konc_Dim08">"="</definedName>
    <definedName name="csexcel_int_bottyan_konc_Dim09">"="</definedName>
    <definedName name="csexcel_int_bottyan_konc_Dim10">"="</definedName>
    <definedName name="csexcel_int_bottyan_konc_Dim11">"="</definedName>
    <definedName name="csexcel_int_bottyan_konc_Dim12">"="</definedName>
    <definedName name="csexcel_int_bottyan_koncAnchor">#REF!</definedName>
    <definedName name="csexcel_int_bottyanAnchor">#REF!</definedName>
    <definedName name="csexcel_int_eotvos_gimn_Dim01">"="</definedName>
    <definedName name="csexcel_int_eotvos_gimn_Dim02">"="</definedName>
    <definedName name="csexcel_int_eotvos_gimn_Dim03">"="</definedName>
    <definedName name="csexcel_int_eotvos_gimn_Dim04">"="</definedName>
    <definedName name="csexcel_int_eotvos_gimn_Dim05">"="</definedName>
    <definedName name="csexcel_int_eotvos_gimn_Dim06">"="</definedName>
    <definedName name="csexcel_int_eotvos_gimn_Dim07">"="</definedName>
    <definedName name="csexcel_int_eotvos_gimn_Dim08">"="</definedName>
    <definedName name="csexcel_int_eotvos_gimn_Dim09">"="</definedName>
    <definedName name="csexcel_int_eotvos_gimn_Dim10">"="</definedName>
    <definedName name="csexcel_int_eotvos_gimn_Dim11">"="</definedName>
    <definedName name="csexcel_int_eotvos_gimn_Dim12">"="</definedName>
    <definedName name="csexcel_int_eotvos_gimnAnchor">#REF!</definedName>
    <definedName name="csexcel_int_eotvos_szakk_Dim01">"="</definedName>
    <definedName name="csexcel_int_eotvos_szakk_Dim02">"="</definedName>
    <definedName name="csexcel_int_eotvos_szakk_Dim03">"="</definedName>
    <definedName name="csexcel_int_eotvos_szakk_Dim04">"="</definedName>
    <definedName name="csexcel_int_eotvos_szakk_Dim05">"="</definedName>
    <definedName name="csexcel_int_eotvos_szakk_Dim06">"="</definedName>
    <definedName name="csexcel_int_eotvos_szakk_Dim07">"="</definedName>
    <definedName name="csexcel_int_eotvos_szakk_Dim08">"="</definedName>
    <definedName name="csexcel_int_eotvos_szakk_Dim09">"="</definedName>
    <definedName name="csexcel_int_eotvos_szakk_Dim10">"="</definedName>
    <definedName name="csexcel_int_eotvos_szakk_Dim11">"="</definedName>
    <definedName name="csexcel_int_eotvos_szakk_Dim12">"="</definedName>
    <definedName name="csexcel_int_eotvos_szakk_konc_Dim01">"="</definedName>
    <definedName name="csexcel_int_eotvos_szakk_konc_Dim02">"="</definedName>
    <definedName name="csexcel_int_eotvos_szakk_konc_Dim03">"="</definedName>
    <definedName name="csexcel_int_eotvos_szakk_konc_Dim04">"="</definedName>
    <definedName name="csexcel_int_eotvos_szakk_konc_Dim05">"="</definedName>
    <definedName name="csexcel_int_eotvos_szakk_konc_Dim06">"="</definedName>
    <definedName name="csexcel_int_eotvos_szakk_konc_Dim07">"="</definedName>
    <definedName name="csexcel_int_eotvos_szakk_konc_Dim08">"="</definedName>
    <definedName name="csexcel_int_eotvos_szakk_konc_Dim09">"="</definedName>
    <definedName name="csexcel_int_eotvos_szakk_konc_Dim10">"="</definedName>
    <definedName name="csexcel_int_eotvos_szakk_konc_Dim11">"="</definedName>
    <definedName name="csexcel_int_eotvos_szakk_konc_Dim12">"="</definedName>
    <definedName name="csexcel_int_eotvos_szakkAnchor">'[12]Eötvös Szakk.'!#REF!</definedName>
    <definedName name="csexcel_int_erkel_Dim01">"="</definedName>
    <definedName name="csexcel_int_erkel_Dim02">"="</definedName>
    <definedName name="csexcel_int_erkel_Dim03">"="</definedName>
    <definedName name="csexcel_int_erkel_Dim04">"="</definedName>
    <definedName name="csexcel_int_erkel_Dim05">"="</definedName>
    <definedName name="csexcel_int_erkel_Dim06">"="</definedName>
    <definedName name="csexcel_int_erkel_Dim07">"="</definedName>
    <definedName name="csexcel_int_erkel_Dim08">"="</definedName>
    <definedName name="csexcel_int_erkel_Dim09">"="</definedName>
    <definedName name="csexcel_int_erkel_Dim10">"="</definedName>
    <definedName name="csexcel_int_erkel_Dim11">"="</definedName>
    <definedName name="csexcel_int_erkel_Dim12">"="</definedName>
    <definedName name="csexcel_int_erkel_konc_Dim01">"="</definedName>
    <definedName name="csexcel_int_erkel_konc_Dim02">"="</definedName>
    <definedName name="csexcel_int_erkel_konc_Dim03">"="</definedName>
    <definedName name="csexcel_int_erkel_konc_Dim04">"="</definedName>
    <definedName name="csexcel_int_erkel_konc_Dim05">"="</definedName>
    <definedName name="csexcel_int_erkel_konc_Dim06">"="</definedName>
    <definedName name="csexcel_int_erkel_konc_Dim07">"="</definedName>
    <definedName name="csexcel_int_erkel_konc_Dim08">"="</definedName>
    <definedName name="csexcel_int_erkel_konc_Dim09">"="</definedName>
    <definedName name="csexcel_int_erkel_konc_Dim10">"="</definedName>
    <definedName name="csexcel_int_erkel_konc_Dim11">"="</definedName>
    <definedName name="csexcel_int_erkel_konc_Dim12">"="</definedName>
    <definedName name="csexcel_int_erkelAnchor">'[12]Erkel'!#REF!</definedName>
    <definedName name="csexcel_int_esthajnal_Dim01">"="</definedName>
    <definedName name="csexcel_int_esthajnal_Dim02">"="</definedName>
    <definedName name="csexcel_int_esthajnal_Dim03">"="</definedName>
    <definedName name="csexcel_int_esthajnal_Dim04">"="</definedName>
    <definedName name="csexcel_int_esthajnal_Dim05">"="</definedName>
    <definedName name="csexcel_int_esthajnal_Dim06">"="</definedName>
    <definedName name="csexcel_int_esthajnal_Dim07">"="</definedName>
    <definedName name="csexcel_int_esthajnal_Dim08">"="</definedName>
    <definedName name="csexcel_int_esthajnal_Dim09">"="</definedName>
    <definedName name="csexcel_int_esthajnal_Dim10">"="</definedName>
    <definedName name="csexcel_int_esthajnal_Dim11">"="</definedName>
    <definedName name="csexcel_int_esthajnal_Dim12">"="</definedName>
    <definedName name="csexcel_int_esthajnalAnchor">#REF!</definedName>
    <definedName name="csexcel_int_feichtinger_Dim01">"="</definedName>
    <definedName name="csexcel_int_feichtinger_Dim02">"="</definedName>
    <definedName name="csexcel_int_feichtinger_Dim03">"="</definedName>
    <definedName name="csexcel_int_feichtinger_Dim04">"="</definedName>
    <definedName name="csexcel_int_feichtinger_Dim05">"="</definedName>
    <definedName name="csexcel_int_feichtinger_Dim06">"="</definedName>
    <definedName name="csexcel_int_feichtinger_Dim07">"="</definedName>
    <definedName name="csexcel_int_feichtinger_Dim08">"="</definedName>
    <definedName name="csexcel_int_feichtinger_Dim09">"="</definedName>
    <definedName name="csexcel_int_feichtinger_Dim10">"="</definedName>
    <definedName name="csexcel_int_feichtinger_Dim11">"="</definedName>
    <definedName name="csexcel_int_feichtinger_Dim12">"="</definedName>
    <definedName name="csexcel_int_feichtingerAnchor">#REF!</definedName>
    <definedName name="csexcel_int_fogy_o_tokodaltaro_Dim01">"="</definedName>
    <definedName name="csexcel_int_fogy_o_tokodaltaro_Dim02">"="</definedName>
    <definedName name="csexcel_int_fogy_o_tokodaltaro_Dim03">"="</definedName>
    <definedName name="csexcel_int_fogy_o_tokodaltaro_Dim04">"="</definedName>
    <definedName name="csexcel_int_fogy_o_tokodaltaro_Dim05">"="</definedName>
    <definedName name="csexcel_int_fogy_o_tokodaltaro_Dim06">"="</definedName>
    <definedName name="csexcel_int_fogy_o_tokodaltaro_Dim07">"="</definedName>
    <definedName name="csexcel_int_fogy_o_tokodaltaro_Dim08">"="</definedName>
    <definedName name="csexcel_int_fogy_o_tokodaltaro_Dim09">"="</definedName>
    <definedName name="csexcel_int_fogy_o_tokodaltaro_Dim10">"="</definedName>
    <definedName name="csexcel_int_fogy_o_tokodaltaro_Dim11">"="</definedName>
    <definedName name="csexcel_int_fogy_o_tokodaltaro_Dim12">"="</definedName>
    <definedName name="csexcel_int_fogy_o_tokodaltaroAnchor">#REF!</definedName>
    <definedName name="csexcel_int_geza_Dim01">"="</definedName>
    <definedName name="csexcel_int_geza_Dim02">"="</definedName>
    <definedName name="csexcel_int_geza_Dim03">"="</definedName>
    <definedName name="csexcel_int_geza_Dim04">"="</definedName>
    <definedName name="csexcel_int_geza_Dim05">"="</definedName>
    <definedName name="csexcel_int_geza_Dim06">"="</definedName>
    <definedName name="csexcel_int_geza_Dim07">"="</definedName>
    <definedName name="csexcel_int_geza_Dim08">"="</definedName>
    <definedName name="csexcel_int_geza_Dim09">"="</definedName>
    <definedName name="csexcel_int_geza_Dim10">"="</definedName>
    <definedName name="csexcel_int_geza_Dim11">"="</definedName>
    <definedName name="csexcel_int_geza_Dim12">"="</definedName>
    <definedName name="csexcel_int_geza_konc_Dim01">"="</definedName>
    <definedName name="csexcel_int_geza_konc_Dim02">"="</definedName>
    <definedName name="csexcel_int_geza_konc_Dim03">"="</definedName>
    <definedName name="csexcel_int_geza_konc_Dim04">"="</definedName>
    <definedName name="csexcel_int_geza_konc_Dim05">"="</definedName>
    <definedName name="csexcel_int_geza_konc_Dim06">"="</definedName>
    <definedName name="csexcel_int_geza_konc_Dim07">"="</definedName>
    <definedName name="csexcel_int_geza_konc_Dim08">"="</definedName>
    <definedName name="csexcel_int_geza_konc_Dim09">"="</definedName>
    <definedName name="csexcel_int_geza_konc_Dim10">"="</definedName>
    <definedName name="csexcel_int_geza_konc_Dim11">"="</definedName>
    <definedName name="csexcel_int_geza_konc_Dim12">"="</definedName>
    <definedName name="csexcel_int_gezaAnchor">'[12]Géza'!#REF!</definedName>
    <definedName name="csexcel_int_gyszgy_Dim01">"="</definedName>
    <definedName name="csexcel_int_gyszgy_Dim02">"="</definedName>
    <definedName name="csexcel_int_gyszgy_Dim03">"="</definedName>
    <definedName name="csexcel_int_gyszgy_Dim04">"="</definedName>
    <definedName name="csexcel_int_gyszgy_Dim05">"="</definedName>
    <definedName name="csexcel_int_gyszgy_Dim06">"="</definedName>
    <definedName name="csexcel_int_gyszgy_Dim07">"="</definedName>
    <definedName name="csexcel_int_gyszgy_Dim08">"="</definedName>
    <definedName name="csexcel_int_gyszgy_Dim09">"="</definedName>
    <definedName name="csexcel_int_gyszgy_Dim10">"="</definedName>
    <definedName name="csexcel_int_gyszgy_Dim11">"="</definedName>
    <definedName name="csexcel_int_gyszgy_Dim12">"="</definedName>
    <definedName name="csexcel_int_gyszgy_konc_Dim01">"="</definedName>
    <definedName name="csexcel_int_gyszgy_konc_Dim02">"="</definedName>
    <definedName name="csexcel_int_gyszgy_konc_Dim03">"="</definedName>
    <definedName name="csexcel_int_gyszgy_konc_Dim04">"="</definedName>
    <definedName name="csexcel_int_gyszgy_konc_Dim05">"="</definedName>
    <definedName name="csexcel_int_gyszgy_konc_Dim06">"="</definedName>
    <definedName name="csexcel_int_gyszgy_konc_Dim07">"="</definedName>
    <definedName name="csexcel_int_gyszgy_konc_Dim08">"="</definedName>
    <definedName name="csexcel_int_gyszgy_konc_Dim09">"="</definedName>
    <definedName name="csexcel_int_gyszgy_konc_Dim10">"="</definedName>
    <definedName name="csexcel_int_gyszgy_konc_Dim11">"="</definedName>
    <definedName name="csexcel_int_gyszgy_konc_Dim12">"="</definedName>
    <definedName name="csexcel_int_gyszgy_koncAnchor">#REF!</definedName>
    <definedName name="csexcel_int_gyszgyAnchor">#REF!</definedName>
    <definedName name="csexcel_int_hegyhati_Dim01">"="</definedName>
    <definedName name="csexcel_int_hegyhati_Dim02">"="</definedName>
    <definedName name="csexcel_int_hegyhati_Dim03">"="</definedName>
    <definedName name="csexcel_int_hegyhati_Dim04">"="</definedName>
    <definedName name="csexcel_int_hegyhati_Dim05">"="</definedName>
    <definedName name="csexcel_int_hegyhati_Dim06">"="</definedName>
    <definedName name="csexcel_int_hegyhati_Dim07">"="</definedName>
    <definedName name="csexcel_int_hegyhati_Dim08">"="</definedName>
    <definedName name="csexcel_int_hegyhati_Dim09">"="</definedName>
    <definedName name="csexcel_int_hegyhati_Dim10">"="</definedName>
    <definedName name="csexcel_int_hegyhati_Dim11">"="</definedName>
    <definedName name="csexcel_int_hegyhati_Dim12">"="</definedName>
    <definedName name="csexcel_int_hegyhati_konc_Dim01">"="</definedName>
    <definedName name="csexcel_int_hegyhati_konc_Dim02">"="</definedName>
    <definedName name="csexcel_int_hegyhati_konc_Dim03">"="</definedName>
    <definedName name="csexcel_int_hegyhati_konc_Dim04">"="</definedName>
    <definedName name="csexcel_int_hegyhati_konc_Dim05">"="</definedName>
    <definedName name="csexcel_int_hegyhati_konc_Dim06">"="</definedName>
    <definedName name="csexcel_int_hegyhati_konc_Dim07">"="</definedName>
    <definedName name="csexcel_int_hegyhati_konc_Dim08">"="</definedName>
    <definedName name="csexcel_int_hegyhati_konc_Dim09">"="</definedName>
    <definedName name="csexcel_int_hegyhati_konc_Dim10">"="</definedName>
    <definedName name="csexcel_int_hegyhati_konc_Dim11">"="</definedName>
    <definedName name="csexcel_int_hegyhati_konc_Dim12">"="</definedName>
    <definedName name="csexcel_int_hegyhati_koncAnchor">#REF!</definedName>
    <definedName name="csexcel_int_hegyhatiAnchor">#REF!</definedName>
    <definedName name="csexcel_int_integralt_szoc_Dim01">"="</definedName>
    <definedName name="csexcel_int_integralt_szoc_Dim02">"="</definedName>
    <definedName name="csexcel_int_integralt_szoc_Dim03">"="</definedName>
    <definedName name="csexcel_int_integralt_szoc_Dim04">"="</definedName>
    <definedName name="csexcel_int_integralt_szoc_Dim05">"="</definedName>
    <definedName name="csexcel_int_integralt_szoc_Dim06">"="</definedName>
    <definedName name="csexcel_int_integralt_szoc_Dim07">"="</definedName>
    <definedName name="csexcel_int_integralt_szoc_Dim08">"="</definedName>
    <definedName name="csexcel_int_integralt_szoc_Dim09">"="</definedName>
    <definedName name="csexcel_int_integralt_szoc_Dim10">"="</definedName>
    <definedName name="csexcel_int_integralt_szoc_Dim11">"="</definedName>
    <definedName name="csexcel_int_integralt_szoc_Dim12">"="</definedName>
    <definedName name="csexcel_int_integralt_szoc_konc_Dim01">"="</definedName>
    <definedName name="csexcel_int_integralt_szoc_konc_Dim02">"="</definedName>
    <definedName name="csexcel_int_integralt_szoc_konc_Dim03">"="</definedName>
    <definedName name="csexcel_int_integralt_szoc_konc_Dim04">"="</definedName>
    <definedName name="csexcel_int_integralt_szoc_konc_Dim05">"="</definedName>
    <definedName name="csexcel_int_integralt_szoc_konc_Dim06">"="</definedName>
    <definedName name="csexcel_int_integralt_szoc_konc_Dim07">"="</definedName>
    <definedName name="csexcel_int_integralt_szoc_konc_Dim08">"="</definedName>
    <definedName name="csexcel_int_integralt_szoc_konc_Dim09">"="</definedName>
    <definedName name="csexcel_int_integralt_szoc_konc_Dim10">"="</definedName>
    <definedName name="csexcel_int_integralt_szoc_konc_Dim11">"="</definedName>
    <definedName name="csexcel_int_integralt_szoc_konc_Dim12">"="</definedName>
    <definedName name="csexcel_int_integralt_szocAnchor">'[12]Integrált szoc'!#REF!</definedName>
    <definedName name="csexcel_int_javorka_Dim01">"="</definedName>
    <definedName name="csexcel_int_javorka_Dim02">"="</definedName>
    <definedName name="csexcel_int_javorka_Dim03">"="</definedName>
    <definedName name="csexcel_int_javorka_Dim04">"="</definedName>
    <definedName name="csexcel_int_javorka_Dim05">"="</definedName>
    <definedName name="csexcel_int_javorka_Dim06">"="</definedName>
    <definedName name="csexcel_int_javorka_Dim07">"="</definedName>
    <definedName name="csexcel_int_javorka_Dim08">"="</definedName>
    <definedName name="csexcel_int_javorka_Dim09">"="</definedName>
    <definedName name="csexcel_int_javorka_Dim10">"="</definedName>
    <definedName name="csexcel_int_javorka_Dim11">"="</definedName>
    <definedName name="csexcel_int_javorka_Dim12">"="</definedName>
    <definedName name="csexcel_int_javorka_konc_Dim01">"="</definedName>
    <definedName name="csexcel_int_javorka_konc_Dim02">"="</definedName>
    <definedName name="csexcel_int_javorka_konc_Dim03">"="</definedName>
    <definedName name="csexcel_int_javorka_konc_Dim04">"="</definedName>
    <definedName name="csexcel_int_javorka_konc_Dim05">"="</definedName>
    <definedName name="csexcel_int_javorka_konc_Dim06">"="</definedName>
    <definedName name="csexcel_int_javorka_konc_Dim07">"="</definedName>
    <definedName name="csexcel_int_javorka_konc_Dim08">"="</definedName>
    <definedName name="csexcel_int_javorka_konc_Dim09">"="</definedName>
    <definedName name="csexcel_int_javorka_konc_Dim10">"="</definedName>
    <definedName name="csexcel_int_javorka_konc_Dim11">"="</definedName>
    <definedName name="csexcel_int_javorka_konc_Dim12">"="</definedName>
    <definedName name="csexcel_int_Javorka_rendeleti_tabla_Dim01">"="</definedName>
    <definedName name="csexcel_int_Javorka_rendeleti_tabla_Dim02">"="</definedName>
    <definedName name="csexcel_int_Javorka_rendeleti_tabla_Dim03">"="</definedName>
    <definedName name="csexcel_int_Javorka_rendeleti_tabla_Dim04">"="</definedName>
    <definedName name="csexcel_int_Javorka_rendeleti_tabla_Dim05">"="</definedName>
    <definedName name="csexcel_int_Javorka_rendeleti_tabla_Dim06">"="</definedName>
    <definedName name="csexcel_int_Javorka_rendeleti_tabla_Dim07">"="</definedName>
    <definedName name="csexcel_int_Javorka_rendeleti_tabla_Dim08">"="</definedName>
    <definedName name="csexcel_int_Javorka_rendeleti_tabla_Dim09">"="</definedName>
    <definedName name="csexcel_int_Javorka_rendeleti_tabla_Dim10">"="</definedName>
    <definedName name="csexcel_int_Javorka_rendeleti_tabla_Dim11">"="</definedName>
    <definedName name="csexcel_int_Javorka_rendeleti_tabla_Dim12">"="</definedName>
    <definedName name="csexcel_int_Javorka_rendeleti_tablaAnchor">#REF!</definedName>
    <definedName name="csexcel_int_javorkaAnchor">'[12]Jávorka'!#REF!</definedName>
    <definedName name="csexcel_int_jokai_Dim01">"="</definedName>
    <definedName name="csexcel_int_jokai_Dim02">"="</definedName>
    <definedName name="csexcel_int_jokai_Dim03">"="</definedName>
    <definedName name="csexcel_int_jokai_Dim04">"="</definedName>
    <definedName name="csexcel_int_jokai_Dim05">"="</definedName>
    <definedName name="csexcel_int_jokai_Dim06">"="</definedName>
    <definedName name="csexcel_int_jokai_Dim07">"="</definedName>
    <definedName name="csexcel_int_jokai_Dim08">"="</definedName>
    <definedName name="csexcel_int_jokai_Dim09">"="</definedName>
    <definedName name="csexcel_int_jokai_Dim10">"="</definedName>
    <definedName name="csexcel_int_jokai_Dim11">"="</definedName>
    <definedName name="csexcel_int_jokai_Dim12">"="</definedName>
    <definedName name="csexcel_int_jokaiAnchor">#REF!</definedName>
    <definedName name="csexcel_int_konyvtar_Dim01">"="</definedName>
    <definedName name="csexcel_int_konyvtar_Dim02">"="</definedName>
    <definedName name="csexcel_int_konyvtar_Dim03">"="</definedName>
    <definedName name="csexcel_int_konyvtar_Dim04">"="</definedName>
    <definedName name="csexcel_int_konyvtar_Dim05">"="</definedName>
    <definedName name="csexcel_int_konyvtar_Dim06">"="</definedName>
    <definedName name="csexcel_int_konyvtar_Dim07">"="</definedName>
    <definedName name="csexcel_int_konyvtar_Dim08">"="</definedName>
    <definedName name="csexcel_int_konyvtar_Dim09">"="</definedName>
    <definedName name="csexcel_int_konyvtar_Dim10">"="</definedName>
    <definedName name="csexcel_int_konyvtar_Dim11">"="</definedName>
    <definedName name="csexcel_int_konyvtar_Dim12">"="</definedName>
    <definedName name="csexcel_int_konyvtar_konc_Dim01">"="</definedName>
    <definedName name="csexcel_int_konyvtar_konc_Dim02">"="</definedName>
    <definedName name="csexcel_int_konyvtar_konc_Dim03">"="</definedName>
    <definedName name="csexcel_int_konyvtar_konc_Dim04">"="</definedName>
    <definedName name="csexcel_int_konyvtar_konc_Dim05">"="</definedName>
    <definedName name="csexcel_int_konyvtar_konc_Dim06">"="</definedName>
    <definedName name="csexcel_int_konyvtar_konc_Dim07">"="</definedName>
    <definedName name="csexcel_int_konyvtar_konc_Dim08">"="</definedName>
    <definedName name="csexcel_int_konyvtar_konc_Dim09">"="</definedName>
    <definedName name="csexcel_int_konyvtar_konc_Dim10">"="</definedName>
    <definedName name="csexcel_int_konyvtar_konc_Dim11">"="</definedName>
    <definedName name="csexcel_int_konyvtar_konc_Dim12">"="</definedName>
    <definedName name="csexcel_int_konyvtarAnchor">'[12]Könyvtár'!#REF!</definedName>
    <definedName name="csexcel_int_korhaz_Dim01">"="</definedName>
    <definedName name="csexcel_int_korhaz_Dim02">"="</definedName>
    <definedName name="csexcel_int_korhaz_Dim03">"="</definedName>
    <definedName name="csexcel_int_korhaz_Dim04">"="</definedName>
    <definedName name="csexcel_int_korhaz_Dim05">"="</definedName>
    <definedName name="csexcel_int_korhaz_Dim06">"="</definedName>
    <definedName name="csexcel_int_korhaz_Dim07">"="</definedName>
    <definedName name="csexcel_int_korhaz_Dim08">"="</definedName>
    <definedName name="csexcel_int_korhaz_Dim09">"="</definedName>
    <definedName name="csexcel_int_korhaz_Dim10">"="</definedName>
    <definedName name="csexcel_int_korhaz_Dim11">"="</definedName>
    <definedName name="csexcel_int_korhaz_Dim12">"="</definedName>
    <definedName name="csexcel_int_korhaz_konc_Dim01">"="</definedName>
    <definedName name="csexcel_int_korhaz_konc_Dim02">"="</definedName>
    <definedName name="csexcel_int_korhaz_konc_Dim03">"="</definedName>
    <definedName name="csexcel_int_korhaz_konc_Dim04">"="</definedName>
    <definedName name="csexcel_int_korhaz_konc_Dim05">"="</definedName>
    <definedName name="csexcel_int_korhaz_konc_Dim06">"="</definedName>
    <definedName name="csexcel_int_korhaz_konc_Dim07">"="</definedName>
    <definedName name="csexcel_int_korhaz_konc_Dim08">"="</definedName>
    <definedName name="csexcel_int_korhaz_konc_Dim09">"="</definedName>
    <definedName name="csexcel_int_korhaz_konc_Dim10">"="</definedName>
    <definedName name="csexcel_int_korhaz_konc_Dim11">"="</definedName>
    <definedName name="csexcel_int_korhaz_konc_Dim12">"="</definedName>
    <definedName name="csexcel_int_korhazAnchor">'[12]Kórház'!#REF!</definedName>
    <definedName name="csexcel_int_kozepfoku_koll_Dim01">"="</definedName>
    <definedName name="csexcel_int_kozepfoku_koll_Dim02">"="</definedName>
    <definedName name="csexcel_int_kozepfoku_koll_Dim03">"="</definedName>
    <definedName name="csexcel_int_kozepfoku_koll_Dim04">"="</definedName>
    <definedName name="csexcel_int_kozepfoku_koll_Dim05">"="</definedName>
    <definedName name="csexcel_int_kozepfoku_koll_Dim06">"="</definedName>
    <definedName name="csexcel_int_kozepfoku_koll_Dim07">"="</definedName>
    <definedName name="csexcel_int_kozepfoku_koll_Dim08">"="</definedName>
    <definedName name="csexcel_int_kozepfoku_koll_Dim09">"="</definedName>
    <definedName name="csexcel_int_kozepfoku_koll_Dim10">"="</definedName>
    <definedName name="csexcel_int_kozepfoku_koll_Dim11">"="</definedName>
    <definedName name="csexcel_int_kozepfoku_koll_Dim12">"="</definedName>
    <definedName name="csexcel_int_kozepfoku_koll_konc_Dim01">"="</definedName>
    <definedName name="csexcel_int_kozepfoku_koll_konc_Dim02">"="</definedName>
    <definedName name="csexcel_int_kozepfoku_koll_konc_Dim03">"="</definedName>
    <definedName name="csexcel_int_kozepfoku_koll_konc_Dim04">"="</definedName>
    <definedName name="csexcel_int_kozepfoku_koll_konc_Dim05">"="</definedName>
    <definedName name="csexcel_int_kozepfoku_koll_konc_Dim06">"="</definedName>
    <definedName name="csexcel_int_kozepfoku_koll_konc_Dim07">"="</definedName>
    <definedName name="csexcel_int_kozepfoku_koll_konc_Dim08">"="</definedName>
    <definedName name="csexcel_int_kozepfoku_koll_konc_Dim09">"="</definedName>
    <definedName name="csexcel_int_kozepfoku_koll_konc_Dim10">"="</definedName>
    <definedName name="csexcel_int_kozepfoku_koll_konc_Dim11">"="</definedName>
    <definedName name="csexcel_int_kozepfoku_koll_konc_Dim12">"="</definedName>
    <definedName name="csexcel_int_kozepfoku_koll_koncAnchor">#REF!</definedName>
    <definedName name="csexcel_int_kozepfoku_kollAnchor">#REF!</definedName>
    <definedName name="csexcel_int_kultsar_Dim01">"="</definedName>
    <definedName name="csexcel_int_kultsar_Dim02">"="</definedName>
    <definedName name="csexcel_int_kultsar_Dim03">"="</definedName>
    <definedName name="csexcel_int_kultsar_Dim04">"="</definedName>
    <definedName name="csexcel_int_kultsar_Dim05">"="</definedName>
    <definedName name="csexcel_int_kultsar_Dim06">"="</definedName>
    <definedName name="csexcel_int_kultsar_Dim07">"="</definedName>
    <definedName name="csexcel_int_kultsar_Dim08">"="</definedName>
    <definedName name="csexcel_int_kultsar_Dim09">"="</definedName>
    <definedName name="csexcel_int_kultsar_Dim10">"="</definedName>
    <definedName name="csexcel_int_kultsar_Dim11">"="</definedName>
    <definedName name="csexcel_int_kultsar_Dim12">"="</definedName>
    <definedName name="csexcel_int_kultsar_konc_Dim01">"="</definedName>
    <definedName name="csexcel_int_kultsar_konc_Dim02">"="</definedName>
    <definedName name="csexcel_int_kultsar_konc_Dim03">"="</definedName>
    <definedName name="csexcel_int_kultsar_konc_Dim04">"="</definedName>
    <definedName name="csexcel_int_kultsar_konc_Dim05">"="</definedName>
    <definedName name="csexcel_int_kultsar_konc_Dim06">"="</definedName>
    <definedName name="csexcel_int_kultsar_konc_Dim07">"="</definedName>
    <definedName name="csexcel_int_kultsar_konc_Dim08">"="</definedName>
    <definedName name="csexcel_int_kultsar_konc_Dim09">"="</definedName>
    <definedName name="csexcel_int_kultsar_konc_Dim10">"="</definedName>
    <definedName name="csexcel_int_kultsar_konc_Dim11">"="</definedName>
    <definedName name="csexcel_int_kultsar_konc_Dim12">"="</definedName>
    <definedName name="csexcel_int_kultsarAnchor">'[12]Kultsar'!#REF!</definedName>
    <definedName name="csexcel_int_leveltar_Dim01">"="</definedName>
    <definedName name="csexcel_int_leveltar_Dim02">"="</definedName>
    <definedName name="csexcel_int_leveltar_Dim03">"="</definedName>
    <definedName name="csexcel_int_leveltar_Dim04">"="</definedName>
    <definedName name="csexcel_int_leveltar_Dim05">"="</definedName>
    <definedName name="csexcel_int_leveltar_Dim06">"="</definedName>
    <definedName name="csexcel_int_leveltar_Dim07">"="</definedName>
    <definedName name="csexcel_int_leveltar_Dim08">"="</definedName>
    <definedName name="csexcel_int_leveltar_Dim09">"="</definedName>
    <definedName name="csexcel_int_leveltar_Dim10">"="</definedName>
    <definedName name="csexcel_int_leveltar_Dim11">"="</definedName>
    <definedName name="csexcel_int_leveltar_Dim12">"="</definedName>
    <definedName name="csexcel_int_leveltar_konc_Dim01">"="</definedName>
    <definedName name="csexcel_int_leveltar_konc_Dim02">"="</definedName>
    <definedName name="csexcel_int_leveltar_konc_Dim03">"="</definedName>
    <definedName name="csexcel_int_leveltar_konc_Dim04">"="</definedName>
    <definedName name="csexcel_int_leveltar_konc_Dim05">"="</definedName>
    <definedName name="csexcel_int_leveltar_konc_Dim06">"="</definedName>
    <definedName name="csexcel_int_leveltar_konc_Dim07">"="</definedName>
    <definedName name="csexcel_int_leveltar_konc_Dim08">"="</definedName>
    <definedName name="csexcel_int_leveltar_konc_Dim09">"="</definedName>
    <definedName name="csexcel_int_leveltar_konc_Dim10">"="</definedName>
    <definedName name="csexcel_int_leveltar_konc_Dim11">"="</definedName>
    <definedName name="csexcel_int_leveltar_konc_Dim12">"="</definedName>
    <definedName name="csexcel_int_leveltarAnchor">'[12]Levéltár'!#REF!</definedName>
    <definedName name="csexcel_int_meri_Dim01">"="</definedName>
    <definedName name="csexcel_int_meri_Dim02">"="</definedName>
    <definedName name="csexcel_int_meri_Dim03">"="</definedName>
    <definedName name="csexcel_int_meri_Dim04">"="</definedName>
    <definedName name="csexcel_int_meri_Dim05">"="</definedName>
    <definedName name="csexcel_int_meri_Dim06">"="</definedName>
    <definedName name="csexcel_int_meri_Dim07">"="</definedName>
    <definedName name="csexcel_int_meri_Dim08">"="</definedName>
    <definedName name="csexcel_int_meri_Dim09">"="</definedName>
    <definedName name="csexcel_int_meri_Dim10">"="</definedName>
    <definedName name="csexcel_int_meri_Dim11">"="</definedName>
    <definedName name="csexcel_int_meri_Dim12">"="</definedName>
    <definedName name="csexcel_int_meri_konc_Dim01">"="</definedName>
    <definedName name="csexcel_int_meri_konc_Dim02">"="</definedName>
    <definedName name="csexcel_int_meri_konc_Dim03">"="</definedName>
    <definedName name="csexcel_int_meri_konc_Dim04">"="</definedName>
    <definedName name="csexcel_int_meri_konc_Dim05">"="</definedName>
    <definedName name="csexcel_int_meri_konc_Dim06">"="</definedName>
    <definedName name="csexcel_int_meri_konc_Dim07">"="</definedName>
    <definedName name="csexcel_int_meri_konc_Dim08">"="</definedName>
    <definedName name="csexcel_int_meri_konc_Dim09">"="</definedName>
    <definedName name="csexcel_int_meri_konc_Dim10">"="</definedName>
    <definedName name="csexcel_int_meri_konc_Dim11">"="</definedName>
    <definedName name="csexcel_int_meri_konc_Dim12">"="</definedName>
    <definedName name="csexcel_int_meriAnchor">'[12]MERI'!#REF!</definedName>
    <definedName name="csexcel_int_mora_Dim01">"="</definedName>
    <definedName name="csexcel_int_mora_Dim02">"="</definedName>
    <definedName name="csexcel_int_mora_Dim03">"="</definedName>
    <definedName name="csexcel_int_mora_Dim04">"="</definedName>
    <definedName name="csexcel_int_mora_Dim05">"="</definedName>
    <definedName name="csexcel_int_mora_Dim06">"="</definedName>
    <definedName name="csexcel_int_mora_Dim07">"="</definedName>
    <definedName name="csexcel_int_mora_Dim08">"="</definedName>
    <definedName name="csexcel_int_mora_Dim09">"="</definedName>
    <definedName name="csexcel_int_mora_Dim10">"="</definedName>
    <definedName name="csexcel_int_mora_Dim11">"="</definedName>
    <definedName name="csexcel_int_mora_Dim12">"="</definedName>
    <definedName name="csexcel_int_mora_konc_Dim01">"="</definedName>
    <definedName name="csexcel_int_mora_konc_Dim02">"="</definedName>
    <definedName name="csexcel_int_mora_konc_Dim03">"="</definedName>
    <definedName name="csexcel_int_mora_konc_Dim04">"="</definedName>
    <definedName name="csexcel_int_mora_konc_Dim05">"="</definedName>
    <definedName name="csexcel_int_mora_konc_Dim06">"="</definedName>
    <definedName name="csexcel_int_mora_konc_Dim07">"="</definedName>
    <definedName name="csexcel_int_mora_konc_Dim08">"="</definedName>
    <definedName name="csexcel_int_mora_konc_Dim09">"="</definedName>
    <definedName name="csexcel_int_mora_konc_Dim10">"="</definedName>
    <definedName name="csexcel_int_mora_konc_Dim11">"="</definedName>
    <definedName name="csexcel_int_mora_konc_Dim12">"="</definedName>
    <definedName name="csexcel_int_mora_koncAnchor">#REF!</definedName>
    <definedName name="csexcel_int_moraAnchor">#REF!</definedName>
    <definedName name="csexcel_int_muzeum_Dim01">"="</definedName>
    <definedName name="csexcel_int_muzeum_Dim02">"="</definedName>
    <definedName name="csexcel_int_muzeum_Dim03">"="</definedName>
    <definedName name="csexcel_int_muzeum_Dim04">"="</definedName>
    <definedName name="csexcel_int_muzeum_Dim05">"="</definedName>
    <definedName name="csexcel_int_muzeum_Dim06">"="</definedName>
    <definedName name="csexcel_int_muzeum_Dim07">"="</definedName>
    <definedName name="csexcel_int_muzeum_Dim08">"="</definedName>
    <definedName name="csexcel_int_muzeum_Dim09">"="</definedName>
    <definedName name="csexcel_int_muzeum_Dim10">"="</definedName>
    <definedName name="csexcel_int_muzeum_Dim11">"="</definedName>
    <definedName name="csexcel_int_muzeum_Dim12">"="</definedName>
    <definedName name="csexcel_int_muzeum_konc_Dim01">"="</definedName>
    <definedName name="csexcel_int_muzeum_konc_Dim02">"="</definedName>
    <definedName name="csexcel_int_muzeum_konc_Dim03">"="</definedName>
    <definedName name="csexcel_int_muzeum_konc_Dim04">"="</definedName>
    <definedName name="csexcel_int_muzeum_konc_Dim05">"="</definedName>
    <definedName name="csexcel_int_muzeum_konc_Dim06">"="</definedName>
    <definedName name="csexcel_int_muzeum_konc_Dim07">"="</definedName>
    <definedName name="csexcel_int_muzeum_konc_Dim08">"="</definedName>
    <definedName name="csexcel_int_muzeum_konc_Dim09">"="</definedName>
    <definedName name="csexcel_int_muzeum_konc_Dim10">"="</definedName>
    <definedName name="csexcel_int_muzeum_konc_Dim11">"="</definedName>
    <definedName name="csexcel_int_muzeum_konc_Dim12">"="</definedName>
    <definedName name="csexcel_int_muzeumAnchor">'[12]Múzeum'!#REF!</definedName>
    <definedName name="csexcel_int_pedagogiai_gyermekved_szaksz_konc_Dim01">"="</definedName>
    <definedName name="csexcel_int_pedagogiai_gyermekved_szaksz_konc_Dim02">"="</definedName>
    <definedName name="csexcel_int_pedagogiai_gyermekved_szaksz_konc_Dim03">"="</definedName>
    <definedName name="csexcel_int_pedagogiai_gyermekved_szaksz_konc_Dim04">"="</definedName>
    <definedName name="csexcel_int_pedagogiai_gyermekved_szaksz_konc_Dim05">"="</definedName>
    <definedName name="csexcel_int_pedagogiai_gyermekved_szaksz_konc_Dim06">"="</definedName>
    <definedName name="csexcel_int_pedagogiai_gyermekved_szaksz_konc_Dim07">"="</definedName>
    <definedName name="csexcel_int_pedagogiai_gyermekved_szaksz_konc_Dim08">"="</definedName>
    <definedName name="csexcel_int_pedagogiai_gyermekved_szaksz_konc_Dim09">"="</definedName>
    <definedName name="csexcel_int_pedagogiai_gyermekved_szaksz_konc_Dim10">"="</definedName>
    <definedName name="csexcel_int_pedagogiai_gyermekved_szaksz_konc_Dim11">"="</definedName>
    <definedName name="csexcel_int_pedagogiai_gyermekved_szaksz_konc_Dim12">"="</definedName>
    <definedName name="csexcel_int_pszichiatria_Dim01">"="</definedName>
    <definedName name="csexcel_int_pszichiatria_Dim02">"="</definedName>
    <definedName name="csexcel_int_pszichiatria_Dim03">"="</definedName>
    <definedName name="csexcel_int_pszichiatria_Dim04">"="</definedName>
    <definedName name="csexcel_int_pszichiatria_Dim05">"="</definedName>
    <definedName name="csexcel_int_pszichiatria_Dim06">"="</definedName>
    <definedName name="csexcel_int_pszichiatria_Dim07">"="</definedName>
    <definedName name="csexcel_int_pszichiatria_Dim08">"="</definedName>
    <definedName name="csexcel_int_pszichiatria_Dim09">"="</definedName>
    <definedName name="csexcel_int_pszichiatria_Dim10">"="</definedName>
    <definedName name="csexcel_int_pszichiatria_Dim11">"="</definedName>
    <definedName name="csexcel_int_pszichiatria_Dim12">"="</definedName>
    <definedName name="csexcel_int_pszichiatriaAnchor">#REF!</definedName>
    <definedName name="csexcel_int_szabolcsi_Dim01">"="</definedName>
    <definedName name="csexcel_int_szabolcsi_Dim02">"="</definedName>
    <definedName name="csexcel_int_szabolcsi_Dim03">"="</definedName>
    <definedName name="csexcel_int_szabolcsi_Dim04">"="</definedName>
    <definedName name="csexcel_int_szabolcsi_Dim05">"="</definedName>
    <definedName name="csexcel_int_szabolcsi_Dim06">"="</definedName>
    <definedName name="csexcel_int_szabolcsi_Dim07">"="</definedName>
    <definedName name="csexcel_int_szabolcsi_Dim08">"="</definedName>
    <definedName name="csexcel_int_szabolcsi_Dim09">"="</definedName>
    <definedName name="csexcel_int_szabolcsi_Dim10">"="</definedName>
    <definedName name="csexcel_int_szabolcsi_Dim11">"="</definedName>
    <definedName name="csexcel_int_szabolcsi_Dim12">"="</definedName>
    <definedName name="csexcel_int_szabolcsi_konc_Dim01">"="</definedName>
    <definedName name="csexcel_int_szabolcsi_konc_Dim02">"="</definedName>
    <definedName name="csexcel_int_szabolcsi_konc_Dim03">"="</definedName>
    <definedName name="csexcel_int_szabolcsi_konc_Dim04">"="</definedName>
    <definedName name="csexcel_int_szabolcsi_konc_Dim05">"="</definedName>
    <definedName name="csexcel_int_szabolcsi_konc_Dim06">"="</definedName>
    <definedName name="csexcel_int_szabolcsi_konc_Dim07">"="</definedName>
    <definedName name="csexcel_int_szabolcsi_konc_Dim08">"="</definedName>
    <definedName name="csexcel_int_szabolcsi_konc_Dim09">"="</definedName>
    <definedName name="csexcel_int_szabolcsi_konc_Dim10">"="</definedName>
    <definedName name="csexcel_int_szabolcsi_konc_Dim11">"="</definedName>
    <definedName name="csexcel_int_szabolcsi_konc_Dim12">"="</definedName>
    <definedName name="csexcel_int_szabolcsi_koncAnchor">#REF!</definedName>
    <definedName name="csexcel_int_szabolcsiAnchor">#REF!</definedName>
    <definedName name="csexcel_int_szakertoi_nev_konc_Dim01">"="</definedName>
    <definedName name="csexcel_int_szakertoi_nev_konc_Dim02">"="</definedName>
    <definedName name="csexcel_int_szakertoi_nev_konc_Dim03">"="</definedName>
    <definedName name="csexcel_int_szakertoi_nev_konc_Dim04">"="</definedName>
    <definedName name="csexcel_int_szakertoi_nev_konc_Dim05">"="</definedName>
    <definedName name="csexcel_int_szakertoi_nev_konc_Dim06">"="</definedName>
    <definedName name="csexcel_int_szakertoi_nev_konc_Dim07">"="</definedName>
    <definedName name="csexcel_int_szakertoi_nev_konc_Dim08">"="</definedName>
    <definedName name="csexcel_int_szakertoi_nev_konc_Dim09">"="</definedName>
    <definedName name="csexcel_int_szakertoi_nev_konc_Dim10">"="</definedName>
    <definedName name="csexcel_int_szakertoi_nev_konc_Dim11">"="</definedName>
    <definedName name="csexcel_int_szakertoi_nev_konc_Dim12">"="</definedName>
    <definedName name="csexcel_int_szakertoi_nev_koncAnchor">#REF!</definedName>
    <definedName name="csexcel_int_szakertoi_nev_tan_Dim01">"="</definedName>
    <definedName name="csexcel_int_szakertoi_nev_tan_Dim02">"="</definedName>
    <definedName name="csexcel_int_szakertoi_nev_tan_Dim03">"="</definedName>
    <definedName name="csexcel_int_szakertoi_nev_tan_Dim04">"="</definedName>
    <definedName name="csexcel_int_szakertoi_nev_tan_Dim05">"="</definedName>
    <definedName name="csexcel_int_szakertoi_nev_tan_Dim06">"="</definedName>
    <definedName name="csexcel_int_szakertoi_nev_tan_Dim07">"="</definedName>
    <definedName name="csexcel_int_szakertoi_nev_tan_Dim08">"="</definedName>
    <definedName name="csexcel_int_szakertoi_nev_tan_Dim09">"="</definedName>
    <definedName name="csexcel_int_szakertoi_nev_tan_Dim10">"="</definedName>
    <definedName name="csexcel_int_szakertoi_nev_tan_Dim11">"="</definedName>
    <definedName name="csexcel_int_szakertoi_nev_tan_Dim12">"="</definedName>
    <definedName name="csexcel_int_szakertoi_nev_tanAnchor">#REF!</definedName>
    <definedName name="csexcel_int_szechenyi_Dim01">"="</definedName>
    <definedName name="csexcel_int_szechenyi_Dim02">"="</definedName>
    <definedName name="csexcel_int_szechenyi_Dim03">"="</definedName>
    <definedName name="csexcel_int_szechenyi_Dim04">"="</definedName>
    <definedName name="csexcel_int_szechenyi_Dim05">"="</definedName>
    <definedName name="csexcel_int_szechenyi_Dim06">"="</definedName>
    <definedName name="csexcel_int_szechenyi_Dim07">"="</definedName>
    <definedName name="csexcel_int_szechenyi_Dim08">"="</definedName>
    <definedName name="csexcel_int_szechenyi_Dim09">"="</definedName>
    <definedName name="csexcel_int_szechenyi_Dim10">"="</definedName>
    <definedName name="csexcel_int_szechenyi_Dim11">"="</definedName>
    <definedName name="csexcel_int_szechenyi_Dim12">"="</definedName>
    <definedName name="csexcel_int_szechenyi_konc_Dim01">"="</definedName>
    <definedName name="csexcel_int_szechenyi_konc_Dim02">"="</definedName>
    <definedName name="csexcel_int_szechenyi_konc_Dim03">"="</definedName>
    <definedName name="csexcel_int_szechenyi_konc_Dim04">"="</definedName>
    <definedName name="csexcel_int_szechenyi_konc_Dim05">"="</definedName>
    <definedName name="csexcel_int_szechenyi_konc_Dim06">"="</definedName>
    <definedName name="csexcel_int_szechenyi_konc_Dim07">"="</definedName>
    <definedName name="csexcel_int_szechenyi_konc_Dim08">"="</definedName>
    <definedName name="csexcel_int_szechenyi_konc_Dim09">"="</definedName>
    <definedName name="csexcel_int_szechenyi_konc_Dim10">"="</definedName>
    <definedName name="csexcel_int_szechenyi_konc_Dim11">"="</definedName>
    <definedName name="csexcel_int_szechenyi_konc_Dim12">"="</definedName>
    <definedName name="csexcel_int_szechenyiAnchor">'[12]Széchenyi'!#REF!</definedName>
    <definedName name="csexcel_int_szt_rita_Dim01">"="</definedName>
    <definedName name="csexcel_int_szt_rita_Dim02">"="</definedName>
    <definedName name="csexcel_int_szt_rita_Dim03">"="</definedName>
    <definedName name="csexcel_int_szt_rita_Dim04">"="</definedName>
    <definedName name="csexcel_int_szt_rita_Dim05">"="</definedName>
    <definedName name="csexcel_int_szt_rita_Dim06">"="</definedName>
    <definedName name="csexcel_int_szt_rita_Dim07">"="</definedName>
    <definedName name="csexcel_int_szt_rita_Dim08">"="</definedName>
    <definedName name="csexcel_int_szt_rita_Dim09">"="</definedName>
    <definedName name="csexcel_int_szt_rita_Dim10">"="</definedName>
    <definedName name="csexcel_int_szt_rita_Dim11">"="</definedName>
    <definedName name="csexcel_int_szt_rita_Dim12">"="</definedName>
    <definedName name="csexcel_int_szt_ritaAnchor">#REF!</definedName>
    <definedName name="csexcel_int_tgszsz_Dim01">"="</definedName>
    <definedName name="csexcel_int_tgszsz_Dim02">"="</definedName>
    <definedName name="csexcel_int_tgszsz_Dim03">"="</definedName>
    <definedName name="csexcel_int_tgszsz_Dim04">"="</definedName>
    <definedName name="csexcel_int_tgszsz_Dim05">"="</definedName>
    <definedName name="csexcel_int_tgszsz_Dim06">"="</definedName>
    <definedName name="csexcel_int_tgszsz_Dim07">"="</definedName>
    <definedName name="csexcel_int_tgszsz_Dim08">"="</definedName>
    <definedName name="csexcel_int_tgszsz_Dim09">"="</definedName>
    <definedName name="csexcel_int_tgszsz_Dim10">"="</definedName>
    <definedName name="csexcel_int_tgszsz_Dim11">"="</definedName>
    <definedName name="csexcel_int_tgszsz_Dim12">"="</definedName>
    <definedName name="csexcel_int_tgszsz_konc_Dim01">"="</definedName>
    <definedName name="csexcel_int_tgszsz_konc_Dim02">"="</definedName>
    <definedName name="csexcel_int_tgszsz_konc_Dim03">"="</definedName>
    <definedName name="csexcel_int_tgszsz_konc_Dim04">"="</definedName>
    <definedName name="csexcel_int_tgszsz_konc_Dim05">"="</definedName>
    <definedName name="csexcel_int_tgszsz_konc_Dim06">"="</definedName>
    <definedName name="csexcel_int_tgszsz_konc_Dim07">"="</definedName>
    <definedName name="csexcel_int_tgszsz_konc_Dim08">"="</definedName>
    <definedName name="csexcel_int_tgszsz_konc_Dim09">"="</definedName>
    <definedName name="csexcel_int_tgszsz_konc_Dim10">"="</definedName>
    <definedName name="csexcel_int_tgszsz_konc_Dim11">"="</definedName>
    <definedName name="csexcel_int_tgszsz_konc_Dim12">"="</definedName>
    <definedName name="csexcel_int_tgszszAnchor">'[12]TGSZSZ'!#REF!</definedName>
    <definedName name="csexcel_int_zsigmondy_Dim01">"="</definedName>
    <definedName name="csexcel_int_zsigmondy_Dim02">"="</definedName>
    <definedName name="csexcel_int_zsigmondy_Dim03">"="</definedName>
    <definedName name="csexcel_int_zsigmondy_Dim04">"="</definedName>
    <definedName name="csexcel_int_zsigmondy_Dim05">"="</definedName>
    <definedName name="csexcel_int_zsigmondy_Dim06">"="</definedName>
    <definedName name="csexcel_int_zsigmondy_Dim07">"="</definedName>
    <definedName name="csexcel_int_zsigmondy_Dim08">"="</definedName>
    <definedName name="csexcel_int_zsigmondy_Dim09">"="</definedName>
    <definedName name="csexcel_int_zsigmondy_Dim10">"="</definedName>
    <definedName name="csexcel_int_zsigmondy_Dim11">"="</definedName>
    <definedName name="csexcel_int_zsigmondy_Dim12">"="</definedName>
    <definedName name="csexcel_int_zsigmondy_konc_Dim01">"="</definedName>
    <definedName name="csexcel_int_zsigmondy_konc_Dim02">"="</definedName>
    <definedName name="csexcel_int_zsigmondy_konc_Dim03">"="</definedName>
    <definedName name="csexcel_int_zsigmondy_konc_Dim04">"="</definedName>
    <definedName name="csexcel_int_zsigmondy_konc_Dim05">"="</definedName>
    <definedName name="csexcel_int_zsigmondy_konc_Dim06">"="</definedName>
    <definedName name="csexcel_int_zsigmondy_konc_Dim07">"="</definedName>
    <definedName name="csexcel_int_zsigmondy_konc_Dim08">"="</definedName>
    <definedName name="csexcel_int_zsigmondy_konc_Dim09">"="</definedName>
    <definedName name="csexcel_int_zsigmondy_konc_Dim10">"="</definedName>
    <definedName name="csexcel_int_zsigmondy_konc_Dim11">"="</definedName>
    <definedName name="csexcel_int_zsigmondy_konc_Dim12">"="</definedName>
    <definedName name="csexcel_int_zsigmondyAnchor">'[12]Zsigmondy'!#REF!</definedName>
    <definedName name="csexcel_intezmeny_ossz_Dim01">"="</definedName>
    <definedName name="csexcel_intezmeny_ossz_Dim02">"="</definedName>
    <definedName name="csexcel_intezmeny_ossz_Dim03">"="</definedName>
    <definedName name="csexcel_intezmeny_ossz_Dim04">"="</definedName>
    <definedName name="csexcel_intezmeny_ossz_Dim05">"="</definedName>
    <definedName name="csexcel_intezmeny_ossz_Dim06">"="</definedName>
    <definedName name="csexcel_intezmeny_ossz_Dim07">"="</definedName>
    <definedName name="csexcel_intezmeny_ossz_Dim08">"="</definedName>
    <definedName name="csexcel_intezmeny_ossz_Dim09">"="</definedName>
    <definedName name="csexcel_intezmeny_ossz_Dim10">"="</definedName>
    <definedName name="csexcel_intezmeny_ossz_Dim11">"="</definedName>
    <definedName name="csexcel_intezmeny_ossz_Dim12">"="</definedName>
    <definedName name="csexcel_intezmeny_ossz_konc_Dim01">"="</definedName>
    <definedName name="csexcel_intezmeny_ossz_konc_Dim02">"="</definedName>
    <definedName name="csexcel_intezmeny_ossz_konc_Dim03">"="</definedName>
    <definedName name="csexcel_intezmeny_ossz_konc_Dim04">"="</definedName>
    <definedName name="csexcel_intezmeny_ossz_konc_Dim05">"="</definedName>
    <definedName name="csexcel_intezmeny_ossz_konc_Dim06">"="</definedName>
    <definedName name="csexcel_intezmeny_ossz_konc_Dim07">"="</definedName>
    <definedName name="csexcel_intezmeny_ossz_konc_Dim08">"="</definedName>
    <definedName name="csexcel_intezmeny_ossz_konc_Dim09">"="</definedName>
    <definedName name="csexcel_intezmeny_ossz_konc_Dim10">"="</definedName>
    <definedName name="csexcel_intezmeny_ossz_konc_Dim11">"="</definedName>
    <definedName name="csexcel_intezmeny_ossz_konc_Dim12">"="</definedName>
    <definedName name="csexcel_intezmeny_osszAnchor">#REF!</definedName>
    <definedName name="csexcel_kim_hivatal_belso_penzeszkoz_teljesites_Dim01">"="</definedName>
    <definedName name="csexcel_kim_hivatal_belso_penzeszkoz_teljesites_Dim02">"="</definedName>
    <definedName name="csexcel_kim_hivatal_belso_penzeszkoz_teljesites_Dim03">"="</definedName>
    <definedName name="csexcel_kim_hivatal_belso_penzeszkoz_teljesites_Dim04">"="</definedName>
    <definedName name="csexcel_kim_hivatal_belso_penzeszkoz_teljesites_Dim05">"="</definedName>
    <definedName name="csexcel_kim_hivatal_belso_penzeszkoz_teljesites_Dim06">"="</definedName>
    <definedName name="csexcel_kim_hivatal_belso_penzeszkoz_teljesites_Dim07">"="</definedName>
    <definedName name="csexcel_kim_hivatal_belso_penzeszkoz_teljesites_Dim08">"="</definedName>
    <definedName name="csexcel_kim_hivatal_belso_penzeszkoz_teljesites_Dim09">"="</definedName>
    <definedName name="csexcel_kim_hivatal_belso_penzeszkoz_teljesites_Dim10">"="</definedName>
    <definedName name="csexcel_kim_hivatal_belso_penzeszkoz_teljesites_Dim11">"="</definedName>
    <definedName name="csexcel_kim_hivatal_belso_penzeszkoz_teljesites_Dim12">"="</definedName>
    <definedName name="csexcel_kim_hivatal_belso_penzeszkoz_teljesitesAnchor">#REF!</definedName>
    <definedName name="csexcel_kimutatas_9_sz_melleklet_Dim01">"="</definedName>
    <definedName name="csexcel_kimutatas_9_sz_melleklet_Dim02">"="</definedName>
    <definedName name="csexcel_kimutatas_9_sz_melleklet_Dim03">"="</definedName>
    <definedName name="csexcel_kimutatas_9_sz_melleklet_Dim04">"="</definedName>
    <definedName name="csexcel_kimutatas_9_sz_melleklet_Dim05">"="</definedName>
    <definedName name="csexcel_kimutatas_9_sz_melleklet_Dim06">"="</definedName>
    <definedName name="csexcel_kimutatas_9_sz_melleklet_Dim07">"="</definedName>
    <definedName name="csexcel_kimutatas_9_sz_melleklet_Dim08">"="</definedName>
    <definedName name="csexcel_kimutatas_9_sz_melleklet_Dim09">"="</definedName>
    <definedName name="csexcel_kimutatas_9_sz_melleklet_Dim10">"="</definedName>
    <definedName name="csexcel_kimutatas_9_sz_melleklet_Dim11">"="</definedName>
    <definedName name="csexcel_kimutatas_9_sz_melleklet_Dim12">"="</definedName>
    <definedName name="csexcel_kimutatas_9_sz_mellekletAnchor">#REF!</definedName>
    <definedName name="csexcel_kimutatas_beruhazas_felujitas_Dim01">"="</definedName>
    <definedName name="csexcel_kimutatas_beruhazas_felujitas_Dim02">"="</definedName>
    <definedName name="csexcel_kimutatas_beruhazas_felujitas_Dim03">"="</definedName>
    <definedName name="csexcel_kimutatas_beruhazas_felujitas_Dim04">"="</definedName>
    <definedName name="csexcel_kimutatas_beruhazas_felujitas_Dim05">"="</definedName>
    <definedName name="csexcel_kimutatas_beruhazas_felujitas_Dim06">"="</definedName>
    <definedName name="csexcel_kimutatas_beruhazas_felujitas_Dim07">"="</definedName>
    <definedName name="csexcel_kimutatas_beruhazas_felujitas_Dim08">"="</definedName>
    <definedName name="csexcel_kimutatas_beruhazas_felujitas_Dim09">"="</definedName>
    <definedName name="csexcel_kimutatas_beruhazas_felujitas_Dim10">"="</definedName>
    <definedName name="csexcel_kimutatas_beruhazas_felujitas_Dim11">"="</definedName>
    <definedName name="csexcel_kimutatas_beruhazas_felujitas_Dim12">"="</definedName>
    <definedName name="csexcel_kimutatas_beruhazas_felujitasAnchor">#REF!</definedName>
    <definedName name="csexcel_kimutatas_bev_fobb_jogcim_Dim01">"="</definedName>
    <definedName name="csexcel_kimutatas_bev_fobb_jogcim_Dim02">"="</definedName>
    <definedName name="csexcel_kimutatas_bev_fobb_jogcim_Dim03">"="</definedName>
    <definedName name="csexcel_kimutatas_bev_fobb_jogcim_Dim04">"="</definedName>
    <definedName name="csexcel_kimutatas_bev_fobb_jogcim_Dim05">"="</definedName>
    <definedName name="csexcel_kimutatas_bev_fobb_jogcim_Dim06">"="</definedName>
    <definedName name="csexcel_kimutatas_bev_fobb_jogcim_Dim07">"="</definedName>
    <definedName name="csexcel_kimutatas_bev_fobb_jogcim_Dim08">"="</definedName>
    <definedName name="csexcel_kimutatas_bev_fobb_jogcim_Dim09">"="</definedName>
    <definedName name="csexcel_kimutatas_bev_fobb_jogcim_Dim10">"="</definedName>
    <definedName name="csexcel_kimutatas_bev_fobb_jogcim_Dim11">"="</definedName>
    <definedName name="csexcel_kimutatas_bev_fobb_jogcim_Dim12">"="</definedName>
    <definedName name="csexcel_kimutatas_bev_fobb_jogcimAnchor">#REF!</definedName>
    <definedName name="csexcel_kimutatas_celtartalekok_Dim01">"="</definedName>
    <definedName name="csexcel_kimutatas_celtartalekok_Dim02">"="</definedName>
    <definedName name="csexcel_kimutatas_celtartalekok_Dim03">"="</definedName>
    <definedName name="csexcel_kimutatas_celtartalekok_Dim04">"="</definedName>
    <definedName name="csexcel_kimutatas_celtartalekok_Dim05">"="</definedName>
    <definedName name="csexcel_kimutatas_celtartalekok_Dim06">"="</definedName>
    <definedName name="csexcel_kimutatas_celtartalekok_Dim07">"="</definedName>
    <definedName name="csexcel_kimutatas_celtartalekok_Dim08">"="</definedName>
    <definedName name="csexcel_kimutatas_celtartalekok_Dim09">"="</definedName>
    <definedName name="csexcel_kimutatas_celtartalekok_Dim10">"="</definedName>
    <definedName name="csexcel_kimutatas_celtartalekok_Dim11">"="</definedName>
    <definedName name="csexcel_kimutatas_celtartalekok_Dim12">"="</definedName>
    <definedName name="csexcel_kimutatas_celtartalekokAnchor">#REF!</definedName>
    <definedName name="csexcel_kimutatas_Cigany_rend_tabla_Dim01">"="</definedName>
    <definedName name="csexcel_kimutatas_Cigany_rend_tabla_Dim02">"="</definedName>
    <definedName name="csexcel_kimutatas_Cigany_rend_tabla_Dim03">"="</definedName>
    <definedName name="csexcel_kimutatas_Cigany_rend_tabla_Dim04">"="</definedName>
    <definedName name="csexcel_kimutatas_Cigany_rend_tabla_Dim05">"="</definedName>
    <definedName name="csexcel_kimutatas_Cigany_rend_tabla_Dim06">"="</definedName>
    <definedName name="csexcel_kimutatas_Cigany_rend_tabla_Dim07">"="</definedName>
    <definedName name="csexcel_kimutatas_Cigany_rend_tabla_Dim08">"="</definedName>
    <definedName name="csexcel_kimutatas_Cigany_rend_tabla_Dim09">"="</definedName>
    <definedName name="csexcel_kimutatas_Cigany_rend_tabla_Dim10">"="</definedName>
    <definedName name="csexcel_kimutatas_Cigany_rend_tabla_Dim11">"="</definedName>
    <definedName name="csexcel_kimutatas_Cigany_rend_tabla_Dim12">"="</definedName>
    <definedName name="csexcel_kimutatas_Cigany_rend_tablaAnchor">#REF!</definedName>
    <definedName name="csexcel_kimutatas_Cigany_rendeleti_tabla_Dim01">"="</definedName>
    <definedName name="csexcel_kimutatas_Cigany_rendeleti_tabla_Dim02">"="</definedName>
    <definedName name="csexcel_kimutatas_Cigany_rendeleti_tabla_Dim03">"="</definedName>
    <definedName name="csexcel_kimutatas_Cigany_rendeleti_tabla_Dim04">"="</definedName>
    <definedName name="csexcel_kimutatas_Cigany_rendeleti_tabla_Dim05">"="</definedName>
    <definedName name="csexcel_kimutatas_Cigany_rendeleti_tabla_Dim06">"="</definedName>
    <definedName name="csexcel_kimutatas_Cigany_rendeleti_tabla_Dim07">"="</definedName>
    <definedName name="csexcel_kimutatas_Cigany_rendeleti_tabla_Dim08">"="</definedName>
    <definedName name="csexcel_kimutatas_Cigany_rendeleti_tabla_Dim09">"="</definedName>
    <definedName name="csexcel_kimutatas_Cigany_rendeleti_tabla_Dim10">"="</definedName>
    <definedName name="csexcel_kimutatas_Cigany_rendeleti_tabla_Dim11">"="</definedName>
    <definedName name="csexcel_kimutatas_Cigany_rendeleti_tabla_Dim12">"="</definedName>
    <definedName name="csexcel_kimutatas_felhalmozas_merleg_bev_Dim01">"="</definedName>
    <definedName name="csexcel_kimutatas_felhalmozas_merleg_bev_Dim02">"="</definedName>
    <definedName name="csexcel_kimutatas_felhalmozas_merleg_bev_Dim03">"="</definedName>
    <definedName name="csexcel_kimutatas_felhalmozas_merleg_bev_Dim04">"="</definedName>
    <definedName name="csexcel_kimutatas_felhalmozas_merleg_bev_Dim05">"="</definedName>
    <definedName name="csexcel_kimutatas_felhalmozas_merleg_bev_Dim06">"="</definedName>
    <definedName name="csexcel_kimutatas_felhalmozas_merleg_bev_Dim07">"="</definedName>
    <definedName name="csexcel_kimutatas_felhalmozas_merleg_bev_Dim08">"="</definedName>
    <definedName name="csexcel_kimutatas_felhalmozas_merleg_bev_Dim09">"="</definedName>
    <definedName name="csexcel_kimutatas_felhalmozas_merleg_bev_Dim10">"="</definedName>
    <definedName name="csexcel_kimutatas_felhalmozas_merleg_bev_Dim11">"="</definedName>
    <definedName name="csexcel_kimutatas_felhalmozas_merleg_bev_Dim12">"="</definedName>
    <definedName name="csexcel_kimutatas_felhalmozas_merleg_kiad_Dim01">"="</definedName>
    <definedName name="csexcel_kimutatas_felhalmozas_merleg_kiad_Dim02">"="</definedName>
    <definedName name="csexcel_kimutatas_felhalmozas_merleg_kiad_Dim03">"="</definedName>
    <definedName name="csexcel_kimutatas_felhalmozas_merleg_kiad_Dim04">"="</definedName>
    <definedName name="csexcel_kimutatas_felhalmozas_merleg_kiad_Dim05">"="</definedName>
    <definedName name="csexcel_kimutatas_felhalmozas_merleg_kiad_Dim06">"="</definedName>
    <definedName name="csexcel_kimutatas_felhalmozas_merleg_kiad_Dim07">"="</definedName>
    <definedName name="csexcel_kimutatas_felhalmozas_merleg_kiad_Dim08">"="</definedName>
    <definedName name="csexcel_kimutatas_felhalmozas_merleg_kiad_Dim09">"="</definedName>
    <definedName name="csexcel_kimutatas_felhalmozas_merleg_kiad_Dim10">"="</definedName>
    <definedName name="csexcel_kimutatas_felhalmozas_merleg_kiad_Dim11">"="</definedName>
    <definedName name="csexcel_kimutatas_felhalmozas_merleg_kiad_Dim12">"="</definedName>
    <definedName name="csexcel_kimutatas_fobbjogcim_bev_Dim01">"="</definedName>
    <definedName name="csexcel_kimutatas_fobbjogcim_bev_Dim02">"="</definedName>
    <definedName name="csexcel_kimutatas_fobbjogcim_bev_Dim03">"="</definedName>
    <definedName name="csexcel_kimutatas_fobbjogcim_bev_Dim04">"="</definedName>
    <definedName name="csexcel_kimutatas_fobbjogcim_bev_Dim05">"="</definedName>
    <definedName name="csexcel_kimutatas_fobbjogcim_bev_Dim06">"="</definedName>
    <definedName name="csexcel_kimutatas_fobbjogcim_bev_Dim07">"="</definedName>
    <definedName name="csexcel_kimutatas_fobbjogcim_bev_Dim08">"="</definedName>
    <definedName name="csexcel_kimutatas_fobbjogcim_bev_Dim09">"="</definedName>
    <definedName name="csexcel_kimutatas_fobbjogcim_bev_Dim10">"="</definedName>
    <definedName name="csexcel_kimutatas_fobbjogcim_bev_Dim11">"="</definedName>
    <definedName name="csexcel_kimutatas_fobbjogcim_bev_Dim12">"="</definedName>
    <definedName name="csexcel_kimutatas_fobbjogcim_bevAnchor">#REF!</definedName>
    <definedName name="csexcel_kimutatas_fobbjogcim_kiad_Dim01">"="</definedName>
    <definedName name="csexcel_kimutatas_fobbjogcim_kiad_Dim02">"="</definedName>
    <definedName name="csexcel_kimutatas_fobbjogcim_kiad_Dim03">"="</definedName>
    <definedName name="csexcel_kimutatas_fobbjogcim_kiad_Dim04">"="</definedName>
    <definedName name="csexcel_kimutatas_fobbjogcim_kiad_Dim05">"="</definedName>
    <definedName name="csexcel_kimutatas_fobbjogcim_kiad_Dim06">"="</definedName>
    <definedName name="csexcel_kimutatas_fobbjogcim_kiad_Dim07">"="</definedName>
    <definedName name="csexcel_kimutatas_fobbjogcim_kiad_Dim08">"="</definedName>
    <definedName name="csexcel_kimutatas_fobbjogcim_kiad_Dim09">"="</definedName>
    <definedName name="csexcel_kimutatas_fobbjogcim_kiad_Dim10">"="</definedName>
    <definedName name="csexcel_kimutatas_fobbjogcim_kiad_Dim11">"="</definedName>
    <definedName name="csexcel_kimutatas_fobbjogcim_kiad_Dim12">"="</definedName>
    <definedName name="csexcel_kimutatas_fobbjogcim_kiadAnchor">#REF!</definedName>
    <definedName name="csexcel_kimutatas_fomerleg_bev_Dim01">"="</definedName>
    <definedName name="csexcel_kimutatas_fomerleg_bev_Dim02">"="</definedName>
    <definedName name="csexcel_kimutatas_fomerleg_bev_Dim03">"="</definedName>
    <definedName name="csexcel_kimutatas_fomerleg_bev_Dim04">"="</definedName>
    <definedName name="csexcel_kimutatas_fomerleg_bev_Dim05">"="</definedName>
    <definedName name="csexcel_kimutatas_fomerleg_bev_Dim06">"="</definedName>
    <definedName name="csexcel_kimutatas_fomerleg_bev_Dim07">"="</definedName>
    <definedName name="csexcel_kimutatas_fomerleg_bev_Dim08">"="</definedName>
    <definedName name="csexcel_kimutatas_fomerleg_bev_Dim09">"="</definedName>
    <definedName name="csexcel_kimutatas_fomerleg_bev_Dim10">"="</definedName>
    <definedName name="csexcel_kimutatas_fomerleg_bev_Dim11">"="</definedName>
    <definedName name="csexcel_kimutatas_fomerleg_bev_Dim12">"="</definedName>
    <definedName name="csexcel_kimutatas_fomerleg_kiad_Dim01">"="</definedName>
    <definedName name="csexcel_kimutatas_fomerleg_kiad_Dim02">"="</definedName>
    <definedName name="csexcel_kimutatas_fomerleg_kiad_Dim03">"="</definedName>
    <definedName name="csexcel_kimutatas_fomerleg_kiad_Dim04">"="</definedName>
    <definedName name="csexcel_kimutatas_fomerleg_kiad_Dim05">"="</definedName>
    <definedName name="csexcel_kimutatas_fomerleg_kiad_Dim06">"="</definedName>
    <definedName name="csexcel_kimutatas_fomerleg_kiad_Dim07">"="</definedName>
    <definedName name="csexcel_kimutatas_fomerleg_kiad_Dim08">"="</definedName>
    <definedName name="csexcel_kimutatas_fomerleg_kiad_Dim09">"="</definedName>
    <definedName name="csexcel_kimutatas_fomerleg_kiad_Dim10">"="</definedName>
    <definedName name="csexcel_kimutatas_fomerleg_kiad_Dim11">"="</definedName>
    <definedName name="csexcel_kimutatas_fomerleg_kiad_Dim12">"="</definedName>
    <definedName name="csexcel_kimutatas_hivatal_belso_penzeszkoz_besz_Dim01">"="</definedName>
    <definedName name="csexcel_kimutatas_hivatal_belso_penzeszkoz_besz_Dim02">"="</definedName>
    <definedName name="csexcel_kimutatas_hivatal_belso_penzeszkoz_besz_Dim03">"="</definedName>
    <definedName name="csexcel_kimutatas_hivatal_belso_penzeszkoz_besz_Dim04">"="</definedName>
    <definedName name="csexcel_kimutatas_hivatal_belso_penzeszkoz_besz_Dim05">"="</definedName>
    <definedName name="csexcel_kimutatas_hivatal_belso_penzeszkoz_besz_Dim06">"="</definedName>
    <definedName name="csexcel_kimutatas_hivatal_belso_penzeszkoz_besz_Dim07">"="</definedName>
    <definedName name="csexcel_kimutatas_hivatal_belso_penzeszkoz_besz_Dim08">"="</definedName>
    <definedName name="csexcel_kimutatas_hivatal_belso_penzeszkoz_besz_Dim09">"="</definedName>
    <definedName name="csexcel_kimutatas_hivatal_belso_penzeszkoz_besz_Dim10">"="</definedName>
    <definedName name="csexcel_kimutatas_hivatal_belso_penzeszkoz_besz_Dim11">"="</definedName>
    <definedName name="csexcel_kimutatas_hivatal_belso_penzeszkoz_besz_Dim12">"="</definedName>
    <definedName name="csexcel_kimutatas_hivatal_belso_penzeszkoz_beszAnchor">#REF!</definedName>
    <definedName name="csexcel_kimutatas_hivatal_belso_penzeszkoz_Dim01">"="</definedName>
    <definedName name="csexcel_kimutatas_hivatal_belso_penzeszkoz_Dim02">"="</definedName>
    <definedName name="csexcel_kimutatas_hivatal_belso_penzeszkoz_Dim03">"="</definedName>
    <definedName name="csexcel_kimutatas_hivatal_belso_penzeszkoz_Dim04">"="</definedName>
    <definedName name="csexcel_kimutatas_hivatal_belso_penzeszkoz_Dim05">"="</definedName>
    <definedName name="csexcel_kimutatas_hivatal_belso_penzeszkoz_Dim06">"="</definedName>
    <definedName name="csexcel_kimutatas_hivatal_belso_penzeszkoz_Dim07">"="</definedName>
    <definedName name="csexcel_kimutatas_hivatal_belso_penzeszkoz_Dim08">"="</definedName>
    <definedName name="csexcel_kimutatas_hivatal_belso_penzeszkoz_Dim09">"="</definedName>
    <definedName name="csexcel_kimutatas_hivatal_belso_penzeszkoz_Dim10">"="</definedName>
    <definedName name="csexcel_kimutatas_hivatal_belso_penzeszkoz_Dim11">"="</definedName>
    <definedName name="csexcel_kimutatas_hivatal_belso_penzeszkoz_Dim12">"="</definedName>
    <definedName name="csexcel_kimutatas_hivatal_belso_penzeszkoz_jo_Dim01">"="</definedName>
    <definedName name="csexcel_kimutatas_hivatal_belso_penzeszkoz_jo_Dim02">"="</definedName>
    <definedName name="csexcel_kimutatas_hivatal_belso_penzeszkoz_jo_Dim03">"="</definedName>
    <definedName name="csexcel_kimutatas_hivatal_belso_penzeszkoz_jo_Dim04">"="</definedName>
    <definedName name="csexcel_kimutatas_hivatal_belso_penzeszkoz_jo_Dim05">"="</definedName>
    <definedName name="csexcel_kimutatas_hivatal_belso_penzeszkoz_jo_Dim06">"="</definedName>
    <definedName name="csexcel_kimutatas_hivatal_belso_penzeszkoz_jo_Dim07">"="</definedName>
    <definedName name="csexcel_kimutatas_hivatal_belso_penzeszkoz_jo_Dim08">"="</definedName>
    <definedName name="csexcel_kimutatas_hivatal_belso_penzeszkoz_jo_Dim09">"="</definedName>
    <definedName name="csexcel_kimutatas_hivatal_belso_penzeszkoz_jo_Dim10">"="</definedName>
    <definedName name="csexcel_kimutatas_hivatal_belso_penzeszkoz_jo_Dim11">"="</definedName>
    <definedName name="csexcel_kimutatas_hivatal_belso_penzeszkoz_jo_Dim12">"="</definedName>
    <definedName name="csexcel_kimutatas_hivatal_belso_penzeszkoz_jo1_Dim01">"="</definedName>
    <definedName name="csexcel_kimutatas_hivatal_belso_penzeszkoz_jo1_Dim02">"="</definedName>
    <definedName name="csexcel_kimutatas_hivatal_belso_penzeszkoz_jo1_Dim03">"="</definedName>
    <definedName name="csexcel_kimutatas_hivatal_belso_penzeszkoz_jo1_Dim04">"="</definedName>
    <definedName name="csexcel_kimutatas_hivatal_belso_penzeszkoz_jo1_Dim05">"="</definedName>
    <definedName name="csexcel_kimutatas_hivatal_belso_penzeszkoz_jo1_Dim06">"="</definedName>
    <definedName name="csexcel_kimutatas_hivatal_belso_penzeszkoz_jo1_Dim07">"="</definedName>
    <definedName name="csexcel_kimutatas_hivatal_belso_penzeszkoz_jo1_Dim08">"="</definedName>
    <definedName name="csexcel_kimutatas_hivatal_belso_penzeszkoz_jo1_Dim09">"="</definedName>
    <definedName name="csexcel_kimutatas_hivatal_belso_penzeszkoz_jo1_Dim10">"="</definedName>
    <definedName name="csexcel_kimutatas_hivatal_belso_penzeszkoz_jo1_Dim11">"="</definedName>
    <definedName name="csexcel_kimutatas_hivatal_belso_penzeszkoz_jo1_Dim12">"="</definedName>
    <definedName name="csexcel_kimutatas_hivatal_belso_penzeszkoz_joAnchor">#REF!</definedName>
    <definedName name="csexcel_kimutatas_hivatal_belso_penzeszkozAnchor">#REF!</definedName>
    <definedName name="csexcel_kimutatas_hivatal_rendeleti_tabla_Dim01">"="</definedName>
    <definedName name="csexcel_kimutatas_hivatal_rendeleti_tabla_Dim02">"="</definedName>
    <definedName name="csexcel_kimutatas_hivatal_rendeleti_tabla_Dim03">"="</definedName>
    <definedName name="csexcel_kimutatas_hivatal_rendeleti_tabla_Dim04">"="</definedName>
    <definedName name="csexcel_kimutatas_hivatal_rendeleti_tabla_Dim05">"="</definedName>
    <definedName name="csexcel_kimutatas_hivatal_rendeleti_tabla_Dim06">"="</definedName>
    <definedName name="csexcel_kimutatas_hivatal_rendeleti_tabla_Dim07">"="</definedName>
    <definedName name="csexcel_kimutatas_hivatal_rendeleti_tabla_Dim08">"="</definedName>
    <definedName name="csexcel_kimutatas_hivatal_rendeleti_tabla_Dim09">"="</definedName>
    <definedName name="csexcel_kimutatas_hivatal_rendeleti_tabla_Dim10">"="</definedName>
    <definedName name="csexcel_kimutatas_hivatal_rendeleti_tabla_Dim11">"="</definedName>
    <definedName name="csexcel_kimutatas_hivatal_rendeleti_tabla_Dim12">"="</definedName>
    <definedName name="csexcel_kimutatas_kiad_fobb_jogcim_Dim01">"="</definedName>
    <definedName name="csexcel_kimutatas_kiad_fobb_jogcim_Dim02">"="</definedName>
    <definedName name="csexcel_kimutatas_kiad_fobb_jogcim_Dim03">"="</definedName>
    <definedName name="csexcel_kimutatas_kiad_fobb_jogcim_Dim04">"="</definedName>
    <definedName name="csexcel_kimutatas_kiad_fobb_jogcim_Dim05">"="</definedName>
    <definedName name="csexcel_kimutatas_kiad_fobb_jogcim_Dim06">"="</definedName>
    <definedName name="csexcel_kimutatas_kiad_fobb_jogcim_Dim07">"="</definedName>
    <definedName name="csexcel_kimutatas_kiad_fobb_jogcim_Dim08">"="</definedName>
    <definedName name="csexcel_kimutatas_kiad_fobb_jogcim_Dim09">"="</definedName>
    <definedName name="csexcel_kimutatas_kiad_fobb_jogcim_Dim10">"="</definedName>
    <definedName name="csexcel_kimutatas_kiad_fobb_jogcim_Dim11">"="</definedName>
    <definedName name="csexcel_kimutatas_kiad_fobb_jogcim_Dim12">"="</definedName>
    <definedName name="csexcel_kimutatas_kiad_fobb_jogcimAnchor">#REF!</definedName>
    <definedName name="csexcel_kimutatas_kisebbsegi_rendeleti_tabla_Dim01">"="</definedName>
    <definedName name="csexcel_kimutatas_kisebbsegi_rendeleti_tabla_Dim02">"="</definedName>
    <definedName name="csexcel_kimutatas_kisebbsegi_rendeleti_tabla_Dim03">"="</definedName>
    <definedName name="csexcel_kimutatas_kisebbsegi_rendeleti_tabla_Dim04">"="</definedName>
    <definedName name="csexcel_kimutatas_kisebbsegi_rendeleti_tabla_Dim05">"="</definedName>
    <definedName name="csexcel_kimutatas_kisebbsegi_rendeleti_tabla_Dim06">"="</definedName>
    <definedName name="csexcel_kimutatas_kisebbsegi_rendeleti_tabla_Dim07">"="</definedName>
    <definedName name="csexcel_kimutatas_kisebbsegi_rendeleti_tabla_Dim08">"="</definedName>
    <definedName name="csexcel_kimutatas_kisebbsegi_rendeleti_tabla_Dim09">"="</definedName>
    <definedName name="csexcel_kimutatas_kisebbsegi_rendeleti_tabla_Dim10">"="</definedName>
    <definedName name="csexcel_kimutatas_kisebbsegi_rendeleti_tabla_Dim11">"="</definedName>
    <definedName name="csexcel_kimutatas_kisebbsegi_rendeleti_tabla_Dim12">"="</definedName>
    <definedName name="csexcel_kimutatas_kisebbsegi_rendeleti_tablaAnchor">#REF!</definedName>
    <definedName name="csexcel_kimutatas_likviditas_Dim01">"="</definedName>
    <definedName name="csexcel_kimutatas_likviditas_Dim02">"="</definedName>
    <definedName name="csexcel_kimutatas_likviditas_Dim03">"="</definedName>
    <definedName name="csexcel_kimutatas_likviditas_Dim04">"="</definedName>
    <definedName name="csexcel_kimutatas_likviditas_Dim05">"="</definedName>
    <definedName name="csexcel_kimutatas_likviditas_Dim06">"="</definedName>
    <definedName name="csexcel_kimutatas_likviditas_Dim07">"="</definedName>
    <definedName name="csexcel_kimutatas_likviditas_Dim08">"="</definedName>
    <definedName name="csexcel_kimutatas_likviditas_Dim09">"="</definedName>
    <definedName name="csexcel_kimutatas_likviditas_Dim10">"="</definedName>
    <definedName name="csexcel_kimutatas_likviditas_Dim11">"="</definedName>
    <definedName name="csexcel_kimutatas_likviditas_Dim12">"="</definedName>
    <definedName name="csexcel_kimutatas_likviditasAnchor">#REF!</definedName>
    <definedName name="csexcel_kimutatas_muk_fejl_bev_kiad_Dim01">"="</definedName>
    <definedName name="csexcel_kimutatas_muk_fejl_bev_kiad_Dim02">"="</definedName>
    <definedName name="csexcel_kimutatas_muk_fejl_bev_kiad_Dim03">"="</definedName>
    <definedName name="csexcel_kimutatas_muk_fejl_bev_kiad_Dim04">"="</definedName>
    <definedName name="csexcel_kimutatas_muk_fejl_bev_kiad_Dim05">"="</definedName>
    <definedName name="csexcel_kimutatas_muk_fejl_bev_kiad_Dim06">"="</definedName>
    <definedName name="csexcel_kimutatas_muk_fejl_bev_kiad_Dim07">"="</definedName>
    <definedName name="csexcel_kimutatas_muk_fejl_bev_kiad_Dim08">"="</definedName>
    <definedName name="csexcel_kimutatas_muk_fejl_bev_kiad_Dim09">"="</definedName>
    <definedName name="csexcel_kimutatas_muk_fejl_bev_kiad_Dim10">"="</definedName>
    <definedName name="csexcel_kimutatas_muk_fejl_bev_kiad_Dim11">"="</definedName>
    <definedName name="csexcel_kimutatas_muk_fejl_bev_kiad_Dim12">"="</definedName>
    <definedName name="csexcel_kimutatas_muk_fejl_bev_kiadAnchor">#REF!</definedName>
    <definedName name="csexcel_kimutatas_mukodesi_merleg_bev_Dim01">"="</definedName>
    <definedName name="csexcel_kimutatas_mukodesi_merleg_bev_Dim02">"="</definedName>
    <definedName name="csexcel_kimutatas_mukodesi_merleg_bev_Dim03">"="</definedName>
    <definedName name="csexcel_kimutatas_mukodesi_merleg_bev_Dim04">"="</definedName>
    <definedName name="csexcel_kimutatas_mukodesi_merleg_bev_Dim05">"="</definedName>
    <definedName name="csexcel_kimutatas_mukodesi_merleg_bev_Dim06">"="</definedName>
    <definedName name="csexcel_kimutatas_mukodesi_merleg_bev_Dim07">"="</definedName>
    <definedName name="csexcel_kimutatas_mukodesi_merleg_bev_Dim08">"="</definedName>
    <definedName name="csexcel_kimutatas_mukodesi_merleg_bev_Dim09">"="</definedName>
    <definedName name="csexcel_kimutatas_mukodesi_merleg_bev_Dim10">"="</definedName>
    <definedName name="csexcel_kimutatas_mukodesi_merleg_bev_Dim11">"="</definedName>
    <definedName name="csexcel_kimutatas_mukodesi_merleg_bev_Dim12">"="</definedName>
    <definedName name="csexcel_kimutatas_mukodesi_merleg_kiad_Dim01">"="</definedName>
    <definedName name="csexcel_kimutatas_mukodesi_merleg_kiad_Dim02">"="</definedName>
    <definedName name="csexcel_kimutatas_mukodesi_merleg_kiad_Dim03">"="</definedName>
    <definedName name="csexcel_kimutatas_mukodesi_merleg_kiad_Dim04">"="</definedName>
    <definedName name="csexcel_kimutatas_mukodesi_merleg_kiad_Dim05">"="</definedName>
    <definedName name="csexcel_kimutatas_mukodesi_merleg_kiad_Dim06">"="</definedName>
    <definedName name="csexcel_kimutatas_mukodesi_merleg_kiad_Dim07">"="</definedName>
    <definedName name="csexcel_kimutatas_mukodesi_merleg_kiad_Dim08">"="</definedName>
    <definedName name="csexcel_kimutatas_mukodesi_merleg_kiad_Dim09">"="</definedName>
    <definedName name="csexcel_kimutatas_mukodesi_merleg_kiad_Dim10">"="</definedName>
    <definedName name="csexcel_kimutatas_mukodesi_merleg_kiad_Dim11">"="</definedName>
    <definedName name="csexcel_kimutatas_mukodesi_merleg_kiad_Dim12">"="</definedName>
    <definedName name="csexcel_kimutatas_Nemet_rend_tabla_Dim01">"="</definedName>
    <definedName name="csexcel_kimutatas_Nemet_rend_tabla_Dim02">"="</definedName>
    <definedName name="csexcel_kimutatas_Nemet_rend_tabla_Dim03">"="</definedName>
    <definedName name="csexcel_kimutatas_Nemet_rend_tabla_Dim04">"="</definedName>
    <definedName name="csexcel_kimutatas_Nemet_rend_tabla_Dim05">"="</definedName>
    <definedName name="csexcel_kimutatas_Nemet_rend_tabla_Dim06">"="</definedName>
    <definedName name="csexcel_kimutatas_Nemet_rend_tabla_Dim07">"="</definedName>
    <definedName name="csexcel_kimutatas_Nemet_rend_tabla_Dim08">"="</definedName>
    <definedName name="csexcel_kimutatas_Nemet_rend_tabla_Dim09">"="</definedName>
    <definedName name="csexcel_kimutatas_Nemet_rend_tabla_Dim10">"="</definedName>
    <definedName name="csexcel_kimutatas_Nemet_rend_tabla_Dim11">"="</definedName>
    <definedName name="csexcel_kimutatas_Nemet_rend_tabla_Dim12">"="</definedName>
    <definedName name="csexcel_kimutatas_Nemet_rend_tablaAnchor">#REF!</definedName>
    <definedName name="csexcel_kimutatas_Nemet_rendeleti_tabla_Dim01">"="</definedName>
    <definedName name="csexcel_kimutatas_Nemet_rendeleti_tabla_Dim02">"="</definedName>
    <definedName name="csexcel_kimutatas_Nemet_rendeleti_tabla_Dim03">"="</definedName>
    <definedName name="csexcel_kimutatas_Nemet_rendeleti_tabla_Dim04">"="</definedName>
    <definedName name="csexcel_kimutatas_Nemet_rendeleti_tabla_Dim05">"="</definedName>
    <definedName name="csexcel_kimutatas_Nemet_rendeleti_tabla_Dim06">"="</definedName>
    <definedName name="csexcel_kimutatas_Nemet_rendeleti_tabla_Dim07">"="</definedName>
    <definedName name="csexcel_kimutatas_Nemet_rendeleti_tabla_Dim08">"="</definedName>
    <definedName name="csexcel_kimutatas_Nemet_rendeleti_tabla_Dim09">"="</definedName>
    <definedName name="csexcel_kimutatas_Nemet_rendeleti_tabla_Dim10">"="</definedName>
    <definedName name="csexcel_kimutatas_Nemet_rendeleti_tabla_Dim11">"="</definedName>
    <definedName name="csexcel_kimutatas_Nemet_rendeleti_tabla_Dim12">"="</definedName>
    <definedName name="csexcel_kimutatas_pm_jogcim_Dim01">"="</definedName>
    <definedName name="csexcel_kimutatas_pm_jogcim_Dim02">"="</definedName>
    <definedName name="csexcel_kimutatas_pm_jogcim_Dim03">"="</definedName>
    <definedName name="csexcel_kimutatas_pm_jogcim_Dim04">"="</definedName>
    <definedName name="csexcel_kimutatas_pm_jogcim_Dim05">"="</definedName>
    <definedName name="csexcel_kimutatas_pm_jogcim_Dim06">"="</definedName>
    <definedName name="csexcel_kimutatas_pm_jogcim_Dim07">"="</definedName>
    <definedName name="csexcel_kimutatas_pm_jogcim_Dim08">"="</definedName>
    <definedName name="csexcel_kimutatas_pm_jogcim_Dim09">"="</definedName>
    <definedName name="csexcel_kimutatas_pm_jogcim_Dim10">"="</definedName>
    <definedName name="csexcel_kimutatas_pm_jogcim_Dim11">"="</definedName>
    <definedName name="csexcel_kimutatas_pm_jogcim_Dim12">"="</definedName>
    <definedName name="csexcel_kimutatas_Szlovak_rend_tabla_Dim01">"="</definedName>
    <definedName name="csexcel_kimutatas_Szlovak_rend_tabla_Dim02">"="</definedName>
    <definedName name="csexcel_kimutatas_Szlovak_rend_tabla_Dim03">"="</definedName>
    <definedName name="csexcel_kimutatas_Szlovak_rend_tabla_Dim04">"="</definedName>
    <definedName name="csexcel_kimutatas_Szlovak_rend_tabla_Dim05">"="</definedName>
    <definedName name="csexcel_kimutatas_Szlovak_rend_tabla_Dim06">"="</definedName>
    <definedName name="csexcel_kimutatas_Szlovak_rend_tabla_Dim07">"="</definedName>
    <definedName name="csexcel_kimutatas_Szlovak_rend_tabla_Dim08">"="</definedName>
    <definedName name="csexcel_kimutatas_Szlovak_rend_tabla_Dim09">"="</definedName>
    <definedName name="csexcel_kimutatas_Szlovak_rend_tabla_Dim10">"="</definedName>
    <definedName name="csexcel_kimutatas_Szlovak_rend_tabla_Dim11">"="</definedName>
    <definedName name="csexcel_kimutatas_Szlovak_rend_tabla_Dim12">"="</definedName>
    <definedName name="csexcel_kimutatas_Szlovak_rend_tablaAnchor">#REF!</definedName>
    <definedName name="csexcel_kimutatas_Szlovak_rendeleti_tabla_Dim01">"="</definedName>
    <definedName name="csexcel_kimutatas_Szlovak_rendeleti_tabla_Dim02">"="</definedName>
    <definedName name="csexcel_kimutatas_Szlovak_rendeleti_tabla_Dim03">"="</definedName>
    <definedName name="csexcel_kimutatas_Szlovak_rendeleti_tabla_Dim04">"="</definedName>
    <definedName name="csexcel_kimutatas_Szlovak_rendeleti_tabla_Dim05">"="</definedName>
    <definedName name="csexcel_kimutatas_Szlovak_rendeleti_tabla_Dim06">"="</definedName>
    <definedName name="csexcel_kimutatas_Szlovak_rendeleti_tabla_Dim07">"="</definedName>
    <definedName name="csexcel_kimutatas_Szlovak_rendeleti_tabla_Dim08">"="</definedName>
    <definedName name="csexcel_kimutatas_Szlovak_rendeleti_tabla_Dim09">"="</definedName>
    <definedName name="csexcel_kimutatas_Szlovak_rendeleti_tabla_Dim10">"="</definedName>
    <definedName name="csexcel_kimutatas_Szlovak_rendeleti_tabla_Dim11">"="</definedName>
    <definedName name="csexcel_kimutatas_Szlovak_rendeleti_tabla_Dim12">"="</definedName>
    <definedName name="csexcel_kimutatas_Tiszk_rend_tabla_Dim01">"="</definedName>
    <definedName name="csexcel_kimutatas_Tiszk_rend_tabla_Dim02">"="</definedName>
    <definedName name="csexcel_kimutatas_Tiszk_rend_tabla_Dim03">"="</definedName>
    <definedName name="csexcel_kimutatas_Tiszk_rend_tabla_Dim04">"="</definedName>
    <definedName name="csexcel_kimutatas_Tiszk_rend_tabla_Dim05">"="</definedName>
    <definedName name="csexcel_kimutatas_Tiszk_rend_tabla_Dim06">"="</definedName>
    <definedName name="csexcel_kimutatas_Tiszk_rend_tabla_Dim07">"="</definedName>
    <definedName name="csexcel_kimutatas_Tiszk_rend_tabla_Dim08">"="</definedName>
    <definedName name="csexcel_kimutatas_Tiszk_rend_tabla_Dim09">"="</definedName>
    <definedName name="csexcel_kimutatas_Tiszk_rend_tabla_Dim10">"="</definedName>
    <definedName name="csexcel_kimutatas_Tiszk_rend_tabla_Dim11">"="</definedName>
    <definedName name="csexcel_kimutatas_Tiszk_rend_tabla_Dim12">"="</definedName>
    <definedName name="csexcel_kimutatas_Tiszk_rend_tablaAnchor">#REF!</definedName>
    <definedName name="csexcel_kimutatas_Tiszk_rendeleti_tabla_Dim01">"="</definedName>
    <definedName name="csexcel_kimutatas_Tiszk_rendeleti_tabla_Dim02">"="</definedName>
    <definedName name="csexcel_kimutatas_Tiszk_rendeleti_tabla_Dim03">"="</definedName>
    <definedName name="csexcel_kimutatas_Tiszk_rendeleti_tabla_Dim04">"="</definedName>
    <definedName name="csexcel_kimutatas_Tiszk_rendeleti_tabla_Dim05">"="</definedName>
    <definedName name="csexcel_kimutatas_Tiszk_rendeleti_tabla_Dim06">"="</definedName>
    <definedName name="csexcel_kimutatas_Tiszk_rendeleti_tabla_Dim07">"="</definedName>
    <definedName name="csexcel_kimutatas_Tiszk_rendeleti_tabla_Dim08">"="</definedName>
    <definedName name="csexcel_kimutatas_Tiszk_rendeleti_tabla_Dim09">"="</definedName>
    <definedName name="csexcel_kimutatas_Tiszk_rendeleti_tabla_Dim10">"="</definedName>
    <definedName name="csexcel_kimutatas_Tiszk_rendeleti_tabla_Dim11">"="</definedName>
    <definedName name="csexcel_kimutatas_Tiszk_rendeleti_tabla_Dim12">"="</definedName>
    <definedName name="csexcel_koltsegvetes_2007_bev_2szmell_Dim01">"="</definedName>
    <definedName name="csexcel_koltsegvetes_2007_bev_2szmell_Dim02">"="</definedName>
    <definedName name="csexcel_koltsegvetes_2007_bev_2szmell_Dim03">#REF!</definedName>
    <definedName name="csexcel_koltsegvetes_2007_bev_2szmell_Dim04">#REF!</definedName>
    <definedName name="csexcel_koltsegvetes_2007_bev_2szmell_Dim05">#REF!</definedName>
    <definedName name="csexcel_koltsegvetes_2007_bev_2szmell_Dim06">#REF!</definedName>
    <definedName name="csexcel_koltsegvetes_2007_bev_2szmell_Dim07">#REF!</definedName>
    <definedName name="csexcel_koltsegvetes_2007_bev_2szmell_Dim08">#REF!</definedName>
    <definedName name="csexcel_koltsegvetes_2007_bev_2szmell_Dim09">#REF!</definedName>
    <definedName name="csexcel_koltsegvetes_2007_bev_2szmell_Dim10">"="</definedName>
    <definedName name="csexcel_koltsegvetes_2007_bev_2szmell_Dim11">"="</definedName>
    <definedName name="csexcel_koltsegvetes_2007_bev_2szmellAnchor">#REF!</definedName>
    <definedName name="csexcel_koltsegvetes_2007_kiad_3szmell_Dim01">"="</definedName>
    <definedName name="csexcel_koltsegvetes_2007_kiad_3szmell_Dim02">"="</definedName>
    <definedName name="csexcel_koltsegvetes_2007_kiad_3szmell_Dim03">#REF!</definedName>
    <definedName name="csexcel_koltsegvetes_2007_kiad_3szmell_Dim04">#REF!</definedName>
    <definedName name="csexcel_koltsegvetes_2007_kiad_3szmell_Dim05">#REF!</definedName>
    <definedName name="csexcel_koltsegvetes_2007_kiad_3szmell_Dim06">#REF!</definedName>
    <definedName name="csexcel_koltsegvetes_2007_kiad_3szmell_Dim07">#REF!</definedName>
    <definedName name="csexcel_koltsegvetes_2007_kiad_3szmell_Dim08">#REF!</definedName>
    <definedName name="csexcel_koltsegvetes_2007_kiad_3szmell_Dim09">"="</definedName>
    <definedName name="csexcel_koltsegvetes_2007_kiad_3szmell_Dim10">#REF!</definedName>
    <definedName name="csexcel_koltsegvetes_2007_kiad_3szmell_Dim11">"="</definedName>
    <definedName name="csexcel_koltsegvetes_2007_kiad_3szmellAnchor">#REF!</definedName>
    <definedName name="csexcel_koncepcio_1szmell_bev_Dim01">"="</definedName>
    <definedName name="csexcel_koncepcio_1szmell_bev_Dim02">"="</definedName>
    <definedName name="csexcel_koncepcio_1szmell_bev_Dim03">#REF!</definedName>
    <definedName name="csexcel_koncepcio_1szmell_bev_Dim04">#REF!</definedName>
    <definedName name="csexcel_koncepcio_1szmell_bev_Dim05">"="</definedName>
    <definedName name="csexcel_koncepcio_1szmell_bev_Dim06">#REF!</definedName>
    <definedName name="csexcel_koncepcio_1szmell_bev_Dim07">"="</definedName>
    <definedName name="csexcel_koncepcio_1szmell_bev_Dim08">#REF!</definedName>
    <definedName name="csexcel_koncepcio_1szmell_bev_Dim09">#REF!</definedName>
    <definedName name="csexcel_koncepcio_1szmell_bev_Dim10">#REF!</definedName>
    <definedName name="csexcel_koncepcio_1szmell_bev_Dim11">#REF!</definedName>
    <definedName name="csexcel_koncepcio_1szmell_bevAnchor">#REF!</definedName>
    <definedName name="csexcel_koncepcio_1szmell_kiad_Dim01">"="</definedName>
    <definedName name="csexcel_koncepcio_1szmell_kiad_Dim02">"="</definedName>
    <definedName name="csexcel_koncepcio_1szmell_kiad_Dim03">#REF!</definedName>
    <definedName name="csexcel_koncepcio_1szmell_kiad_Dim04">#REF!</definedName>
    <definedName name="csexcel_koncepcio_1szmell_kiad_Dim05">"="</definedName>
    <definedName name="csexcel_koncepcio_1szmell_kiad_Dim06">#REF!</definedName>
    <definedName name="csexcel_koncepcio_1szmell_kiad_Dim07">"="</definedName>
    <definedName name="csexcel_koncepcio_1szmell_kiad_Dim08">#REF!</definedName>
    <definedName name="csexcel_koncepcio_1szmell_kiad_Dim09">#REF!</definedName>
    <definedName name="csexcel_koncepcio_1szmell_kiad_Dim10">#REF!</definedName>
    <definedName name="csexcel_koncepcio_1szmell_kiad_Dim11">#REF!</definedName>
    <definedName name="csexcel_koncepcio_1szmell_kiadAnchor">#REF!</definedName>
    <definedName name="csexcel_Nemet_rend_tabla_konc_Dim01">"="</definedName>
    <definedName name="csexcel_Nemet_rend_tabla_konc_Dim02">"="</definedName>
    <definedName name="csexcel_Nemet_rend_tabla_konc_Dim03">"="</definedName>
    <definedName name="csexcel_Nemet_rend_tabla_konc_Dim04">"="</definedName>
    <definedName name="csexcel_Nemet_rend_tabla_konc_Dim05">"="</definedName>
    <definedName name="csexcel_Nemet_rend_tabla_konc_Dim06">"="</definedName>
    <definedName name="csexcel_Nemet_rend_tabla_konc_Dim07">"="</definedName>
    <definedName name="csexcel_Nemet_rend_tabla_konc_Dim08">"="</definedName>
    <definedName name="csexcel_Nemet_rend_tabla_konc_Dim09">"="</definedName>
    <definedName name="csexcel_Nemet_rend_tabla_konc_Dim10">"="</definedName>
    <definedName name="csexcel_Nemet_rend_tabla_konc_Dim11">"="</definedName>
    <definedName name="csexcel_Nemet_rend_tabla_konc_Dim12">"="</definedName>
    <definedName name="csexcel_Szlovak_rend_tabla_konc_Dim01">"="</definedName>
    <definedName name="csexcel_Szlovak_rend_tabla_konc_Dim02">"="</definedName>
    <definedName name="csexcel_Szlovak_rend_tabla_konc_Dim03">"="</definedName>
    <definedName name="csexcel_Szlovak_rend_tabla_konc_Dim04">"="</definedName>
    <definedName name="csexcel_Szlovak_rend_tabla_konc_Dim05">"="</definedName>
    <definedName name="csexcel_Szlovak_rend_tabla_konc_Dim06">"="</definedName>
    <definedName name="csexcel_Szlovak_rend_tabla_konc_Dim07">"="</definedName>
    <definedName name="csexcel_Szlovak_rend_tabla_konc_Dim08">"="</definedName>
    <definedName name="csexcel_Szlovak_rend_tabla_konc_Dim09">"="</definedName>
    <definedName name="csexcel_Szlovak_rend_tabla_konc_Dim10">"="</definedName>
    <definedName name="csexcel_Szlovak_rend_tabla_konc_Dim11">"="</definedName>
    <definedName name="csexcel_Szlovak_rend_tabla_konc_Dim12">"="</definedName>
    <definedName name="csexcel_Tiszk_rend_tabla_konc_Dim01">"="</definedName>
    <definedName name="csexcel_Tiszk_rend_tabla_konc_Dim02">"="</definedName>
    <definedName name="csexcel_Tiszk_rend_tabla_konc_Dim03">"="</definedName>
    <definedName name="csexcel_Tiszk_rend_tabla_konc_Dim04">"="</definedName>
    <definedName name="csexcel_Tiszk_rend_tabla_konc_Dim05">"="</definedName>
    <definedName name="csexcel_Tiszk_rend_tabla_konc_Dim06">"="</definedName>
    <definedName name="csexcel_Tiszk_rend_tabla_konc_Dim07">"="</definedName>
    <definedName name="csexcel_Tiszk_rend_tabla_konc_Dim08">"="</definedName>
    <definedName name="csexcel_Tiszk_rend_tabla_konc_Dim09">"="</definedName>
    <definedName name="csexcel_Tiszk_rend_tabla_konc_Dim10">"="</definedName>
    <definedName name="csexcel_Tiszk_rend_tabla_konc_Dim11">"="</definedName>
    <definedName name="csexcel_Tiszk_rend_tabla_konc_Dim12">"="</definedName>
    <definedName name="csFeichtinger_rendeleti_tabla_excel_Dim01">"="</definedName>
    <definedName name="csFeichtinger_rendeleti_tabla_excel_Dim02">"="</definedName>
    <definedName name="csFeichtinger_rendeleti_tabla_excel_Dim03">"="</definedName>
    <definedName name="csFeichtinger_rendeleti_tabla_excel_Dim04">"="</definedName>
    <definedName name="csFeichtinger_rendeleti_tabla_excel_Dim05">"="</definedName>
    <definedName name="csFeichtinger_rendeleti_tabla_excel_Dim06">"="</definedName>
    <definedName name="csFeichtinger_rendeleti_tabla_excel_Dim07">"="</definedName>
    <definedName name="csFeichtinger_rendeleti_tabla_excel_Dim08">"="</definedName>
    <definedName name="csFeichtinger_rendeleti_tabla_excel_Dim09">"="</definedName>
    <definedName name="csFeichtinger_rendeleti_tabla_excel_Dim10">"="</definedName>
    <definedName name="csFeichtinger_rendeleti_tabla_excel_Dim11">"="</definedName>
    <definedName name="csFeichtinger_rendeleti_tabla_excel_Dim12">"="</definedName>
    <definedName name="csfelhalmozas_merleg_bev_excel_Dim01">"="</definedName>
    <definedName name="csfelhalmozas_merleg_bev_excel_Dim02">"="</definedName>
    <definedName name="csfelhalmozas_merleg_bev_excel_Dim03">"="</definedName>
    <definedName name="csfelhalmozas_merleg_bev_excel_Dim04">"="</definedName>
    <definedName name="csfelhalmozas_merleg_bev_excel_Dim05">"="</definedName>
    <definedName name="csfelhalmozas_merleg_bev_excel_Dim06">"="</definedName>
    <definedName name="csfelhalmozas_merleg_bev_excel_Dim07">"="</definedName>
    <definedName name="csfelhalmozas_merleg_bev_excel_Dim08">"="</definedName>
    <definedName name="csfelhalmozas_merleg_bev_excel_Dim09">"="</definedName>
    <definedName name="csfelhalmozas_merleg_bev_excel_Dim10">"="</definedName>
    <definedName name="csfelhalmozas_merleg_bev_excel_Dim11">"="</definedName>
    <definedName name="csfelhalmozas_merleg_bev_excel_Dim12">"="</definedName>
    <definedName name="csfelhalmozas_merleg_bev_excelAnchor">#REF!</definedName>
    <definedName name="csfelhalmozas_merleg_kiad_excel_Dim01">"="</definedName>
    <definedName name="csfelhalmozas_merleg_kiad_excel_Dim02">"="</definedName>
    <definedName name="csfelhalmozas_merleg_kiad_excel_Dim03">"="</definedName>
    <definedName name="csfelhalmozas_merleg_kiad_excel_Dim04">"="</definedName>
    <definedName name="csfelhalmozas_merleg_kiad_excel_Dim05">"="</definedName>
    <definedName name="csfelhalmozas_merleg_kiad_excel_Dim06">"="</definedName>
    <definedName name="csfelhalmozas_merleg_kiad_excel_Dim07">"="</definedName>
    <definedName name="csfelhalmozas_merleg_kiad_excel_Dim08">"="</definedName>
    <definedName name="csfelhalmozas_merleg_kiad_excel_Dim09">"="</definedName>
    <definedName name="csfelhalmozas_merleg_kiad_excel_Dim10">"="</definedName>
    <definedName name="csfelhalmozas_merleg_kiad_excel_Dim11">"="</definedName>
    <definedName name="csfelhalmozas_merleg_kiad_excel_Dim12">"="</definedName>
    <definedName name="csfelhalmozas_merleg_kiad_excelAnchor">#REF!</definedName>
    <definedName name="csfo_merleg_kiad_Dim01">"="</definedName>
    <definedName name="csfo_merleg_kiad_Dim02">"="</definedName>
    <definedName name="csfo_merleg_kiad_Dim03">"="</definedName>
    <definedName name="csfo_merleg_kiad_Dim04">"="</definedName>
    <definedName name="csfo_merleg_kiad_Dim05">"="</definedName>
    <definedName name="csfo_merleg_kiad_Dim06">"="</definedName>
    <definedName name="csfo_merleg_kiad_Dim07">"="</definedName>
    <definedName name="csfo_merleg_kiad_Dim08">"="</definedName>
    <definedName name="csfo_merleg_kiad_Dim09">"="</definedName>
    <definedName name="csfo_merleg_kiad_Dim10">"="</definedName>
    <definedName name="csfo_merleg_kiad_Dim11">"="</definedName>
    <definedName name="csfo_merleg_kiad_Dim12">"="</definedName>
    <definedName name="csfo_merleg_kiadAnchor">#REF!</definedName>
    <definedName name="csFogyatekos_tokodaltaro_rendeleti_tabla_excel_Dim01">"="</definedName>
    <definedName name="csFogyatekos_tokodaltaro_rendeleti_tabla_excel_Dim02">"="</definedName>
    <definedName name="csFogyatekos_tokodaltaro_rendeleti_tabla_excel_Dim03">"="</definedName>
    <definedName name="csFogyatekos_tokodaltaro_rendeleti_tabla_excel_Dim04">"="</definedName>
    <definedName name="csFogyatekos_tokodaltaro_rendeleti_tabla_excel_Dim05">"="</definedName>
    <definedName name="csFogyatekos_tokodaltaro_rendeleti_tabla_excel_Dim06">"="</definedName>
    <definedName name="csFogyatekos_tokodaltaro_rendeleti_tabla_excel_Dim07">"="</definedName>
    <definedName name="csFogyatekos_tokodaltaro_rendeleti_tabla_excel_Dim08">"="</definedName>
    <definedName name="csFogyatekos_tokodaltaro_rendeleti_tabla_excel_Dim09">"="</definedName>
    <definedName name="csFogyatekos_tokodaltaro_rendeleti_tabla_excel_Dim10">"="</definedName>
    <definedName name="csFogyatekos_tokodaltaro_rendeleti_tabla_excel_Dim11">"="</definedName>
    <definedName name="csFogyatekos_tokodaltaro_rendeleti_tabla_excel_Dim12">"="</definedName>
    <definedName name="csfomerleg_bev_Dim01">"="</definedName>
    <definedName name="csfomerleg_bev_Dim02">"="</definedName>
    <definedName name="csfomerleg_bev_Dim03">"="</definedName>
    <definedName name="csfomerleg_bev_Dim04">"="</definedName>
    <definedName name="csfomerleg_bev_Dim05">"="</definedName>
    <definedName name="csfomerleg_bev_Dim06">"="</definedName>
    <definedName name="csfomerleg_bev_Dim07">"="</definedName>
    <definedName name="csfomerleg_bev_Dim08">"="</definedName>
    <definedName name="csfomerleg_bev_Dim09">"="</definedName>
    <definedName name="csfomerleg_bev_Dim10">"="</definedName>
    <definedName name="csfomerleg_bev_Dim11">"="</definedName>
    <definedName name="csfomerleg_bev_Dim12">"="</definedName>
    <definedName name="csfomerleg_bev_mod_Dim01">"="</definedName>
    <definedName name="csfomerleg_bev_mod_Dim02">"="</definedName>
    <definedName name="csfomerleg_bev_mod_Dim03">"="</definedName>
    <definedName name="csfomerleg_bev_mod_Dim04">"="</definedName>
    <definedName name="csfomerleg_bev_mod_Dim05">"="</definedName>
    <definedName name="csfomerleg_bev_mod_Dim06">"="</definedName>
    <definedName name="csfomerleg_bev_mod_Dim07">"="</definedName>
    <definedName name="csfomerleg_bev_mod_Dim08">"="</definedName>
    <definedName name="csfomerleg_bev_mod_Dim09">"="</definedName>
    <definedName name="csfomerleg_bev_mod_Dim10">"="</definedName>
    <definedName name="csfomerleg_bev_mod_Dim11">"="</definedName>
    <definedName name="csfomerleg_bev_mod_Dim12">"="</definedName>
    <definedName name="csfomerleg_bevAnchor">#REF!</definedName>
    <definedName name="csGeza_fejedelem_rendeleti_tabla_excel_Dim01">"="</definedName>
    <definedName name="csGeza_fejedelem_rendeleti_tabla_excel_Dim02">"="</definedName>
    <definedName name="csGeza_fejedelem_rendeleti_tabla_excel_Dim03">"="</definedName>
    <definedName name="csGeza_fejedelem_rendeleti_tabla_excel_Dim04">"="</definedName>
    <definedName name="csGeza_fejedelem_rendeleti_tabla_excel_Dim05">"="</definedName>
    <definedName name="csGeza_fejedelem_rendeleti_tabla_excel_Dim06">"="</definedName>
    <definedName name="csGeza_fejedelem_rendeleti_tabla_excel_Dim07">"="</definedName>
    <definedName name="csGeza_fejedelem_rendeleti_tabla_excel_Dim08">"="</definedName>
    <definedName name="csGeza_fejedelem_rendeleti_tabla_excel_Dim09">"="</definedName>
    <definedName name="csGeza_fejedelem_rendeleti_tabla_excel_Dim10">"="</definedName>
    <definedName name="csGeza_fejedelem_rendeleti_tabla_excel_Dim11">"="</definedName>
    <definedName name="csGeza_fejedelem_rendeleti_tabla_excel_Dim12">"="</definedName>
    <definedName name="csGyermekvedelmi_rendeleti_tabla_excel_Dim01">"="</definedName>
    <definedName name="csGyermekvedelmi_rendeleti_tabla_excel_Dim02">"="</definedName>
    <definedName name="csGyermekvedelmi_rendeleti_tabla_excel_Dim03">"="</definedName>
    <definedName name="csGyermekvedelmi_rendeleti_tabla_excel_Dim04">"="</definedName>
    <definedName name="csGyermekvedelmi_rendeleti_tabla_excel_Dim05">"="</definedName>
    <definedName name="csGyermekvedelmi_rendeleti_tabla_excel_Dim06">"="</definedName>
    <definedName name="csGyermekvedelmi_rendeleti_tabla_excel_Dim07">"="</definedName>
    <definedName name="csGyermekvedelmi_rendeleti_tabla_excel_Dim08">"="</definedName>
    <definedName name="csGyermekvedelmi_rendeleti_tabla_excel_Dim09">"="</definedName>
    <definedName name="csGyermekvedelmi_rendeleti_tabla_excel_Dim10">"="</definedName>
    <definedName name="csGyermekvedelmi_rendeleti_tabla_excel_Dim11">"="</definedName>
    <definedName name="csGyermekvedelmi_rendeleti_tabla_excel_Dim12">"="</definedName>
    <definedName name="csHegyhati_rendeleti_tabla_excel_Dim01">"="</definedName>
    <definedName name="csHegyhati_rendeleti_tabla_excel_Dim02">"="</definedName>
    <definedName name="csHegyhati_rendeleti_tabla_excel_Dim03">"="</definedName>
    <definedName name="csHegyhati_rendeleti_tabla_excel_Dim04">"="</definedName>
    <definedName name="csHegyhati_rendeleti_tabla_excel_Dim05">"="</definedName>
    <definedName name="csHegyhati_rendeleti_tabla_excel_Dim06">"="</definedName>
    <definedName name="csHegyhati_rendeleti_tabla_excel_Dim07">"="</definedName>
    <definedName name="csHegyhati_rendeleti_tabla_excel_Dim08">"="</definedName>
    <definedName name="csHegyhati_rendeleti_tabla_excel_Dim09">"="</definedName>
    <definedName name="csHegyhati_rendeleti_tabla_excel_Dim10">"="</definedName>
    <definedName name="csHegyhati_rendeleti_tabla_excel_Dim11">"="</definedName>
    <definedName name="csHegyhati_rendeleti_tabla_excel_Dim12">"="</definedName>
    <definedName name="cshivatal_rendeleti_tabla_excel_Dim01">"="</definedName>
    <definedName name="cshivatal_rendeleti_tabla_excel_Dim02">"="</definedName>
    <definedName name="cshivatal_rendeleti_tabla_excel_Dim03">"="</definedName>
    <definedName name="cshivatal_rendeleti_tabla_excel_Dim04">"="</definedName>
    <definedName name="cshivatal_rendeleti_tabla_excel_Dim05">"="</definedName>
    <definedName name="cshivatal_rendeleti_tabla_excel_Dim06">"="</definedName>
    <definedName name="cshivatal_rendeleti_tabla_excel_Dim07">"="</definedName>
    <definedName name="cshivatal_rendeleti_tabla_excel_Dim08">"="</definedName>
    <definedName name="cshivatal_rendeleti_tabla_excel_Dim09">"="</definedName>
    <definedName name="cshivatal_rendeleti_tabla_excel_Dim10">"="</definedName>
    <definedName name="cshivatal_rendeleti_tabla_excel_Dim11">"="</definedName>
    <definedName name="cshivatal_rendeleti_tabla_excel_Dim12">"="</definedName>
    <definedName name="cshivatal_rendeleti_tabla_excelAnchor">#REF!</definedName>
    <definedName name="csIntegralt_szoc_int_rendeleti_tabla_excel_Dim01">"="</definedName>
    <definedName name="csIntegralt_szoc_int_rendeleti_tabla_excel_Dim02">"="</definedName>
    <definedName name="csIntegralt_szoc_int_rendeleti_tabla_excel_Dim03">"="</definedName>
    <definedName name="csIntegralt_szoc_int_rendeleti_tabla_excel_Dim04">"="</definedName>
    <definedName name="csIntegralt_szoc_int_rendeleti_tabla_excel_Dim05">"="</definedName>
    <definedName name="csIntegralt_szoc_int_rendeleti_tabla_excel_Dim06">"="</definedName>
    <definedName name="csIntegralt_szoc_int_rendeleti_tabla_excel_Dim07">"="</definedName>
    <definedName name="csIntegralt_szoc_int_rendeleti_tabla_excel_Dim08">"="</definedName>
    <definedName name="csIntegralt_szoc_int_rendeleti_tabla_excel_Dim09">"="</definedName>
    <definedName name="csIntegralt_szoc_int_rendeleti_tabla_excel_Dim10">"="</definedName>
    <definedName name="csIntegralt_szoc_int_rendeleti_tabla_excel_Dim11">"="</definedName>
    <definedName name="csIntegralt_szoc_int_rendeleti_tabla_excel_Dim12">"="</definedName>
    <definedName name="csintezmenyi_rendeleti_tabla_excel_Dim01">"="</definedName>
    <definedName name="csintezmenyi_rendeleti_tabla_excel_Dim02">"="</definedName>
    <definedName name="csintezmenyi_rendeleti_tabla_excel_Dim03">"="</definedName>
    <definedName name="csintezmenyi_rendeleti_tabla_excel_Dim04">"="</definedName>
    <definedName name="csintezmenyi_rendeleti_tabla_excel_Dim05">"="</definedName>
    <definedName name="csintezmenyi_rendeleti_tabla_excel_Dim06">"="</definedName>
    <definedName name="csintezmenyi_rendeleti_tabla_excel_Dim07">"="</definedName>
    <definedName name="csintezmenyi_rendeleti_tabla_excel_Dim08">"="</definedName>
    <definedName name="csintezmenyi_rendeleti_tabla_excel_Dim09">"="</definedName>
    <definedName name="csintezmenyi_rendeleti_tabla_excel_Dim10">"="</definedName>
    <definedName name="csintezmenyi_rendeleti_tabla_excel_Dim11">"="</definedName>
    <definedName name="csintezmenyi_rendeleti_tabla_excel_Dim12">"="</definedName>
    <definedName name="csJavorka_rendeleti_tabla_excel_Dim01">"="</definedName>
    <definedName name="csJavorka_rendeleti_tabla_excel_Dim02">"="</definedName>
    <definedName name="csJavorka_rendeleti_tabla_excel_Dim03">"="</definedName>
    <definedName name="csJavorka_rendeleti_tabla_excel_Dim04">"="</definedName>
    <definedName name="csJavorka_rendeleti_tabla_excel_Dim05">"="</definedName>
    <definedName name="csJavorka_rendeleti_tabla_excel_Dim06">"="</definedName>
    <definedName name="csJavorka_rendeleti_tabla_excel_Dim07">"="</definedName>
    <definedName name="csJavorka_rendeleti_tabla_excel_Dim08">"="</definedName>
    <definedName name="csJavorka_rendeleti_tabla_excel_Dim09">"="</definedName>
    <definedName name="csJavorka_rendeleti_tabla_excel_Dim10">"="</definedName>
    <definedName name="csJavorka_rendeleti_tabla_excel_Dim11">"="</definedName>
    <definedName name="csJavorka_rendeleti_tabla_excel_Dim12">"="</definedName>
    <definedName name="csJokai_rendeleti_tabla_excel_Dim01">"="</definedName>
    <definedName name="csJokai_rendeleti_tabla_excel_Dim02">"="</definedName>
    <definedName name="csJokai_rendeleti_tabla_excel_Dim03">"="</definedName>
    <definedName name="csJokai_rendeleti_tabla_excel_Dim04">"="</definedName>
    <definedName name="csJokai_rendeleti_tabla_excel_Dim05">"="</definedName>
    <definedName name="csJokai_rendeleti_tabla_excel_Dim06">"="</definedName>
    <definedName name="csJokai_rendeleti_tabla_excel_Dim07">"="</definedName>
    <definedName name="csJokai_rendeleti_tabla_excel_Dim08">"="</definedName>
    <definedName name="csJokai_rendeleti_tabla_excel_Dim09">"="</definedName>
    <definedName name="csJokai_rendeleti_tabla_excel_Dim10">"="</definedName>
    <definedName name="csJokai_rendeleti_tabla_excel_Dim11">"="</definedName>
    <definedName name="csJokai_rendeleti_tabla_excel_Dim12">"="</definedName>
    <definedName name="csJozsef_A_konyvtar_rendeleti_tabla_excel_Dim01">"="</definedName>
    <definedName name="csJozsef_A_konyvtar_rendeleti_tabla_excel_Dim02">"="</definedName>
    <definedName name="csJozsef_A_konyvtar_rendeleti_tabla_excel_Dim03">"="</definedName>
    <definedName name="csJozsef_A_konyvtar_rendeleti_tabla_excel_Dim04">"="</definedName>
    <definedName name="csJozsef_A_konyvtar_rendeleti_tabla_excel_Dim05">"="</definedName>
    <definedName name="csJozsef_A_konyvtar_rendeleti_tabla_excel_Dim06">"="</definedName>
    <definedName name="csJozsef_A_konyvtar_rendeleti_tabla_excel_Dim07">"="</definedName>
    <definedName name="csJozsef_A_konyvtar_rendeleti_tabla_excel_Dim08">"="</definedName>
    <definedName name="csJozsef_A_konyvtar_rendeleti_tabla_excel_Dim09">"="</definedName>
    <definedName name="csJozsef_A_konyvtar_rendeleti_tabla_excel_Dim10">"="</definedName>
    <definedName name="csJozsef_A_konyvtar_rendeleti_tabla_excel_Dim11">"="</definedName>
    <definedName name="csJozsef_A_konyvtar_rendeleti_tabla_excel_Dim12">"="</definedName>
    <definedName name="csKeepAlive">5</definedName>
    <definedName name="cskimutatas_2009_kv_Dim01">"="</definedName>
    <definedName name="cskimutatas_2009_kv_Dim02">"="</definedName>
    <definedName name="cskimutatas_2009_kv_Dim03">"="</definedName>
    <definedName name="cskimutatas_2009_kv_Dim04">"="</definedName>
    <definedName name="cskimutatas_2009_kv_Dim05">"="</definedName>
    <definedName name="cskimutatas_2009_kv_Dim06">"="</definedName>
    <definedName name="cskimutatas_2009_kv_Dim07">"="</definedName>
    <definedName name="cskimutatas_2009_kv_Dim08">"="</definedName>
    <definedName name="cskimutatas_2009_kv_Dim09">#REF!</definedName>
    <definedName name="cskimutatas_2009_kv_Dim10">"="</definedName>
    <definedName name="cskimutatas_2009_kv_Dim11">#REF!</definedName>
    <definedName name="cskimutatas_2009_kv_Dim12">"="</definedName>
    <definedName name="cskimutatas_2009_kvAnchor">#REF!</definedName>
    <definedName name="cskimutatas_bev_fobb_jogcim_Dim01">"="</definedName>
    <definedName name="cskimutatas_bev_fobb_jogcim_Dim02">"="</definedName>
    <definedName name="cskimutatas_bev_fobb_jogcim_Dim03">"="</definedName>
    <definedName name="cskimutatas_bev_fobb_jogcim_Dim04">"="</definedName>
    <definedName name="cskimutatas_bev_fobb_jogcim_Dim05">"="</definedName>
    <definedName name="cskimutatas_bev_fobb_jogcim_Dim06">"="</definedName>
    <definedName name="cskimutatas_bev_fobb_jogcim_Dim07">"="</definedName>
    <definedName name="cskimutatas_bev_fobb_jogcim_Dim08">"="</definedName>
    <definedName name="cskimutatas_bev_fobb_jogcim_Dim09">"="</definedName>
    <definedName name="cskimutatas_bev_fobb_jogcim_Dim10">"="</definedName>
    <definedName name="cskimutatas_bev_fobb_jogcim_Dim11">"="</definedName>
    <definedName name="cskimutatas_bev_fobb_jogcim_Dim12">"="</definedName>
    <definedName name="cskimutatas_bev_fobb_jogcimAnchor">'[3]Bevétel'!$A$10</definedName>
    <definedName name="cskimutatas_felhalmmerleg_bev_Dim01">"="</definedName>
    <definedName name="cskimutatas_felhalmmerleg_bev_Dim02">"="</definedName>
    <definedName name="cskimutatas_felhalmmerleg_bev_Dim03">"="</definedName>
    <definedName name="cskimutatas_felhalmmerleg_bev_Dim04">"="</definedName>
    <definedName name="cskimutatas_felhalmmerleg_bev_Dim05">"="</definedName>
    <definedName name="cskimutatas_felhalmmerleg_bev_Dim06">"="</definedName>
    <definedName name="cskimutatas_felhalmmerleg_bev_Dim07">"="</definedName>
    <definedName name="cskimutatas_felhalmmerleg_bev_Dim08">"="</definedName>
    <definedName name="cskimutatas_felhalmmerleg_bev_Dim09">"="</definedName>
    <definedName name="cskimutatas_felhalmmerleg_bev_Dim10">"="</definedName>
    <definedName name="cskimutatas_felhalmmerleg_bev_Dim11">"="</definedName>
    <definedName name="cskimutatas_felhalmmerleg_bev_Dim12">"="</definedName>
    <definedName name="cskimutatas_felhalmmerleg_bevAnchor">#REF!</definedName>
    <definedName name="cskimutatas_felhalmmerleg_kiad_Dim01">"="</definedName>
    <definedName name="cskimutatas_felhalmmerleg_kiad_Dim02">"="</definedName>
    <definedName name="cskimutatas_felhalmmerleg_kiad_Dim03">"="</definedName>
    <definedName name="cskimutatas_felhalmmerleg_kiad_Dim04">"="</definedName>
    <definedName name="cskimutatas_felhalmmerleg_kiad_Dim05">"="</definedName>
    <definedName name="cskimutatas_felhalmmerleg_kiad_Dim06">"="</definedName>
    <definedName name="cskimutatas_felhalmmerleg_kiad_Dim07">"="</definedName>
    <definedName name="cskimutatas_felhalmmerleg_kiad_Dim08">"="</definedName>
    <definedName name="cskimutatas_felhalmmerleg_kiad_Dim09">"="</definedName>
    <definedName name="cskimutatas_felhalmmerleg_kiad_Dim10">"="</definedName>
    <definedName name="cskimutatas_felhalmmerleg_kiad_Dim11">"="</definedName>
    <definedName name="cskimutatas_felhalmmerleg_kiad_Dim12">"="</definedName>
    <definedName name="cskimutatas_felhalmmerleg_kiadAnchor">#REF!</definedName>
    <definedName name="cskimutatas_felhalmozas_bev_merleg_jo_Dim01">"="</definedName>
    <definedName name="cskimutatas_felhalmozas_bev_merleg_jo_Dim02">"="</definedName>
    <definedName name="cskimutatas_felhalmozas_bev_merleg_jo_Dim03">"="</definedName>
    <definedName name="cskimutatas_felhalmozas_bev_merleg_jo_Dim04">"="</definedName>
    <definedName name="cskimutatas_felhalmozas_bev_merleg_jo_Dim05">"="</definedName>
    <definedName name="cskimutatas_felhalmozas_bev_merleg_jo_Dim06">"="</definedName>
    <definedName name="cskimutatas_felhalmozas_bev_merleg_jo_Dim07">"="</definedName>
    <definedName name="cskimutatas_felhalmozas_bev_merleg_jo_Dim08">"="</definedName>
    <definedName name="cskimutatas_felhalmozas_bev_merleg_jo_Dim09">"="</definedName>
    <definedName name="cskimutatas_felhalmozas_bev_merleg_jo_Dim10">"="</definedName>
    <definedName name="cskimutatas_felhalmozas_bev_merleg_jo_Dim11">"="</definedName>
    <definedName name="cskimutatas_felhalmozas_bev_merleg_jo_Dim12">"="</definedName>
    <definedName name="cskimutatas_felhalmozas_bev_merleg_joAnchor">#REF!</definedName>
    <definedName name="cskimutatas_felhalmozas_bev_merleg_konc_Dim01">"="</definedName>
    <definedName name="cskimutatas_felhalmozas_bev_merleg_konc_Dim02">"="</definedName>
    <definedName name="cskimutatas_felhalmozas_bev_merleg_konc_Dim03">"="</definedName>
    <definedName name="cskimutatas_felhalmozas_bev_merleg_konc_Dim04">"="</definedName>
    <definedName name="cskimutatas_felhalmozas_bev_merleg_konc_Dim05">"="</definedName>
    <definedName name="cskimutatas_felhalmozas_bev_merleg_konc_Dim06">"="</definedName>
    <definedName name="cskimutatas_felhalmozas_bev_merleg_konc_Dim07">"="</definedName>
    <definedName name="cskimutatas_felhalmozas_bev_merleg_konc_Dim08">"="</definedName>
    <definedName name="cskimutatas_felhalmozas_bev_merleg_konc_Dim09">"="</definedName>
    <definedName name="cskimutatas_felhalmozas_bev_merleg_konc_Dim10">"="</definedName>
    <definedName name="cskimutatas_felhalmozas_bev_merleg_konc_Dim11">"="</definedName>
    <definedName name="cskimutatas_felhalmozas_bev_merleg_konc_Dim12">"="</definedName>
    <definedName name="cskimutatas_felhalmozas_bev_merleg_koncAnchor">#REF!</definedName>
    <definedName name="cskimutatas_felhalmozas_kiad_merleg_jo_Dim01">"="</definedName>
    <definedName name="cskimutatas_felhalmozas_kiad_merleg_jo_Dim02">"="</definedName>
    <definedName name="cskimutatas_felhalmozas_kiad_merleg_jo_Dim03">"="</definedName>
    <definedName name="cskimutatas_felhalmozas_kiad_merleg_jo_Dim04">"="</definedName>
    <definedName name="cskimutatas_felhalmozas_kiad_merleg_jo_Dim05">"="</definedName>
    <definedName name="cskimutatas_felhalmozas_kiad_merleg_jo_Dim06">"="</definedName>
    <definedName name="cskimutatas_felhalmozas_kiad_merleg_jo_Dim07">"="</definedName>
    <definedName name="cskimutatas_felhalmozas_kiad_merleg_jo_Dim08">"="</definedName>
    <definedName name="cskimutatas_felhalmozas_kiad_merleg_jo_Dim09">"="</definedName>
    <definedName name="cskimutatas_felhalmozas_kiad_merleg_jo_Dim10">"="</definedName>
    <definedName name="cskimutatas_felhalmozas_kiad_merleg_jo_Dim11">"="</definedName>
    <definedName name="cskimutatas_felhalmozas_kiad_merleg_jo_Dim12">"="</definedName>
    <definedName name="cskimutatas_felhalmozas_kiad_merleg_joAnchor">#REF!</definedName>
    <definedName name="cskimutatas_felhalmozas_kiad_merleg_konc_Dim01">"="</definedName>
    <definedName name="cskimutatas_felhalmozas_kiad_merleg_konc_Dim02">"="</definedName>
    <definedName name="cskimutatas_felhalmozas_kiad_merleg_konc_Dim03">"="</definedName>
    <definedName name="cskimutatas_felhalmozas_kiad_merleg_konc_Dim04">"="</definedName>
    <definedName name="cskimutatas_felhalmozas_kiad_merleg_konc_Dim05">"="</definedName>
    <definedName name="cskimutatas_felhalmozas_kiad_merleg_konc_Dim06">"="</definedName>
    <definedName name="cskimutatas_felhalmozas_kiad_merleg_konc_Dim07">"="</definedName>
    <definedName name="cskimutatas_felhalmozas_kiad_merleg_konc_Dim08">"="</definedName>
    <definedName name="cskimutatas_felhalmozas_kiad_merleg_konc_Dim09">"="</definedName>
    <definedName name="cskimutatas_felhalmozas_kiad_merleg_konc_Dim10">"="</definedName>
    <definedName name="cskimutatas_felhalmozas_kiad_merleg_konc_Dim11">"="</definedName>
    <definedName name="cskimutatas_felhalmozas_kiad_merleg_konc_Dim12">"="</definedName>
    <definedName name="cskimutatas_felhalmozas_kiad_merleg_koncAnchor">#REF!</definedName>
    <definedName name="cskimutatas_fomerleg_bev_Dim01">"="</definedName>
    <definedName name="cskimutatas_fomerleg_bev_Dim02">"="</definedName>
    <definedName name="cskimutatas_fomerleg_bev_Dim03">"="</definedName>
    <definedName name="cskimutatas_fomerleg_bev_Dim04">"="</definedName>
    <definedName name="cskimutatas_fomerleg_bev_Dim05">"="</definedName>
    <definedName name="cskimutatas_fomerleg_bev_Dim06">"="</definedName>
    <definedName name="cskimutatas_fomerleg_bev_Dim07">"="</definedName>
    <definedName name="cskimutatas_fomerleg_bev_Dim08">"="</definedName>
    <definedName name="cskimutatas_fomerleg_bev_Dim09">"="</definedName>
    <definedName name="cskimutatas_fomerleg_bev_Dim10">"="</definedName>
    <definedName name="cskimutatas_fomerleg_bev_Dim11">"="</definedName>
    <definedName name="cskimutatas_fomerleg_bev_Dim12">"="</definedName>
    <definedName name="cskimutatas_fomerleg_bev_jo_Dim01">"="</definedName>
    <definedName name="cskimutatas_fomerleg_bev_jo_Dim02">"="</definedName>
    <definedName name="cskimutatas_fomerleg_bev_jo_Dim03">"="</definedName>
    <definedName name="cskimutatas_fomerleg_bev_jo_Dim04">"="</definedName>
    <definedName name="cskimutatas_fomerleg_bev_jo_Dim05">"="</definedName>
    <definedName name="cskimutatas_fomerleg_bev_jo_Dim06">"="</definedName>
    <definedName name="cskimutatas_fomerleg_bev_jo_Dim07">"="</definedName>
    <definedName name="cskimutatas_fomerleg_bev_jo_Dim08">"="</definedName>
    <definedName name="cskimutatas_fomerleg_bev_jo_Dim09">"="</definedName>
    <definedName name="cskimutatas_fomerleg_bev_jo_Dim10">"="</definedName>
    <definedName name="cskimutatas_fomerleg_bev_jo_Dim11">"="</definedName>
    <definedName name="cskimutatas_fomerleg_bev_jo_Dim12">"="</definedName>
    <definedName name="cskimutatas_fomerleg_bev_joAnchor">#REF!</definedName>
    <definedName name="cskimutatas_fomerleg_bev_konc_Dim01">"="</definedName>
    <definedName name="cskimutatas_fomerleg_bev_konc_Dim02">"="</definedName>
    <definedName name="cskimutatas_fomerleg_bev_konc_Dim03">"="</definedName>
    <definedName name="cskimutatas_fomerleg_bev_konc_Dim04">"="</definedName>
    <definedName name="cskimutatas_fomerleg_bev_konc_Dim05">"="</definedName>
    <definedName name="cskimutatas_fomerleg_bev_konc_Dim06">"="</definedName>
    <definedName name="cskimutatas_fomerleg_bev_konc_Dim07">"="</definedName>
    <definedName name="cskimutatas_fomerleg_bev_konc_Dim08">"="</definedName>
    <definedName name="cskimutatas_fomerleg_bev_konc_Dim09">"="</definedName>
    <definedName name="cskimutatas_fomerleg_bev_konc_Dim10">"="</definedName>
    <definedName name="cskimutatas_fomerleg_bev_konc_Dim11">"="</definedName>
    <definedName name="cskimutatas_fomerleg_bev_konc_Dim12">"="</definedName>
    <definedName name="cskimutatas_fomerleg_bev_koncAnchor">#REF!</definedName>
    <definedName name="cskimutatas_fomerleg_bevAnchor">#REF!</definedName>
    <definedName name="cskimutatas_fomerleg_kiad_Dim01">"="</definedName>
    <definedName name="cskimutatas_fomerleg_kiad_Dim02">"="</definedName>
    <definedName name="cskimutatas_fomerleg_kiad_Dim03">"="</definedName>
    <definedName name="cskimutatas_fomerleg_kiad_Dim04">"="</definedName>
    <definedName name="cskimutatas_fomerleg_kiad_Dim05">"="</definedName>
    <definedName name="cskimutatas_fomerleg_kiad_Dim06">"="</definedName>
    <definedName name="cskimutatas_fomerleg_kiad_Dim07">"="</definedName>
    <definedName name="cskimutatas_fomerleg_kiad_Dim08">"="</definedName>
    <definedName name="cskimutatas_fomerleg_kiad_Dim09">"="</definedName>
    <definedName name="cskimutatas_fomerleg_kiad_Dim10">"="</definedName>
    <definedName name="cskimutatas_fomerleg_kiad_Dim11">"="</definedName>
    <definedName name="cskimutatas_fomerleg_kiad_Dim12">"="</definedName>
    <definedName name="cskimutatas_fomerleg_kiad_jo_Dim01">"="</definedName>
    <definedName name="cskimutatas_fomerleg_kiad_jo_Dim02">"="</definedName>
    <definedName name="cskimutatas_fomerleg_kiad_jo_Dim03">"="</definedName>
    <definedName name="cskimutatas_fomerleg_kiad_jo_Dim04">"="</definedName>
    <definedName name="cskimutatas_fomerleg_kiad_jo_Dim05">"="</definedName>
    <definedName name="cskimutatas_fomerleg_kiad_jo_Dim06">"="</definedName>
    <definedName name="cskimutatas_fomerleg_kiad_jo_Dim07">"="</definedName>
    <definedName name="cskimutatas_fomerleg_kiad_jo_Dim08">"="</definedName>
    <definedName name="cskimutatas_fomerleg_kiad_jo_Dim09">"="</definedName>
    <definedName name="cskimutatas_fomerleg_kiad_jo_Dim10">"="</definedName>
    <definedName name="cskimutatas_fomerleg_kiad_jo_Dim11">"="</definedName>
    <definedName name="cskimutatas_fomerleg_kiad_jo_Dim12">"="</definedName>
    <definedName name="cskimutatas_fomerleg_kiad_joAnchor">#REF!</definedName>
    <definedName name="cskimutatas_fomerleg_kiad_konc_Dim01">"="</definedName>
    <definedName name="cskimutatas_fomerleg_kiad_konc_Dim02">"="</definedName>
    <definedName name="cskimutatas_fomerleg_kiad_konc_Dim03">"="</definedName>
    <definedName name="cskimutatas_fomerleg_kiad_konc_Dim04">"="</definedName>
    <definedName name="cskimutatas_fomerleg_kiad_konc_Dim05">"="</definedName>
    <definedName name="cskimutatas_fomerleg_kiad_konc_Dim06">"="</definedName>
    <definedName name="cskimutatas_fomerleg_kiad_konc_Dim07">"="</definedName>
    <definedName name="cskimutatas_fomerleg_kiad_konc_Dim08">"="</definedName>
    <definedName name="cskimutatas_fomerleg_kiad_konc_Dim09">"="</definedName>
    <definedName name="cskimutatas_fomerleg_kiad_konc_Dim10">"="</definedName>
    <definedName name="cskimutatas_fomerleg_kiad_konc_Dim11">"="</definedName>
    <definedName name="cskimutatas_fomerleg_kiad_konc_Dim12">"="</definedName>
    <definedName name="cskimutatas_fomerleg_kiad_koncAnchor">#REF!</definedName>
    <definedName name="cskimutatas_fomerleg_kiadAnchor">#REF!</definedName>
    <definedName name="cskimutatas_hivatal_belso_penzeszkoz_Dim01">"="</definedName>
    <definedName name="cskimutatas_hivatal_belso_penzeszkoz_Dim02">"="</definedName>
    <definedName name="cskimutatas_hivatal_belso_penzeszkoz_Dim03">"="</definedName>
    <definedName name="cskimutatas_hivatal_belso_penzeszkoz_Dim04">"="</definedName>
    <definedName name="cskimutatas_hivatal_belso_penzeszkoz_Dim05">"="</definedName>
    <definedName name="cskimutatas_hivatal_belso_penzeszkoz_Dim06">"="</definedName>
    <definedName name="cskimutatas_hivatal_belso_penzeszkoz_Dim07">"="</definedName>
    <definedName name="cskimutatas_hivatal_belso_penzeszkoz_Dim08">"="</definedName>
    <definedName name="cskimutatas_hivatal_belso_penzeszkoz_Dim09">"="</definedName>
    <definedName name="cskimutatas_hivatal_belso_penzeszkoz_Dim10">"="</definedName>
    <definedName name="cskimutatas_hivatal_belso_penzeszkoz_Dim11">"="</definedName>
    <definedName name="cskimutatas_hivatal_belso_penzeszkoz_Dim12">"="</definedName>
    <definedName name="cskimutatas_hivatal_belso_penzeszkozAnchor">#REF!</definedName>
    <definedName name="cskimutatas_hivatal_rend_tabla_Dim01">"="</definedName>
    <definedName name="cskimutatas_hivatal_rend_tabla_Dim02">"="</definedName>
    <definedName name="cskimutatas_hivatal_rend_tabla_Dim03">"="</definedName>
    <definedName name="cskimutatas_hivatal_rend_tabla_Dim04">"="</definedName>
    <definedName name="cskimutatas_hivatal_rend_tabla_Dim05">"="</definedName>
    <definedName name="cskimutatas_hivatal_rend_tabla_Dim06">"="</definedName>
    <definedName name="cskimutatas_hivatal_rend_tabla_Dim07">"="</definedName>
    <definedName name="cskimutatas_hivatal_rend_tabla_Dim08">"="</definedName>
    <definedName name="cskimutatas_hivatal_rend_tabla_Dim09">"="</definedName>
    <definedName name="cskimutatas_hivatal_rend_tabla_Dim10">"="</definedName>
    <definedName name="cskimutatas_hivatal_rend_tabla_Dim11">"="</definedName>
    <definedName name="cskimutatas_hivatal_rend_tabla_Dim12">"="</definedName>
    <definedName name="cskimutatas_hivatal_rend_tablaAnchor">#REF!</definedName>
    <definedName name="cskimutatas_hivatal_rendeleti_tabla_jo_Dim01">"="</definedName>
    <definedName name="cskimutatas_hivatal_rendeleti_tabla_jo_Dim02">"="</definedName>
    <definedName name="cskimutatas_hivatal_rendeleti_tabla_jo_Dim03">"="</definedName>
    <definedName name="cskimutatas_hivatal_rendeleti_tabla_jo_Dim04">"="</definedName>
    <definedName name="cskimutatas_hivatal_rendeleti_tabla_jo_Dim05">"="</definedName>
    <definedName name="cskimutatas_hivatal_rendeleti_tabla_jo_Dim06">"="</definedName>
    <definedName name="cskimutatas_hivatal_rendeleti_tabla_jo_Dim07">"="</definedName>
    <definedName name="cskimutatas_hivatal_rendeleti_tabla_jo_Dim08">"="</definedName>
    <definedName name="cskimutatas_hivatal_rendeleti_tabla_jo_Dim09">"="</definedName>
    <definedName name="cskimutatas_hivatal_rendeleti_tabla_jo_Dim10">"="</definedName>
    <definedName name="cskimutatas_hivatal_rendeleti_tabla_jo_Dim11">"="</definedName>
    <definedName name="cskimutatas_hivatal_rendeleti_tabla_jo_Dim12">"="</definedName>
    <definedName name="cskimutatas_hivatal_rendeleti_tabla_joAnchor">#REF!</definedName>
    <definedName name="cskimutatas_hivatal_rendeleti_tabla_konc_Dim01">"="</definedName>
    <definedName name="cskimutatas_hivatal_rendeleti_tabla_konc_Dim02">"="</definedName>
    <definedName name="cskimutatas_hivatal_rendeleti_tabla_konc_Dim03">"="</definedName>
    <definedName name="cskimutatas_hivatal_rendeleti_tabla_konc_Dim04">"="</definedName>
    <definedName name="cskimutatas_hivatal_rendeleti_tabla_konc_Dim05">"="</definedName>
    <definedName name="cskimutatas_hivatal_rendeleti_tabla_konc_Dim06">"="</definedName>
    <definedName name="cskimutatas_hivatal_rendeleti_tabla_konc_Dim07">"="</definedName>
    <definedName name="cskimutatas_hivatal_rendeleti_tabla_konc_Dim08">"="</definedName>
    <definedName name="cskimutatas_hivatal_rendeleti_tabla_konc_Dim09">"="</definedName>
    <definedName name="cskimutatas_hivatal_rendeleti_tabla_konc_Dim10">"="</definedName>
    <definedName name="cskimutatas_hivatal_rendeleti_tabla_konc_Dim11">"="</definedName>
    <definedName name="cskimutatas_hivatal_rendeleti_tabla_konc_Dim12">"="</definedName>
    <definedName name="cskimutatas_hivatal_szakmai_igenyek_Dim01">"="</definedName>
    <definedName name="cskimutatas_hivatal_szakmai_igenyek_Dim02">"="</definedName>
    <definedName name="cskimutatas_hivatal_szakmai_igenyek_Dim03">"="</definedName>
    <definedName name="cskimutatas_hivatal_szakmai_igenyek_Dim04">"="</definedName>
    <definedName name="cskimutatas_hivatal_szakmai_igenyek_Dim05">"="</definedName>
    <definedName name="cskimutatas_hivatal_szakmai_igenyek_Dim06">'[10]összes igény'!#REF!</definedName>
    <definedName name="cskimutatas_hivatal_szakmai_igenyek_Dim07">"="</definedName>
    <definedName name="cskimutatas_hivatal_szakmai_igenyek_Dim08">"="</definedName>
    <definedName name="cskimutatas_hivatal_szakmai_igenyek_Dim09">'[10]összes igény'!#REF!</definedName>
    <definedName name="cskimutatas_hivatal_szakmai_igenyek_Dim10">"="</definedName>
    <definedName name="cskimutatas_hivatal_szakmai_igenyek_Dim11">"="</definedName>
    <definedName name="cskimutatas_hivatal_szakmai_igenyekAnchor">'[10]összes igény'!#REF!</definedName>
    <definedName name="cskimutatas_intezmenyi_rendeleti_tabla_Dim01">"="</definedName>
    <definedName name="cskimutatas_intezmenyi_rendeleti_tabla_Dim02">#REF!</definedName>
    <definedName name="cskimutatas_intezmenyi_rendeleti_tabla_Dim03">"="</definedName>
    <definedName name="cskimutatas_intezmenyi_rendeleti_tabla_Dim04">#REF!</definedName>
    <definedName name="cskimutatas_intezmenyi_rendeleti_tabla_Dim05">"="</definedName>
    <definedName name="cskimutatas_intezmenyi_rendeleti_tabla_Dim06">"="</definedName>
    <definedName name="cskimutatas_intezmenyi_rendeleti_tabla_Dim07">"="</definedName>
    <definedName name="cskimutatas_intezmenyi_rendeleti_tabla_Dim08">"="</definedName>
    <definedName name="cskimutatas_intezmenyi_rendeleti_tabla_Dim09">"="</definedName>
    <definedName name="cskimutatas_intezmenyi_rendeleti_tabla_Dim10">"="</definedName>
    <definedName name="cskimutatas_intezmenyi_rendeleti_tabla_Dim11">"="</definedName>
    <definedName name="cskimutatas_intezmenyi_rendeleti_tabla_Dim12">"="</definedName>
    <definedName name="cskimutatas_intezmenyi_rendeleti_tablaAnchor">#REF!</definedName>
    <definedName name="cskimutatas_kiad_fobb_jogcim_Dim01">"="</definedName>
    <definedName name="cskimutatas_kiad_fobb_jogcim_Dim02">"="</definedName>
    <definedName name="cskimutatas_kiad_fobb_jogcim_Dim03">"="</definedName>
    <definedName name="cskimutatas_kiad_fobb_jogcim_Dim04">"="</definedName>
    <definedName name="cskimutatas_kiad_fobb_jogcim_Dim05">"="</definedName>
    <definedName name="cskimutatas_kiad_fobb_jogcim_Dim06">"="</definedName>
    <definedName name="cskimutatas_kiad_fobb_jogcim_Dim07">"="</definedName>
    <definedName name="cskimutatas_kiad_fobb_jogcim_Dim08">"="</definedName>
    <definedName name="cskimutatas_kiad_fobb_jogcim_Dim09">"="</definedName>
    <definedName name="cskimutatas_kiad_fobb_jogcim_Dim10">"="</definedName>
    <definedName name="cskimutatas_kiad_fobb_jogcim_Dim11">"="</definedName>
    <definedName name="cskimutatas_kiad_fobb_jogcim_Dim12">"="</definedName>
    <definedName name="cskimutatas_kiad_fobb_jogcimAnchor">'[3]Kiadás'!$A$8</definedName>
    <definedName name="cskimutatas_mukod_merleg_bev_Dim01">"="</definedName>
    <definedName name="cskimutatas_mukod_merleg_bev_Dim02">"="</definedName>
    <definedName name="cskimutatas_mukod_merleg_bev_Dim03">"="</definedName>
    <definedName name="cskimutatas_mukod_merleg_bev_Dim04">"="</definedName>
    <definedName name="cskimutatas_mukod_merleg_bev_Dim05">"="</definedName>
    <definedName name="cskimutatas_mukod_merleg_bev_Dim06">"="</definedName>
    <definedName name="cskimutatas_mukod_merleg_bev_Dim07">"="</definedName>
    <definedName name="cskimutatas_mukod_merleg_bev_Dim08">"="</definedName>
    <definedName name="cskimutatas_mukod_merleg_bev_Dim09">"="</definedName>
    <definedName name="cskimutatas_mukod_merleg_bev_Dim10">"="</definedName>
    <definedName name="cskimutatas_mukod_merleg_bev_Dim11">"="</definedName>
    <definedName name="cskimutatas_mukod_merleg_bev_Dim12">"="</definedName>
    <definedName name="cskimutatas_mukod_merleg_bevAnchor">#REF!</definedName>
    <definedName name="cskimutatas_mukod_merleg_kiad_Dim01">"="</definedName>
    <definedName name="cskimutatas_mukod_merleg_kiad_Dim02">"="</definedName>
    <definedName name="cskimutatas_mukod_merleg_kiad_Dim03">"="</definedName>
    <definedName name="cskimutatas_mukod_merleg_kiad_Dim04">"="</definedName>
    <definedName name="cskimutatas_mukod_merleg_kiad_Dim05">"="</definedName>
    <definedName name="cskimutatas_mukod_merleg_kiad_Dim06">"="</definedName>
    <definedName name="cskimutatas_mukod_merleg_kiad_Dim07">"="</definedName>
    <definedName name="cskimutatas_mukod_merleg_kiad_Dim08">"="</definedName>
    <definedName name="cskimutatas_mukod_merleg_kiad_Dim09">"="</definedName>
    <definedName name="cskimutatas_mukod_merleg_kiad_Dim10">"="</definedName>
    <definedName name="cskimutatas_mukod_merleg_kiad_Dim11">"="</definedName>
    <definedName name="cskimutatas_mukod_merleg_kiad_Dim12">"="</definedName>
    <definedName name="cskimutatas_mukod_merleg_kiadAnchor">#REF!</definedName>
    <definedName name="cskimutatas_mukodesi_bev_merleg_jo_Dim01">"="</definedName>
    <definedName name="cskimutatas_mukodesi_bev_merleg_jo_Dim02">"="</definedName>
    <definedName name="cskimutatas_mukodesi_bev_merleg_jo_Dim03">"="</definedName>
    <definedName name="cskimutatas_mukodesi_bev_merleg_jo_Dim04">"="</definedName>
    <definedName name="cskimutatas_mukodesi_bev_merleg_jo_Dim05">"="</definedName>
    <definedName name="cskimutatas_mukodesi_bev_merleg_jo_Dim06">"="</definedName>
    <definedName name="cskimutatas_mukodesi_bev_merleg_jo_Dim07">"="</definedName>
    <definedName name="cskimutatas_mukodesi_bev_merleg_jo_Dim08">"="</definedName>
    <definedName name="cskimutatas_mukodesi_bev_merleg_jo_Dim09">"="</definedName>
    <definedName name="cskimutatas_mukodesi_bev_merleg_jo_Dim10">"="</definedName>
    <definedName name="cskimutatas_mukodesi_bev_merleg_jo_Dim11">"="</definedName>
    <definedName name="cskimutatas_mukodesi_bev_merleg_jo_Dim12">"="</definedName>
    <definedName name="cskimutatas_mukodesi_bev_merleg_joAnchor">#REF!</definedName>
    <definedName name="cskimutatas_mukodesi_bev_merleg_konc_Dim01">"="</definedName>
    <definedName name="cskimutatas_mukodesi_bev_merleg_konc_Dim02">"="</definedName>
    <definedName name="cskimutatas_mukodesi_bev_merleg_konc_Dim03">"="</definedName>
    <definedName name="cskimutatas_mukodesi_bev_merleg_konc_Dim04">"="</definedName>
    <definedName name="cskimutatas_mukodesi_bev_merleg_konc_Dim05">"="</definedName>
    <definedName name="cskimutatas_mukodesi_bev_merleg_konc_Dim06">"="</definedName>
    <definedName name="cskimutatas_mukodesi_bev_merleg_konc_Dim07">"="</definedName>
    <definedName name="cskimutatas_mukodesi_bev_merleg_konc_Dim08">"="</definedName>
    <definedName name="cskimutatas_mukodesi_bev_merleg_konc_Dim09">"="</definedName>
    <definedName name="cskimutatas_mukodesi_bev_merleg_konc_Dim10">"="</definedName>
    <definedName name="cskimutatas_mukodesi_bev_merleg_konc_Dim11">"="</definedName>
    <definedName name="cskimutatas_mukodesi_bev_merleg_konc_Dim12">"="</definedName>
    <definedName name="cskimutatas_mukodesi_bev_merleg_koncAnchor">#REF!</definedName>
    <definedName name="cskimutatas_mukodesi_kiad_merleg_jo_Dim01">"="</definedName>
    <definedName name="cskimutatas_mukodesi_kiad_merleg_jo_Dim02">"="</definedName>
    <definedName name="cskimutatas_mukodesi_kiad_merleg_jo_Dim03">"="</definedName>
    <definedName name="cskimutatas_mukodesi_kiad_merleg_jo_Dim04">"="</definedName>
    <definedName name="cskimutatas_mukodesi_kiad_merleg_jo_Dim05">"="</definedName>
    <definedName name="cskimutatas_mukodesi_kiad_merleg_jo_Dim06">"="</definedName>
    <definedName name="cskimutatas_mukodesi_kiad_merleg_jo_Dim07">"="</definedName>
    <definedName name="cskimutatas_mukodesi_kiad_merleg_jo_Dim08">"="</definedName>
    <definedName name="cskimutatas_mukodesi_kiad_merleg_jo_Dim09">"="</definedName>
    <definedName name="cskimutatas_mukodesi_kiad_merleg_jo_Dim10">"="</definedName>
    <definedName name="cskimutatas_mukodesi_kiad_merleg_jo_Dim11">"="</definedName>
    <definedName name="cskimutatas_mukodesi_kiad_merleg_jo_Dim12">"="</definedName>
    <definedName name="cskimutatas_mukodesi_kiad_merleg_joAnchor">#REF!</definedName>
    <definedName name="cskimutatas_mukodesi_kiad_merleg_konc_Dim01">"="</definedName>
    <definedName name="cskimutatas_mukodesi_kiad_merleg_konc_Dim02">"="</definedName>
    <definedName name="cskimutatas_mukodesi_kiad_merleg_konc_Dim03">"="</definedName>
    <definedName name="cskimutatas_mukodesi_kiad_merleg_konc_Dim04">"="</definedName>
    <definedName name="cskimutatas_mukodesi_kiad_merleg_konc_Dim05">"="</definedName>
    <definedName name="cskimutatas_mukodesi_kiad_merleg_konc_Dim06">"="</definedName>
    <definedName name="cskimutatas_mukodesi_kiad_merleg_konc_Dim07">"="</definedName>
    <definedName name="cskimutatas_mukodesi_kiad_merleg_konc_Dim08">"="</definedName>
    <definedName name="cskimutatas_mukodesi_kiad_merleg_konc_Dim09">"="</definedName>
    <definedName name="cskimutatas_mukodesi_kiad_merleg_konc_Dim10">"="</definedName>
    <definedName name="cskimutatas_mukodesi_kiad_merleg_konc_Dim11">"="</definedName>
    <definedName name="cskimutatas_mukodesi_kiad_merleg_konc_Dim12">"="</definedName>
    <definedName name="cskimutatas_mukodesi_kiad_merleg_koncAnchor">#REF!</definedName>
    <definedName name="cskimutatas_pm_jogcim_Dim01">"="</definedName>
    <definedName name="cskimutatas_pm_jogcim_Dim02">"="</definedName>
    <definedName name="cskimutatas_pm_jogcim_Dim03">"="</definedName>
    <definedName name="cskimutatas_pm_jogcim_Dim04">"="</definedName>
    <definedName name="cskimutatas_pm_jogcim_Dim05">"="</definedName>
    <definedName name="cskimutatas_pm_jogcim_Dim06">"="</definedName>
    <definedName name="cskimutatas_pm_jogcim_Dim07">"="</definedName>
    <definedName name="cskimutatas_pm_jogcim_Dim08">"="</definedName>
    <definedName name="cskimutatas_pm_jogcim_Dim09">"="</definedName>
    <definedName name="cskimutatas_pm_jogcim_Dim10">"="</definedName>
    <definedName name="cskimutatas_pm_jogcim_Dim11">"="</definedName>
    <definedName name="cskimutatas_pm_jogcim_Dim12">"="</definedName>
    <definedName name="cskimutatas_pm_jogcim_jo_Dim01">"="</definedName>
    <definedName name="cskimutatas_pm_jogcim_jo_Dim02">"="</definedName>
    <definedName name="cskimutatas_pm_jogcim_jo_Dim03">"="</definedName>
    <definedName name="cskimutatas_pm_jogcim_jo_Dim04">"="</definedName>
    <definedName name="cskimutatas_pm_jogcim_jo_Dim05">"="</definedName>
    <definedName name="cskimutatas_pm_jogcim_jo_Dim06">"="</definedName>
    <definedName name="cskimutatas_pm_jogcim_jo_Dim07">"="</definedName>
    <definedName name="cskimutatas_pm_jogcim_jo_Dim08">"="</definedName>
    <definedName name="cskimutatas_pm_jogcim_jo_Dim09">"="</definedName>
    <definedName name="cskimutatas_pm_jogcim_jo_Dim10">"="</definedName>
    <definedName name="cskimutatas_pm_jogcim_jo_Dim11">"="</definedName>
    <definedName name="cskimutatas_pm_jogcim_jo_Dim12">"="</definedName>
    <definedName name="cskimutatas_pm_jogcim_joAnchor">#REF!</definedName>
    <definedName name="cskimutatas_pm_jogcim_konc_Dim01">"="</definedName>
    <definedName name="cskimutatas_pm_jogcim_konc_Dim02">"="</definedName>
    <definedName name="cskimutatas_pm_jogcim_konc_Dim03">"="</definedName>
    <definedName name="cskimutatas_pm_jogcim_konc_Dim04">"="</definedName>
    <definedName name="cskimutatas_pm_jogcim_konc_Dim05">"="</definedName>
    <definedName name="cskimutatas_pm_jogcim_konc_Dim06">"="</definedName>
    <definedName name="cskimutatas_pm_jogcim_konc_Dim07">"="</definedName>
    <definedName name="cskimutatas_pm_jogcim_konc_Dim08">"="</definedName>
    <definedName name="cskimutatas_pm_jogcim_konc_Dim09">"="</definedName>
    <definedName name="cskimutatas_pm_jogcim_konc_Dim10">"="</definedName>
    <definedName name="cskimutatas_pm_jogcim_konc_Dim11">"="</definedName>
    <definedName name="cskimutatas_pm_jogcim_konc_Dim12">"="</definedName>
    <definedName name="cskimutatas_pm_jogcim_koncAnchor">#REF!</definedName>
    <definedName name="cskimutatas_pm_jogcimAnchor">#REF!</definedName>
    <definedName name="cskisebbsegi_rendeleti_tabla_Dim01">"="</definedName>
    <definedName name="cskisebbsegi_rendeleti_tabla_Dim02">"="</definedName>
    <definedName name="cskisebbsegi_rendeleti_tabla_Dim03">"="</definedName>
    <definedName name="cskisebbsegi_rendeleti_tabla_Dim04">"="</definedName>
    <definedName name="cskisebbsegi_rendeleti_tabla_Dim05">"="</definedName>
    <definedName name="cskisebbsegi_rendeleti_tabla_Dim06">"="</definedName>
    <definedName name="cskisebbsegi_rendeleti_tabla_Dim07">"="</definedName>
    <definedName name="cskisebbsegi_rendeleti_tabla_Dim08">"="</definedName>
    <definedName name="cskisebbsegi_rendeleti_tabla_Dim09">"="</definedName>
    <definedName name="cskisebbsegi_rendeleti_tabla_Dim10">"="</definedName>
    <definedName name="cskisebbsegi_rendeleti_tabla_Dim11">"="</definedName>
    <definedName name="cskisebbsegi_rendeleti_tabla_Dim12">"="</definedName>
    <definedName name="cskisebbsegi_rendeleti_tablaAnchor">#REF!</definedName>
    <definedName name="csKozepfoku_kolegium_rendeleti_tabla_excel_Dim01">"="</definedName>
    <definedName name="csKozepfoku_kolegium_rendeleti_tabla_excel_Dim02">"="</definedName>
    <definedName name="csKozepfoku_kolegium_rendeleti_tabla_excel_Dim03">"="</definedName>
    <definedName name="csKozepfoku_kolegium_rendeleti_tabla_excel_Dim04">"="</definedName>
    <definedName name="csKozepfoku_kolegium_rendeleti_tabla_excel_Dim05">"="</definedName>
    <definedName name="csKozepfoku_kolegium_rendeleti_tabla_excel_Dim06">"="</definedName>
    <definedName name="csKozepfoku_kolegium_rendeleti_tabla_excel_Dim07">"="</definedName>
    <definedName name="csKozepfoku_kolegium_rendeleti_tabla_excel_Dim08">"="</definedName>
    <definedName name="csKozepfoku_kolegium_rendeleti_tabla_excel_Dim09">"="</definedName>
    <definedName name="csKozepfoku_kolegium_rendeleti_tabla_excel_Dim10">"="</definedName>
    <definedName name="csKozepfoku_kolegium_rendeleti_tabla_excel_Dim11">"="</definedName>
    <definedName name="csKozepfoku_kolegium_rendeleti_tabla_excel_Dim12">"="</definedName>
    <definedName name="csKultsar_rendeleti_tabla_excel_Dim01">"="</definedName>
    <definedName name="csKultsar_rendeleti_tabla_excel_Dim02">"="</definedName>
    <definedName name="csKultsar_rendeleti_tabla_excel_Dim03">"="</definedName>
    <definedName name="csKultsar_rendeleti_tabla_excel_Dim04">"="</definedName>
    <definedName name="csKultsar_rendeleti_tabla_excel_Dim05">"="</definedName>
    <definedName name="csKultsar_rendeleti_tabla_excel_Dim06">"="</definedName>
    <definedName name="csKultsar_rendeleti_tabla_excel_Dim07">"="</definedName>
    <definedName name="csKultsar_rendeleti_tabla_excel_Dim08">"="</definedName>
    <definedName name="csKultsar_rendeleti_tabla_excel_Dim09">"="</definedName>
    <definedName name="csKultsar_rendeleti_tabla_excel_Dim10">"="</definedName>
    <definedName name="csKultsar_rendeleti_tabla_excel_Dim11">"="</definedName>
    <definedName name="csKultsar_rendeleti_tabla_excel_Dim12">"="</definedName>
    <definedName name="csLocalConsolidationOnSubmit">1</definedName>
    <definedName name="csMegyei_leveltar_rendeleti_tabla_excel_Dim01">"="</definedName>
    <definedName name="csMegyei_leveltar_rendeleti_tabla_excel_Dim02">"="</definedName>
    <definedName name="csMegyei_leveltar_rendeleti_tabla_excel_Dim03">"="</definedName>
    <definedName name="csMegyei_leveltar_rendeleti_tabla_excel_Dim04">"="</definedName>
    <definedName name="csMegyei_leveltar_rendeleti_tabla_excel_Dim05">"="</definedName>
    <definedName name="csMegyei_leveltar_rendeleti_tabla_excel_Dim06">"="</definedName>
    <definedName name="csMegyei_leveltar_rendeleti_tabla_excel_Dim07">"="</definedName>
    <definedName name="csMegyei_leveltar_rendeleti_tabla_excel_Dim08">"="</definedName>
    <definedName name="csMegyei_leveltar_rendeleti_tabla_excel_Dim09">"="</definedName>
    <definedName name="csMegyei_leveltar_rendeleti_tabla_excel_Dim10">"="</definedName>
    <definedName name="csMegyei_leveltar_rendeleti_tabla_excel_Dim11">"="</definedName>
    <definedName name="csMegyei_leveltar_rendeleti_tabla_excel_Dim12">"="</definedName>
    <definedName name="csMentalhighiene_rendeleti_tabla_excel_Dim01">"="</definedName>
    <definedName name="csMentalhighiene_rendeleti_tabla_excel_Dim02">"="</definedName>
    <definedName name="csMentalhighiene_rendeleti_tabla_excel_Dim03">"="</definedName>
    <definedName name="csMentalhighiene_rendeleti_tabla_excel_Dim04">"="</definedName>
    <definedName name="csMentalhighiene_rendeleti_tabla_excel_Dim05">"="</definedName>
    <definedName name="csMentalhighiene_rendeleti_tabla_excel_Dim06">"="</definedName>
    <definedName name="csMentalhighiene_rendeleti_tabla_excel_Dim07">"="</definedName>
    <definedName name="csMentalhighiene_rendeleti_tabla_excel_Dim08">"="</definedName>
    <definedName name="csMentalhighiene_rendeleti_tabla_excel_Dim09">"="</definedName>
    <definedName name="csMentalhighiene_rendeleti_tabla_excel_Dim10">"="</definedName>
    <definedName name="csMentalhighiene_rendeleti_tabla_excel_Dim11">"="</definedName>
    <definedName name="csMentalhighiene_rendeleti_tabla_excel_Dim12">"="</definedName>
    <definedName name="csMora_rendeleti_tabla_excel_Dim01">"="</definedName>
    <definedName name="csMora_rendeleti_tabla_excel_Dim02">"="</definedName>
    <definedName name="csMora_rendeleti_tabla_excel_Dim03">"="</definedName>
    <definedName name="csMora_rendeleti_tabla_excel_Dim04">"="</definedName>
    <definedName name="csMora_rendeleti_tabla_excel_Dim05">"="</definedName>
    <definedName name="csMora_rendeleti_tabla_excel_Dim06">"="</definedName>
    <definedName name="csMora_rendeleti_tabla_excel_Dim07">"="</definedName>
    <definedName name="csMora_rendeleti_tabla_excel_Dim08">"="</definedName>
    <definedName name="csMora_rendeleti_tabla_excel_Dim09">"="</definedName>
    <definedName name="csMora_rendeleti_tabla_excel_Dim10">"="</definedName>
    <definedName name="csMora_rendeleti_tabla_excel_Dim11">"="</definedName>
    <definedName name="csMora_rendeleti_tabla_excel_Dim12">"="</definedName>
    <definedName name="csmukodesi_merleg_bev_excel_Dim01">"="</definedName>
    <definedName name="csmukodesi_merleg_bev_excel_Dim02">"="</definedName>
    <definedName name="csmukodesi_merleg_bev_excel_Dim03">"="</definedName>
    <definedName name="csmukodesi_merleg_bev_excel_Dim04">"="</definedName>
    <definedName name="csmukodesi_merleg_bev_excel_Dim05">"="</definedName>
    <definedName name="csmukodesi_merleg_bev_excel_Dim06">"="</definedName>
    <definedName name="csmukodesi_merleg_bev_excel_Dim07">"="</definedName>
    <definedName name="csmukodesi_merleg_bev_excel_Dim08">"="</definedName>
    <definedName name="csmukodesi_merleg_bev_excel_Dim09">"="</definedName>
    <definedName name="csmukodesi_merleg_bev_excel_Dim10">"="</definedName>
    <definedName name="csmukodesi_merleg_bev_excel_Dim11">"="</definedName>
    <definedName name="csmukodesi_merleg_bev_excel_Dim12">"="</definedName>
    <definedName name="csmukodesi_merleg_bev_excelAnchor">#REF!</definedName>
    <definedName name="csmukodesi_merleg_kiad_excel_Dim01">"="</definedName>
    <definedName name="csmukodesi_merleg_kiad_excel_Dim02">"="</definedName>
    <definedName name="csmukodesi_merleg_kiad_excel_Dim03">"="</definedName>
    <definedName name="csmukodesi_merleg_kiad_excel_Dim04">"="</definedName>
    <definedName name="csmukodesi_merleg_kiad_excel_Dim05">"="</definedName>
    <definedName name="csmukodesi_merleg_kiad_excel_Dim06">"="</definedName>
    <definedName name="csmukodesi_merleg_kiad_excel_Dim07">"="</definedName>
    <definedName name="csmukodesi_merleg_kiad_excel_Dim08">"="</definedName>
    <definedName name="csmukodesi_merleg_kiad_excel_Dim09">"="</definedName>
    <definedName name="csmukodesi_merleg_kiad_excel_Dim10">"="</definedName>
    <definedName name="csmukodesi_merleg_kiad_excel_Dim11">"="</definedName>
    <definedName name="csmukodesi_merleg_kiad_excel_Dim12">"="</definedName>
    <definedName name="csmukodesi_merleg_kiad_excelAnchor">#REF!</definedName>
    <definedName name="csMuzeum_igazg_tabla_excel_Dim01">"="</definedName>
    <definedName name="csMuzeum_igazg_tabla_excel_Dim02">"="</definedName>
    <definedName name="csMuzeum_igazg_tabla_excel_Dim03">"="</definedName>
    <definedName name="csMuzeum_igazg_tabla_excel_Dim04">"="</definedName>
    <definedName name="csMuzeum_igazg_tabla_excel_Dim05">"="</definedName>
    <definedName name="csMuzeum_igazg_tabla_excel_Dim06">"="</definedName>
    <definedName name="csMuzeum_igazg_tabla_excel_Dim07">"="</definedName>
    <definedName name="csMuzeum_igazg_tabla_excel_Dim08">"="</definedName>
    <definedName name="csMuzeum_igazg_tabla_excel_Dim09">"="</definedName>
    <definedName name="csMuzeum_igazg_tabla_excel_Dim10">"="</definedName>
    <definedName name="csMuzeum_igazg_tabla_excel_Dim11">"="</definedName>
    <definedName name="csMuzeum_igazg_tabla_excel_Dim12">"="</definedName>
    <definedName name="csNemet_rendeleti_tabla_Dim01">"="</definedName>
    <definedName name="csNemet_rendeleti_tabla_Dim02">"="</definedName>
    <definedName name="csNemet_rendeleti_tabla_Dim03">"="</definedName>
    <definedName name="csNemet_rendeleti_tabla_Dim04">"="</definedName>
    <definedName name="csNemet_rendeleti_tabla_Dim05">"="</definedName>
    <definedName name="csNemet_rendeleti_tabla_Dim06">"="</definedName>
    <definedName name="csNemet_rendeleti_tabla_Dim07">"="</definedName>
    <definedName name="csNemet_rendeleti_tabla_Dim08">"="</definedName>
    <definedName name="csNemet_rendeleti_tabla_Dim09">"="</definedName>
    <definedName name="csNemet_rendeleti_tabla_Dim10">"="</definedName>
    <definedName name="csNemet_rendeleti_tabla_Dim11">"="</definedName>
    <definedName name="csNemet_rendeleti_tabla_Dim12">"="</definedName>
    <definedName name="csNemet_rendeleti_tablaAnchor">#REF!</definedName>
    <definedName name="csPszichiatriai_Esztergom_rendeleti_tabla_excel_Dim01">"="</definedName>
    <definedName name="csPszichiatriai_Esztergom_rendeleti_tabla_excel_Dim02">"="</definedName>
    <definedName name="csPszichiatriai_Esztergom_rendeleti_tabla_excel_Dim03">"="</definedName>
    <definedName name="csPszichiatriai_Esztergom_rendeleti_tabla_excel_Dim04">"="</definedName>
    <definedName name="csPszichiatriai_Esztergom_rendeleti_tabla_excel_Dim05">"="</definedName>
    <definedName name="csPszichiatriai_Esztergom_rendeleti_tabla_excel_Dim06">"="</definedName>
    <definedName name="csPszichiatriai_Esztergom_rendeleti_tabla_excel_Dim07">"="</definedName>
    <definedName name="csPszichiatriai_Esztergom_rendeleti_tabla_excel_Dim08">"="</definedName>
    <definedName name="csPszichiatriai_Esztergom_rendeleti_tabla_excel_Dim09">"="</definedName>
    <definedName name="csPszichiatriai_Esztergom_rendeleti_tabla_excel_Dim10">"="</definedName>
    <definedName name="csPszichiatriai_Esztergom_rendeleti_tabla_excel_Dim11">"="</definedName>
    <definedName name="csPszichiatriai_Esztergom_rendeleti_tabla_excel_Dim12">"="</definedName>
    <definedName name="csRefreshOnOpen">1</definedName>
    <definedName name="csRefreshOnRotate">1</definedName>
    <definedName name="csSzabolcsi_rendeleti_tabla_excel_Dim01">"="</definedName>
    <definedName name="csSzabolcsi_rendeleti_tabla_excel_Dim02">"="</definedName>
    <definedName name="csSzabolcsi_rendeleti_tabla_excel_Dim03">"="</definedName>
    <definedName name="csSzabolcsi_rendeleti_tabla_excel_Dim04">"="</definedName>
    <definedName name="csSzabolcsi_rendeleti_tabla_excel_Dim05">"="</definedName>
    <definedName name="csSzabolcsi_rendeleti_tabla_excel_Dim06">"="</definedName>
    <definedName name="csSzabolcsi_rendeleti_tabla_excel_Dim07">"="</definedName>
    <definedName name="csSzabolcsi_rendeleti_tabla_excel_Dim08">"="</definedName>
    <definedName name="csSzabolcsi_rendeleti_tabla_excel_Dim09">"="</definedName>
    <definedName name="csSzabolcsi_rendeleti_tabla_excel_Dim10">"="</definedName>
    <definedName name="csSzabolcsi_rendeleti_tabla_excel_Dim11">"="</definedName>
    <definedName name="csSzabolcsi_rendeleti_tabla_excel_Dim12">"="</definedName>
    <definedName name="csSzechenyi_rendeleti_tabla_excel_Dim01">"="</definedName>
    <definedName name="csSzechenyi_rendeleti_tabla_excel_Dim02">"="</definedName>
    <definedName name="csSzechenyi_rendeleti_tabla_excel_Dim03">"="</definedName>
    <definedName name="csSzechenyi_rendeleti_tabla_excel_Dim04">"="</definedName>
    <definedName name="csSzechenyi_rendeleti_tabla_excel_Dim05">"="</definedName>
    <definedName name="csSzechenyi_rendeleti_tabla_excel_Dim06">"="</definedName>
    <definedName name="csSzechenyi_rendeleti_tabla_excel_Dim07">"="</definedName>
    <definedName name="csSzechenyi_rendeleti_tabla_excel_Dim08">"="</definedName>
    <definedName name="csSzechenyi_rendeleti_tabla_excel_Dim09">"="</definedName>
    <definedName name="csSzechenyi_rendeleti_tabla_excel_Dim10">"="</definedName>
    <definedName name="csSzechenyi_rendeleti_tabla_excel_Dim11">"="</definedName>
    <definedName name="csSzechenyi_rendeleti_tabla_excel_Dim12">"="</definedName>
    <definedName name="csSzent_Rita_int_rendeleti_tabla_excel_Dim01">"="</definedName>
    <definedName name="csSzent_Rita_int_rendeleti_tabla_excel_Dim02">"="</definedName>
    <definedName name="csSzent_Rita_int_rendeleti_tabla_excel_Dim03">"="</definedName>
    <definedName name="csSzent_Rita_int_rendeleti_tabla_excel_Dim04">"="</definedName>
    <definedName name="csSzent_Rita_int_rendeleti_tabla_excel_Dim05">"="</definedName>
    <definedName name="csSzent_Rita_int_rendeleti_tabla_excel_Dim06">"="</definedName>
    <definedName name="csSzent_Rita_int_rendeleti_tabla_excel_Dim07">"="</definedName>
    <definedName name="csSzent_Rita_int_rendeleti_tabla_excel_Dim08">"="</definedName>
    <definedName name="csSzent_Rita_int_rendeleti_tabla_excel_Dim09">"="</definedName>
    <definedName name="csSzent_Rita_int_rendeleti_tabla_excel_Dim10">"="</definedName>
    <definedName name="csSzent_Rita_int_rendeleti_tabla_excel_Dim11">"="</definedName>
    <definedName name="csSzent_Rita_int_rendeleti_tabla_excel_Dim12">"="</definedName>
    <definedName name="csSzlovak_rendeleti_tabla_Dim01">"="</definedName>
    <definedName name="csSzlovak_rendeleti_tabla_Dim02">"="</definedName>
    <definedName name="csSzlovak_rendeleti_tabla_Dim03">"="</definedName>
    <definedName name="csSzlovak_rendeleti_tabla_Dim04">"="</definedName>
    <definedName name="csSzlovak_rendeleti_tabla_Dim05">"="</definedName>
    <definedName name="csSzlovak_rendeleti_tabla_Dim06">"="</definedName>
    <definedName name="csSzlovak_rendeleti_tabla_Dim07">"="</definedName>
    <definedName name="csSzlovak_rendeleti_tabla_Dim08">"="</definedName>
    <definedName name="csSzlovak_rendeleti_tabla_Dim09">"="</definedName>
    <definedName name="csSzlovak_rendeleti_tabla_Dim10">"="</definedName>
    <definedName name="csSzlovak_rendeleti_tabla_Dim11">"="</definedName>
    <definedName name="csSzlovak_rendeleti_tabla_Dim12">"="</definedName>
    <definedName name="csSzlovak_rendeleti_tablaAnchor">#REF!</definedName>
    <definedName name="csSzt_Borbala_rendeleti_tabla_excel_Dim01">"="</definedName>
    <definedName name="csSzt_Borbala_rendeleti_tabla_excel_Dim02">"="</definedName>
    <definedName name="csSzt_Borbala_rendeleti_tabla_excel_Dim03">"="</definedName>
    <definedName name="csSzt_Borbala_rendeleti_tabla_excel_Dim04">"="</definedName>
    <definedName name="csSzt_Borbala_rendeleti_tabla_excel_Dim05">"="</definedName>
    <definedName name="csSzt_Borbala_rendeleti_tabla_excel_Dim06">"="</definedName>
    <definedName name="csSzt_Borbala_rendeleti_tabla_excel_Dim07">"="</definedName>
    <definedName name="csSzt_Borbala_rendeleti_tabla_excel_Dim08">"="</definedName>
    <definedName name="csSzt_Borbala_rendeleti_tabla_excel_Dim09">"="</definedName>
    <definedName name="csSzt_Borbala_rendeleti_tabla_excel_Dim10">"="</definedName>
    <definedName name="csSzt_Borbala_rendeleti_tabla_excel_Dim11">"="</definedName>
    <definedName name="csSzt_Borbala_rendeleti_tabla_excel_Dim12">"="</definedName>
    <definedName name="csTanulasi_tata_rendeleti_tabla_excel_Dim01">"="</definedName>
    <definedName name="csTanulasi_tata_rendeleti_tabla_excel_Dim02">"="</definedName>
    <definedName name="csTanulasi_tata_rendeleti_tabla_excel_Dim03">"="</definedName>
    <definedName name="csTanulasi_tata_rendeleti_tabla_excel_Dim04">"="</definedName>
    <definedName name="csTanulasi_tata_rendeleti_tabla_excel_Dim05">"="</definedName>
    <definedName name="csTanulasi_tata_rendeleti_tabla_excel_Dim06">"="</definedName>
    <definedName name="csTanulasi_tata_rendeleti_tabla_excel_Dim07">"="</definedName>
    <definedName name="csTanulasi_tata_rendeleti_tabla_excel_Dim08">"="</definedName>
    <definedName name="csTanulasi_tata_rendeleti_tabla_excel_Dim09">"="</definedName>
    <definedName name="csTanulasi_tata_rendeleti_tabla_excel_Dim10">"="</definedName>
    <definedName name="csTanulasi_tata_rendeleti_tabla_excel_Dim11">"="</definedName>
    <definedName name="csTanulasi_tata_rendeleti_tabla_excel_Dim12">"="</definedName>
    <definedName name="csTGSZ_rendeleti_tabla_excel_Dim01">"="</definedName>
    <definedName name="csTGSZ_rendeleti_tabla_excel_Dim02">"="</definedName>
    <definedName name="csTGSZ_rendeleti_tabla_excel_Dim03">"="</definedName>
    <definedName name="csTGSZ_rendeleti_tabla_excel_Dim04">"="</definedName>
    <definedName name="csTGSZ_rendeleti_tabla_excel_Dim05">"="</definedName>
    <definedName name="csTGSZ_rendeleti_tabla_excel_Dim06">"="</definedName>
    <definedName name="csTGSZ_rendeleti_tabla_excel_Dim07">"="</definedName>
    <definedName name="csTGSZ_rendeleti_tabla_excel_Dim08">"="</definedName>
    <definedName name="csTGSZ_rendeleti_tabla_excel_Dim09">"="</definedName>
    <definedName name="csTGSZ_rendeleti_tabla_excel_Dim10">"="</definedName>
    <definedName name="csTGSZ_rendeleti_tabla_excel_Dim11">"="</definedName>
    <definedName name="csTGSZ_rendeleti_tabla_excel_Dim12">"="</definedName>
    <definedName name="cstiszk_mod_Dim01">"="</definedName>
    <definedName name="cstiszk_mod_Dim02">"="</definedName>
    <definedName name="cstiszk_mod_Dim03">"="</definedName>
    <definedName name="cstiszk_mod_Dim04">"="</definedName>
    <definedName name="cstiszk_mod_Dim05">"="</definedName>
    <definedName name="cstiszk_mod_Dim06">"="</definedName>
    <definedName name="cstiszk_mod_Dim07">"="</definedName>
    <definedName name="cstiszk_mod_Dim08">"="</definedName>
    <definedName name="cstiszk_mod_Dim09">"="</definedName>
    <definedName name="cstiszk_mod_Dim10">"="</definedName>
    <definedName name="cstiszk_mod_Dim11">"="</definedName>
    <definedName name="cstiszk_mod_Dim12">"="</definedName>
    <definedName name="cstiszk_modAnchor">#REF!</definedName>
    <definedName name="csTiszk_rendeleti_tabla_Dim01">"="</definedName>
    <definedName name="csTiszk_rendeleti_tabla_Dim02">"="</definedName>
    <definedName name="csTiszk_rendeleti_tabla_Dim03">"="</definedName>
    <definedName name="csTiszk_rendeleti_tabla_Dim04">"="</definedName>
    <definedName name="csTiszk_rendeleti_tabla_Dim05">"="</definedName>
    <definedName name="csTiszk_rendeleti_tabla_Dim06">"="</definedName>
    <definedName name="csTiszk_rendeleti_tabla_Dim07">"="</definedName>
    <definedName name="csTiszk_rendeleti_tabla_Dim08">"="</definedName>
    <definedName name="csTiszk_rendeleti_tabla_Dim09">"="</definedName>
    <definedName name="csTiszk_rendeleti_tabla_Dim10">"="</definedName>
    <definedName name="csTiszk_rendeleti_tabla_Dim11">"="</definedName>
    <definedName name="csTiszk_rendeleti_tabla_Dim12">"="</definedName>
    <definedName name="csTiszk_rendeleti_tablaAnchor">#REF!</definedName>
    <definedName name="csZsigmondi_rendeleti_tabla_excel_Dim01">"="</definedName>
    <definedName name="csZsigmondi_rendeleti_tabla_excel_Dim02">"="</definedName>
    <definedName name="csZsigmondi_rendeleti_tabla_excel_Dim03">"="</definedName>
    <definedName name="csZsigmondi_rendeleti_tabla_excel_Dim04">"="</definedName>
    <definedName name="csZsigmondi_rendeleti_tabla_excel_Dim05">"="</definedName>
    <definedName name="csZsigmondi_rendeleti_tabla_excel_Dim06">"="</definedName>
    <definedName name="csZsigmondi_rendeleti_tabla_excel_Dim07">"="</definedName>
    <definedName name="csZsigmondi_rendeleti_tabla_excel_Dim08">"="</definedName>
    <definedName name="csZsigmondi_rendeleti_tabla_excel_Dim09">"="</definedName>
    <definedName name="csZsigmondi_rendeleti_tabla_excel_Dim10">"="</definedName>
    <definedName name="csZsigmondi_rendeleti_tabla_excel_Dim11">"="</definedName>
    <definedName name="csZsigmondi_rendeleti_tabla_excel_Dim12">"="</definedName>
    <definedName name="felúj">'[7]10intberuh-felúj'!$A$10</definedName>
    <definedName name="Hiv.felújtás">1</definedName>
    <definedName name="kkkkk">#REF!</definedName>
    <definedName name="kkkkkkk">'[10]összes igény'!#REF!</definedName>
    <definedName name="l">#REF!</definedName>
    <definedName name="nem">1</definedName>
    <definedName name="_xlnm.Print_Titles" localSheetId="1">'1b.mell '!$5:$7</definedName>
    <definedName name="_xlnm.Print_Titles" localSheetId="2">'1c.mell '!$4:$8</definedName>
    <definedName name="_xlnm.Print_Titles" localSheetId="3">'2.mell'!$1:$8</definedName>
    <definedName name="_xlnm.Print_Titles" localSheetId="4">'3a.m.'!$4:$8</definedName>
    <definedName name="_xlnm.Print_Titles" localSheetId="6">'3c.m.'!$4:$8</definedName>
    <definedName name="_xlnm.Print_Titles" localSheetId="7">'3d.m.'!$3:$7</definedName>
    <definedName name="_xlnm.Print_Titles" localSheetId="8">'4.mell.'!$4:$8</definedName>
    <definedName name="_xlnm.Print_Titles" localSheetId="9">'5.mell. '!$6:$10</definedName>
    <definedName name="_xlnm.Print_Titles" localSheetId="12">'8.mell'!$8:$9</definedName>
    <definedName name="székház">#REF!</definedName>
    <definedName name="székházbérlők">'[6]3-aBevétel'!#REF!</definedName>
    <definedName name="szintrehotzás">#REF!</definedName>
    <definedName name="szintrehozás2">#REF!</definedName>
    <definedName name="szintrhozás2">#REF!</definedName>
  </definedNames>
  <calcPr fullCalcOnLoad="1"/>
</workbook>
</file>

<file path=xl/sharedStrings.xml><?xml version="1.0" encoding="utf-8"?>
<sst xmlns="http://schemas.openxmlformats.org/spreadsheetml/2006/main" count="2635" uniqueCount="935">
  <si>
    <t>Támogatás államháztartáson belülről - működési</t>
  </si>
  <si>
    <t>Támogatás államháztartáson belülről -felhalmozási</t>
  </si>
  <si>
    <t>Felhalmozási célú általános tartalékok</t>
  </si>
  <si>
    <t>Helyi önkormányzat által felhasználható központosított előirányzat</t>
  </si>
  <si>
    <t>Helyi önkormányzatok által felhasználható központosított előirányzat</t>
  </si>
  <si>
    <t xml:space="preserve">Előző évi felhalmozási célú pénzmaradv. igénybevétele </t>
  </si>
  <si>
    <t>Felhalmozási költségvetési kiadások mindösszesen</t>
  </si>
  <si>
    <t>Hosszú, rövid lejáratú hitel tőkeösszegének törlesztése</t>
  </si>
  <si>
    <t>Irányítószervi támogatásként folyósított támogatás kiutalása</t>
  </si>
  <si>
    <t>Felhalmozási célú céltartalékok</t>
  </si>
  <si>
    <t>Irányítószervi támogatásként folyósított támogatás fizetési számlán tört.jóváír.</t>
  </si>
  <si>
    <t>Előző évi működési célú pénzmaradvány igénbevétele</t>
  </si>
  <si>
    <t>Előző évi működési célú  pénzmaradvány  igénybevétele</t>
  </si>
  <si>
    <t>Működési költségvetési bevételek mindösszesen</t>
  </si>
  <si>
    <t>Támogatás államháztartáson belülről -felhalmozási célú</t>
  </si>
  <si>
    <t>Felhalmozási költségvetési  bevételek mindösszesen</t>
  </si>
  <si>
    <t>Előző évi működési célú pénzmaradvány igénybevétele</t>
  </si>
  <si>
    <t>Működési költségvetési  bevételek mindösszesen</t>
  </si>
  <si>
    <t xml:space="preserve">Előző évi felhalmozási célú pénzmaradvány történő igénybevétele </t>
  </si>
  <si>
    <t>Felhalmozási költségvetési bevételek mindösszesen</t>
  </si>
  <si>
    <t>III. Közterület-felügyelet bevételei mindösszesen:</t>
  </si>
  <si>
    <t>IV. Intézményi bevételek mindösszesen</t>
  </si>
  <si>
    <t>Támogatás államháztartáson belülről -EU-s pályázatok kapcsán</t>
  </si>
  <si>
    <t>Támogatás államháztartáson belülről -egyéb központi szervektől</t>
  </si>
  <si>
    <t>Önkormányzathoz tartozó önállóan működő intézmény 2013. évi kiadásai</t>
  </si>
  <si>
    <t>Támogatás államháztartáson belülről -Fővárosi Önkormányzattól</t>
  </si>
  <si>
    <t xml:space="preserve">Támogatás államháztartáson belülről -felhalmozási célú </t>
  </si>
  <si>
    <t>Előző évi felhalmozási célú pénzmaradvány igénybevétele</t>
  </si>
  <si>
    <t>Irányítószervi támogatásaként folyosított támogatás fizetési számlán történő jóváírás</t>
  </si>
  <si>
    <t xml:space="preserve">     ebből fejlesztési célok: Balázs B.u. 14., 11., 32/a, 32/b, Ferenc tér 9., Márton u. 5/A, </t>
  </si>
  <si>
    <t>Irányítószerv támogatásaként folyosított támogatás fizetési számlán történő jóváírás</t>
  </si>
  <si>
    <t>Működési költségvetési kiadások</t>
  </si>
  <si>
    <t>Felhalmozási költségvetési kiadások</t>
  </si>
  <si>
    <t>Felhalmozási költségvetés kiadások mindösszesen</t>
  </si>
  <si>
    <t xml:space="preserve">       Közterület-felügyelet támogatása</t>
  </si>
  <si>
    <t>PH, Közterület-felügyelet és Önkormányzat költségvetési kiadásai mindössz:</t>
  </si>
  <si>
    <t>Működési költségvetés kiadások mindösszesen</t>
  </si>
  <si>
    <t>Szabad pénzeszközök betétként való visszavonás</t>
  </si>
  <si>
    <t>Irányítószervi támogatásként folyosított támogatás kiutalása</t>
  </si>
  <si>
    <t xml:space="preserve">Támogatás államháztartáson belülről -működési </t>
  </si>
  <si>
    <t>Támogatás államháztartáson belülről -működési</t>
  </si>
  <si>
    <t>Bevételek mindösszesen</t>
  </si>
  <si>
    <t>KIADÁSOK MINDÖSSZ.:(Irányítószervi tám.folyosítása nélkül)</t>
  </si>
  <si>
    <t>Közterület-felügyelet</t>
  </si>
  <si>
    <t xml:space="preserve">   Közterület-felügyelet (3/B. sz. melléklet szerint)</t>
  </si>
  <si>
    <t>Polgármester tiszt. összefüggő egyéb feladatok</t>
  </si>
  <si>
    <t xml:space="preserve">  ebből önkormányzati hozzájárulás</t>
  </si>
  <si>
    <t xml:space="preserve">   ebből önkormányzati hozzájárulás</t>
  </si>
  <si>
    <t>Irányítószervi támogatásként folyósított tám.fizetési számlán történő jóváírás</t>
  </si>
  <si>
    <t>Működési finanszírozású bevételek</t>
  </si>
  <si>
    <t>Irányító szervi támogatásként folyosított tám. fizetési számlán tört.jóváírás</t>
  </si>
  <si>
    <t>Működési célú átvett pénzeszköz</t>
  </si>
  <si>
    <t>Támogatás államháztartáson belülről - felhalmozási célú</t>
  </si>
  <si>
    <t>Felhalmozási célú átvett pénzeszközök</t>
  </si>
  <si>
    <t>Irányítószervi támogatásként folyósított tám.fizetési számlán tört.jóváírás-étkezés</t>
  </si>
  <si>
    <t>Irányítószervi támogatásként folyósított tám.fizetési számlán tört.jóváírás-egyéb</t>
  </si>
  <si>
    <t>Szabad pénzeszközök betétként való elhelyezése</t>
  </si>
  <si>
    <t xml:space="preserve">     Általános tartalékok</t>
  </si>
  <si>
    <t xml:space="preserve">    Céltartalékok</t>
  </si>
  <si>
    <t>Tartalék összesen</t>
  </si>
  <si>
    <t xml:space="preserve">     Céltartalékok</t>
  </si>
  <si>
    <t>Hosszú, rövid lejáratú hitelfelvétel törlesztése</t>
  </si>
  <si>
    <t>Kölcsön tőke összegének törlesztése, nyújtása</t>
  </si>
  <si>
    <t>Kölcsön tőke összegének törlesztése</t>
  </si>
  <si>
    <t xml:space="preserve">A helyi önkormányzat kötelező feladatai ellátásának költségvetési forrásai és kiadásai </t>
  </si>
  <si>
    <t>2013. év</t>
  </si>
  <si>
    <t>Kötelező feladatok
(Mötv. 13. § (1) bekezdés alapján)</t>
  </si>
  <si>
    <t xml:space="preserve">Ktvi kiadási előirányzat                    </t>
  </si>
  <si>
    <t>Helyi önkorm., ált. műk. és ágazati feladataihoz kapcs.tám.</t>
  </si>
  <si>
    <t>A központi kltvből szárm. egyéb költségv. tám.</t>
  </si>
  <si>
    <t>Saját bevétel</t>
  </si>
  <si>
    <t>Támogatás Áht-n belülről</t>
  </si>
  <si>
    <t>Átvett pénzeszköz</t>
  </si>
  <si>
    <t>Előző évi pénzm. Igénybev.</t>
  </si>
  <si>
    <t>Helyi önkormányzatok ált.műk. és ágazati feladataihoz kapcs.támog.</t>
  </si>
  <si>
    <t>Önkormányzati hozzájárulás</t>
  </si>
  <si>
    <t>Intézményi működési bevétel</t>
  </si>
  <si>
    <t>Műk. Célú</t>
  </si>
  <si>
    <t>Felhalm. Célú</t>
  </si>
  <si>
    <t>Közhat. Bev.</t>
  </si>
  <si>
    <t>Felhalm. Bev.</t>
  </si>
  <si>
    <t>Helyi közutak, közterek és parkok kez., fejl. és üzemeltetése</t>
  </si>
  <si>
    <t xml:space="preserve">             3051 Parkfentartás</t>
  </si>
  <si>
    <t xml:space="preserve">             3061 Köztutak üzemeltetés</t>
  </si>
  <si>
    <t xml:space="preserve">             3071 Köztisztasági feladatok</t>
  </si>
  <si>
    <t xml:space="preserve">             3203 Városfejlesztés, üzemeltetés és közbiztonság</t>
  </si>
  <si>
    <t xml:space="preserve">             3205 Környezetvédelem</t>
  </si>
  <si>
    <t xml:space="preserve">             3206 Védett értékek fentartása</t>
  </si>
  <si>
    <t xml:space="preserve">             3216 FESZOFE Nonprofit Kft közszolgáltatási szerződés</t>
  </si>
  <si>
    <t>Közterületek használatára vonatkozó szabályok és díjak megáll.</t>
  </si>
  <si>
    <t xml:space="preserve">             3911 Társasházak támogatása</t>
  </si>
  <si>
    <t>Parkolás üzemeltetése</t>
  </si>
  <si>
    <t xml:space="preserve">             3912 Parkolási Kft.</t>
  </si>
  <si>
    <t>Általános  Közterület-felügyeleti hatáskör</t>
  </si>
  <si>
    <t>7. sz. melléklet</t>
  </si>
  <si>
    <t>eFt</t>
  </si>
  <si>
    <t>Kötbér, bánatpénz egyéb kártérítés</t>
  </si>
  <si>
    <t>2013. I.-VI. hó teljesítés</t>
  </si>
  <si>
    <t>Index       5./4.</t>
  </si>
  <si>
    <t>2013. évi I.-VI. hó teljesítés</t>
  </si>
  <si>
    <t>Index   5./4.</t>
  </si>
  <si>
    <t xml:space="preserve">     Kölcsön nyújtás - működési célú</t>
  </si>
  <si>
    <t>Kölcsön nyújtás működési célú</t>
  </si>
  <si>
    <t>Kölcsön nyújtás működési</t>
  </si>
  <si>
    <t>Pályázat előkészítés, lebonyolítás</t>
  </si>
  <si>
    <t>József Attila lakótelep forgalomelterelés</t>
  </si>
  <si>
    <t>ÁFA bevétel</t>
  </si>
  <si>
    <t>Felhalmozási ÁFA bevételek</t>
  </si>
  <si>
    <t xml:space="preserve">      3312 Létfentartási támogatás</t>
  </si>
  <si>
    <t>Beruházási  kiadások</t>
  </si>
  <si>
    <t>Kölcsön nyújtás - működési</t>
  </si>
  <si>
    <t>Az önkormányzat 2013. évi kiadásai</t>
  </si>
  <si>
    <t>Önállóan működő és gazdálkodó és önállóan működő intézmények 2013. évi költségvetése</t>
  </si>
  <si>
    <t>A Polgármesteri Hivatal kiadásai 2013.</t>
  </si>
  <si>
    <t xml:space="preserve">Az önkormányzat  költségvetésében szereplő támogatások 2013. évi kiadásai </t>
  </si>
  <si>
    <t xml:space="preserve">Az önkormányzat  költségvetésében szereplő szakfeladatok 2013. évi kiadásai </t>
  </si>
  <si>
    <t>2013. évi felújítások</t>
  </si>
  <si>
    <t>2013. évi beruházási, fejlesztési kiadások</t>
  </si>
  <si>
    <t xml:space="preserve">             3030 Közterület-felügyelet</t>
  </si>
  <si>
    <t>Helyi településrendezés, településfejlesztés</t>
  </si>
  <si>
    <t xml:space="preserve">             3211 FEV IX. Zrt.</t>
  </si>
  <si>
    <t xml:space="preserve">             3214 Városfejlesztéssel kapcsolatos kiadások</t>
  </si>
  <si>
    <t xml:space="preserve">             4111 Balázs Béla u. 14. lakóházfelújítás</t>
  </si>
  <si>
    <t xml:space="preserve">             4112 Ferenc tér 9. lakóházfelújítás</t>
  </si>
  <si>
    <t>Helyi településrendezési szabályok megalkotása</t>
  </si>
  <si>
    <t>Turizmussal kapcsolatos szabályok</t>
  </si>
  <si>
    <t>2013. évi teljesítés        I-VI.hó</t>
  </si>
  <si>
    <t>Index            5./4.</t>
  </si>
  <si>
    <t xml:space="preserve">Kiadások összesen </t>
  </si>
  <si>
    <t>2013.évi teljesítés              I-VI. hó</t>
  </si>
  <si>
    <t>Index    5./4.</t>
  </si>
  <si>
    <t xml:space="preserve">      Polgármesteri Hivatal</t>
  </si>
  <si>
    <t xml:space="preserve">      Közterületfelügyelet</t>
  </si>
  <si>
    <t xml:space="preserve">      Önkormányzat</t>
  </si>
  <si>
    <t>Függő, átfutó, kiegyenlítő bevételek</t>
  </si>
  <si>
    <t>Ipari és keresk. Tev. kapcs. Szabályozási jogkörök</t>
  </si>
  <si>
    <t>Egészségügyi alapell., az egészséges életmód segítését célzó szolg.</t>
  </si>
  <si>
    <t>Óvodai ellátás</t>
  </si>
  <si>
    <t>Szociális és gyermekjóléti szolgáltatások és ellátások</t>
  </si>
  <si>
    <t>Hajléktalanná vált személyek ell.és rehab., vmint megakadályozása</t>
  </si>
  <si>
    <t>13.</t>
  </si>
  <si>
    <t>Helyi közművelődéi tevékenység támogatása, kult. Örökség véd.</t>
  </si>
  <si>
    <t>14.</t>
  </si>
  <si>
    <t>Saját tulajdonú lakás és helyiség gazdálkodás</t>
  </si>
  <si>
    <t>Helyi adóval kapcsolatos feladatok</t>
  </si>
  <si>
    <t>Egyéb saját bevételek</t>
  </si>
  <si>
    <t xml:space="preserve">Kötbér, bánatpénz egyéb kártérítés </t>
  </si>
  <si>
    <t xml:space="preserve"> Egyéb saját bevétel</t>
  </si>
  <si>
    <t xml:space="preserve">  Intézményi ellátási díjak, alkalmazotti térítési díjak</t>
  </si>
  <si>
    <t>Pénzeszközátvét államháztartáson kívülről-működési</t>
  </si>
  <si>
    <t>Kistermelők, őstermelők számára értékesítési lehetőségek bizt.</t>
  </si>
  <si>
    <t>Kerületi sport és szabadidő sport támogatása, ifjúsági ügyek</t>
  </si>
  <si>
    <t>Ágazat összesen:</t>
  </si>
  <si>
    <t>Közreműködés a helyi közbiztonság biztosításában</t>
  </si>
  <si>
    <t>Nemzetiségi ügyek</t>
  </si>
  <si>
    <t xml:space="preserve">A helyi önkormányzat önként vállalt feladatai ellátásának költségvetési forrásai és kiadásai </t>
  </si>
  <si>
    <t xml:space="preserve">Önként vállalt feladatok                                                                    </t>
  </si>
  <si>
    <t xml:space="preserve">Költségvetési kiadási előirányzat                         </t>
  </si>
  <si>
    <t xml:space="preserve">Költségvetési bevételi előirányzat                           </t>
  </si>
  <si>
    <t>Előző évi pénzmarad. Igénybev.</t>
  </si>
  <si>
    <t>Működési célú (OEP is)</t>
  </si>
  <si>
    <t>Felhalmozási célú</t>
  </si>
  <si>
    <t>Működési célú</t>
  </si>
  <si>
    <t>Közhatalmi bevételek</t>
  </si>
  <si>
    <t xml:space="preserve">      4502 Hivatal lift építése</t>
  </si>
  <si>
    <t xml:space="preserve">      4034 Börzsöny utcai rendőrörs felújítása</t>
  </si>
  <si>
    <t xml:space="preserve">      4352 Pinceszínház felújítása</t>
  </si>
  <si>
    <t>FESZOFE kiemelkedően közhasznú Non-Profit KFT felh.</t>
  </si>
  <si>
    <t xml:space="preserve">      3323 Születési és életkezdési támogatás</t>
  </si>
  <si>
    <t xml:space="preserve">      3353 Hivatásos gondnokok</t>
  </si>
  <si>
    <t xml:space="preserve">             4135 Ingatlanokkal kapcs. Bontási feladatok</t>
  </si>
  <si>
    <t xml:space="preserve">            5034 József Attila lakótelep forgalomelterelés</t>
  </si>
  <si>
    <t xml:space="preserve">      3932 Deák ösztöndíj</t>
  </si>
  <si>
    <t>3021-3026 PH  Igazgatási kiadásai és informatikai műk.és fejl</t>
  </si>
  <si>
    <t xml:space="preserve">    KMOP-5.1.1/B-12-K-201-0003 Szociális városreh.Ferencvárosban JAT</t>
  </si>
  <si>
    <t xml:space="preserve">    Épületenergetikai fejlesztések KEOP-2012-5.Energetikai pályázat</t>
  </si>
  <si>
    <t xml:space="preserve">       - Közterület foglalási díj</t>
  </si>
  <si>
    <t xml:space="preserve">            5011 Kerületi földutak szilárd burkolattal való ell.</t>
  </si>
  <si>
    <t>4281 Óvodai karbantartási keret</t>
  </si>
  <si>
    <t xml:space="preserve">      3316 Óvodáztatási, iskoláztatási támogatás</t>
  </si>
  <si>
    <t xml:space="preserve">      4021 Balatonlelle tábor felújítás</t>
  </si>
  <si>
    <t xml:space="preserve">      4255 Weörös Sándor Ált. Iskola és Gimn.</t>
  </si>
  <si>
    <t xml:space="preserve">     3091 Táboroztatás</t>
  </si>
  <si>
    <t xml:space="preserve">      3923 Közbiztonsági Közalapítvány</t>
  </si>
  <si>
    <t xml:space="preserve">     3451 Nemzetiségi Önkormányzatok működése</t>
  </si>
  <si>
    <t xml:space="preserve">      3452 Katasztrófavédelem "M" készlet</t>
  </si>
  <si>
    <t>Katasztrófavédelem támogatása</t>
  </si>
  <si>
    <t>Ferencvárosi kártya támogatása</t>
  </si>
  <si>
    <t xml:space="preserve">             1805 Fővárosi Lakásalapba befizetés</t>
  </si>
  <si>
    <t>1806 Előző évi állami támogatás, pályázati pénzek visszaut.</t>
  </si>
  <si>
    <t>1807 Előző évi kiutalatlan támogatás</t>
  </si>
  <si>
    <t>KMOP-5.1.1/B-12-K-201-0003 Szociális városrehabilitáció Ferencvárosban JAT I. ütem</t>
  </si>
  <si>
    <t>5054 Hivatali eszközbeszerzés</t>
  </si>
  <si>
    <t xml:space="preserve">            6130 Parkoló Alap</t>
  </si>
  <si>
    <t>Biztos Kezdet Gyerekház támogatása</t>
  </si>
  <si>
    <t>10. sz. melléklet</t>
  </si>
  <si>
    <t xml:space="preserve">       - Parkolási díj, kerékbilincs levétele, ügyviteli költség</t>
  </si>
  <si>
    <t xml:space="preserve">       - Egyéb szolgáltatás</t>
  </si>
  <si>
    <t xml:space="preserve">       - Önkormányzat továbbszámlázott tételek</t>
  </si>
  <si>
    <t xml:space="preserve">       - Vagyonkezeléssel kapcsolatos továbbszámlázott szolgáltatások </t>
  </si>
  <si>
    <t xml:space="preserve">       - Parkolással kapcsolatos továbbszámlázott szolgáltatások bevételei</t>
  </si>
  <si>
    <t xml:space="preserve">       - Bérleti díjak</t>
  </si>
  <si>
    <t xml:space="preserve">        - Önkormányzat kamat</t>
  </si>
  <si>
    <t xml:space="preserve">    Egyéb működési célú kiadások </t>
  </si>
  <si>
    <t xml:space="preserve">Kiadások mindösszesen  ((I+II+III.IV.) Intézmények támogatása nélkül) </t>
  </si>
  <si>
    <t xml:space="preserve">     Felhalmozási célú kölcsön nyújtása</t>
  </si>
  <si>
    <t>Felhalmozási célú kölcsön nyújtása</t>
  </si>
  <si>
    <t>1/A melléklet</t>
  </si>
  <si>
    <t>Működési-felhalmozási bevételek-kiadások mérlegszerű bemutatása</t>
  </si>
  <si>
    <t>Városfejlesztési, Városgazdálkodási és Környezetvédelmi bizottság</t>
  </si>
  <si>
    <t>Index      4./3.</t>
  </si>
  <si>
    <t xml:space="preserve">        - FEV IX. Zrt. értékesítés</t>
  </si>
  <si>
    <t>Szociális városrehab. Ferencvárosban JAT I. ütem KMOP-5.1.1/B-12-K-201-0003</t>
  </si>
  <si>
    <t xml:space="preserve"> -Felhalmozási célú hitelfelvétel a lakóház felújításokhoz 420.000 eFt</t>
  </si>
  <si>
    <t>Épületenergetikai fejlesztések KEOP-2012-5.5.0/C</t>
  </si>
  <si>
    <t xml:space="preserve">     Beruházási kiadások (2.mell.,3.A mell.,3.B.mell.nélkül)</t>
  </si>
  <si>
    <t>8. sz. melléklet</t>
  </si>
  <si>
    <t>2013. évi előirányzat 2/2013.</t>
  </si>
  <si>
    <t xml:space="preserve">     Tagi kölcsön visszatérülése</t>
  </si>
  <si>
    <t>Tervezett költségvetési adatok</t>
  </si>
  <si>
    <t>TÁMOP-3.1.3-10/1 Ferencváros a korszerű természettudományos oktatásért</t>
  </si>
  <si>
    <t>Munkaadókat terhelő járulékok és szocho.</t>
  </si>
  <si>
    <t>Egyéb működési célú kiadások</t>
  </si>
  <si>
    <t>Ellátottak pénzbeli juttatásai</t>
  </si>
  <si>
    <t xml:space="preserve">KMOP-2009-4.5.2. Szociális alapszolgáltatások infrastruktúrális fejlesztése </t>
  </si>
  <si>
    <t>Belső Ferencváros Kúltúrális negyed KMOP-5.2.2</t>
  </si>
  <si>
    <t>Az Európai uniós forrásokkal támogatott fejlesztések tervezett 2013. évi adatairól</t>
  </si>
  <si>
    <t>KMOP-4.5.2.11. Manó-Lak Bölcsöde felújítása, kapacitásnövelése</t>
  </si>
  <si>
    <t>KEOP-2012-5.5.0/C Épületenergetikai fejlesztések</t>
  </si>
  <si>
    <t>Fordított ÁFA bevétel</t>
  </si>
  <si>
    <t>Felhal. Célú</t>
  </si>
  <si>
    <t>Munkáltatói kölcsön</t>
  </si>
  <si>
    <t>Kölcsön visszatérülés</t>
  </si>
  <si>
    <t>Hitelfel-  vétel, kölcsön visszat.</t>
  </si>
  <si>
    <t>1804 ÁFA befizetés</t>
  </si>
  <si>
    <t>FMK pinceszínház</t>
  </si>
  <si>
    <t>1851 Hosszú lejáratú hitelfelvétel törlesztése</t>
  </si>
  <si>
    <t>1801 Kamatkiadás</t>
  </si>
  <si>
    <t>Kamatkiadás</t>
  </si>
  <si>
    <t>Varázskert bölcsöde működési kiadásai</t>
  </si>
  <si>
    <t>1852 Kölcsön tőke összegének törlesztése</t>
  </si>
  <si>
    <t>Iskolai nyelvvizsga, jogosítvány beszerzés</t>
  </si>
  <si>
    <t>Örmény Nemzetiségi Önkormányzat</t>
  </si>
  <si>
    <t>Román Nemzetiségi Önkormányzat</t>
  </si>
  <si>
    <t>Ruszin Nemzetiségi Önkormányzat</t>
  </si>
  <si>
    <t>Szerb Nemzetiségi Önkormányzat</t>
  </si>
  <si>
    <t>Szlovák Nemzetiségi Önkormányzat</t>
  </si>
  <si>
    <t>Ukrán Nemzetiségi Önkormányzat</t>
  </si>
  <si>
    <t>Szálláshely- szolgáltatás, vendéglátás</t>
  </si>
  <si>
    <t xml:space="preserve">     Munkaadókat terhelő járulékok és szociális hozzájárulási adó</t>
  </si>
  <si>
    <t xml:space="preserve">     Dologi kiadások</t>
  </si>
  <si>
    <t xml:space="preserve">     Felújítási kiadások</t>
  </si>
  <si>
    <t xml:space="preserve">     Beruházási kiadások</t>
  </si>
  <si>
    <t xml:space="preserve">     Egyéb felhalmozási kiadások</t>
  </si>
  <si>
    <t xml:space="preserve">          Viola u. 52. felújításra</t>
  </si>
  <si>
    <t xml:space="preserve">          Berzenczey u. 30. felújítás</t>
  </si>
  <si>
    <r>
      <t xml:space="preserve">    Kamat kiadás </t>
    </r>
    <r>
      <rPr>
        <sz val="9"/>
        <rFont val="Arial CE"/>
        <family val="0"/>
      </rPr>
      <t>-Dologi kiadások</t>
    </r>
  </si>
  <si>
    <r>
      <t xml:space="preserve">    ÁFA befizetés  </t>
    </r>
    <r>
      <rPr>
        <sz val="9"/>
        <rFont val="Arial CE"/>
        <family val="0"/>
      </rPr>
      <t>- Dologi kiadások</t>
    </r>
  </si>
  <si>
    <r>
      <t xml:space="preserve">    Fővárosi Lakásalapba befizetés </t>
    </r>
    <r>
      <rPr>
        <sz val="9"/>
        <rFont val="Arial CE"/>
        <family val="0"/>
      </rPr>
      <t>-Egyéb felhalmozási kiadások</t>
    </r>
  </si>
  <si>
    <t>Egyéb befizetések, visszafizetések összesen</t>
  </si>
  <si>
    <r>
      <t xml:space="preserve">Előző évi kiutalatlan intézm. és kisebbs. támogatás kiutalása </t>
    </r>
    <r>
      <rPr>
        <sz val="9"/>
        <rFont val="Arial CE"/>
        <family val="0"/>
      </rPr>
      <t>-Dologi kiadások</t>
    </r>
  </si>
  <si>
    <t xml:space="preserve">   Munkaadókat terhelő járulékok és szociális hozzájárulási adó</t>
  </si>
  <si>
    <t>6.sz. melléklet</t>
  </si>
  <si>
    <t>Kiadások mindösszesen</t>
  </si>
  <si>
    <t xml:space="preserve">   Egyéb felhalmozási kiadások</t>
  </si>
  <si>
    <t xml:space="preserve">       ebből fordított ÁFA</t>
  </si>
  <si>
    <t>Kölcsönök nyújtása</t>
  </si>
  <si>
    <t xml:space="preserve">     Személyi juttatások </t>
  </si>
  <si>
    <t>Ferencvárosi Kulturális, Turisztikai és Sport Nonprofit Kft</t>
  </si>
  <si>
    <t xml:space="preserve">    Intézményi tartalék</t>
  </si>
  <si>
    <t>IX. kerületi Szakrendelő KFt</t>
  </si>
  <si>
    <t>Üdültetés</t>
  </si>
  <si>
    <t>Balatonszéplaki Üdülő</t>
  </si>
  <si>
    <t xml:space="preserve">   Személyi juttatások </t>
  </si>
  <si>
    <t>Közigazgatás,védelem</t>
  </si>
  <si>
    <t>Polgármesteri hivatal igazgatási kiadásai</t>
  </si>
  <si>
    <t>Képviselők juttatásai</t>
  </si>
  <si>
    <t>Egészségügy, szociális ellátás</t>
  </si>
  <si>
    <t>Polgármesteri Hivatal összesen:</t>
  </si>
  <si>
    <t>Mezőgazdaság, vadgazdálkodás, erdőgazdálkodás</t>
  </si>
  <si>
    <t>Férőhely fenntartási díj Magyar Vöröskereszt</t>
  </si>
  <si>
    <t>Fogyatékos személyek nappali ellátása Gond-viselés Kht.</t>
  </si>
  <si>
    <t>Parkfenntartás</t>
  </si>
  <si>
    <t xml:space="preserve">    Szabálysértési bírság</t>
  </si>
  <si>
    <t xml:space="preserve">     Ellátottak pénzbeli juttatásai</t>
  </si>
  <si>
    <t>Iskolatej támogatás</t>
  </si>
  <si>
    <t xml:space="preserve">   Ellátottak pénzbeli juttatásai</t>
  </si>
  <si>
    <t>Szállítást kiegészítő tevékenység</t>
  </si>
  <si>
    <t xml:space="preserve">    Helyi adó, pótlék, bírság</t>
  </si>
  <si>
    <t>Közutak üzemeltetése</t>
  </si>
  <si>
    <t>Ingatlanügyletek</t>
  </si>
  <si>
    <t xml:space="preserve">     - ebből fordított ÁFA</t>
  </si>
  <si>
    <t>Bérlakás és egyéb ingatlan elidegenítés</t>
  </si>
  <si>
    <t>Ingatlanokkal kapcsolatos egyéb feladatok</t>
  </si>
  <si>
    <t>Nem önkormányzati tulajdonú lakóépületek veszélyelhárítása</t>
  </si>
  <si>
    <t>Ferencváros a korszerű természettudományos oktatásért</t>
  </si>
  <si>
    <t>Támogatás államháztartáson belülről -működési célú</t>
  </si>
  <si>
    <t xml:space="preserve">    Gépkocsi elszállítás</t>
  </si>
  <si>
    <t xml:space="preserve">    Ferencváros a korszerű természettudományos oktatásért (TÁMOP-3.1.3-10/1)</t>
  </si>
  <si>
    <t xml:space="preserve">Helyiség megszerzési díj </t>
  </si>
  <si>
    <t>Közigazgatás, védelem</t>
  </si>
  <si>
    <t>Védett értékek fenntartása</t>
  </si>
  <si>
    <t>Oktatás</t>
  </si>
  <si>
    <t>Pályázati támogatás</t>
  </si>
  <si>
    <t>Balatonlelle felújítás</t>
  </si>
  <si>
    <t>Lakóház felújítás Ferenc tér 9.</t>
  </si>
  <si>
    <t>Pinceszínház felújítása</t>
  </si>
  <si>
    <t xml:space="preserve">Felújításokkal kapcsolatos tervezések </t>
  </si>
  <si>
    <t>Lakóház felújítás Márton u. 5/A</t>
  </si>
  <si>
    <t>Lakóház felújítások Balázs Béla 14.,</t>
  </si>
  <si>
    <t>Csicsergő Óvoda felújítás</t>
  </si>
  <si>
    <t>Kicsi Bocs Óvoda felújítás</t>
  </si>
  <si>
    <t>Csudafa Óvoda felújítás</t>
  </si>
  <si>
    <t>Kerekerdő Óvoda felújítás</t>
  </si>
  <si>
    <t xml:space="preserve">  Kötbér, egyéb kártérítés</t>
  </si>
  <si>
    <t>Előző évi költségvetési kiegészítések visszatérülések</t>
  </si>
  <si>
    <t>Függő, átfutó kiegyenlítő bevételek</t>
  </si>
  <si>
    <t>Függő, átfutó, kiegyenlítő kiadások</t>
  </si>
  <si>
    <t>Kúltúra, szórakoztatás támogatás</t>
  </si>
  <si>
    <t>"Manó-lak" Bölcsöde felújítás, kapacitásbővítés</t>
  </si>
  <si>
    <t>Helyi Nemzetiségi Önkormányzatok támogatása</t>
  </si>
  <si>
    <t xml:space="preserve">    Helyi Nemzetiségi Önkormányzatok pályázati kifizetései</t>
  </si>
  <si>
    <t>Méhecske Óvoda felújítás</t>
  </si>
  <si>
    <t>Napfény Óvoda felújítás</t>
  </si>
  <si>
    <t>Ugrifüles Óvoda felújítás</t>
  </si>
  <si>
    <t>Bakáts téri Általános Iskola felújítás</t>
  </si>
  <si>
    <t>Ferencvárosi Komplex Óvoda és Általános Iskola felújítás</t>
  </si>
  <si>
    <t>Kosztolányi Dezső Általános Iskola felújítás</t>
  </si>
  <si>
    <t>Nemzetiségi Önkormányzat működési kiadásai</t>
  </si>
  <si>
    <t>Kőrösi Csoma Sándor Általános Iskola felújítás</t>
  </si>
  <si>
    <t>József Attila Általános Iskola felújítás</t>
  </si>
  <si>
    <t>Molnár Ferenc Általános Iskola felújítás</t>
  </si>
  <si>
    <t>Szentgyörgyi Alber Általános Iskola és Gimnázium felújítás</t>
  </si>
  <si>
    <t>Telepy Károly Általános Iskola és Gimnázium felújítás</t>
  </si>
  <si>
    <t>Weörös Sándor Általános Iskola és Gimnázium felújítás</t>
  </si>
  <si>
    <t>Leövey Klára Gimnázium felújítás</t>
  </si>
  <si>
    <t>Sport feladatok</t>
  </si>
  <si>
    <t>Tankönyv támogatás</t>
  </si>
  <si>
    <t>Iskolai nyelvvizsga, jogosítvány megszerzés támogatása</t>
  </si>
  <si>
    <t>Lakbértámogatás</t>
  </si>
  <si>
    <t>Átmeneti segélyek</t>
  </si>
  <si>
    <t>Rendkívüli gyermekvédelmi támogatás</t>
  </si>
  <si>
    <t>Adósságkezelési támogatás</t>
  </si>
  <si>
    <t>Karácsonyi segély</t>
  </si>
  <si>
    <t>Hivatásos gondnokok</t>
  </si>
  <si>
    <t>Szennyvíz, hulladékkezelés, településtisztasági szolgáltatás</t>
  </si>
  <si>
    <t>Köztisztasági feladatok</t>
  </si>
  <si>
    <t>Sport és szabadidős rendezvények</t>
  </si>
  <si>
    <t>Diáksport</t>
  </si>
  <si>
    <t>Testvérvárosi kapcsolatok</t>
  </si>
  <si>
    <t>Egyéb rendezvények</t>
  </si>
  <si>
    <t>Egyéb szolgáltatás</t>
  </si>
  <si>
    <t>Köztemetés</t>
  </si>
  <si>
    <t>Szakfeladatok összesen</t>
  </si>
  <si>
    <t>Feladat megnevezése</t>
  </si>
  <si>
    <t>Egészszégügy, szociális ellátás</t>
  </si>
  <si>
    <t>Felhasználást koordináló</t>
  </si>
  <si>
    <t>bizottság</t>
  </si>
  <si>
    <t>Támogatások összesen:</t>
  </si>
  <si>
    <t>4. sz. melléklet</t>
  </si>
  <si>
    <t>R e h a b i l i t á c i ó   ö s s z e s e n :</t>
  </si>
  <si>
    <t>5. sz. melléklet</t>
  </si>
  <si>
    <t>Építőipar</t>
  </si>
  <si>
    <t>Egészségügyi prevenció</t>
  </si>
  <si>
    <t>Mindösszesen</t>
  </si>
  <si>
    <t>Táboroztatás</t>
  </si>
  <si>
    <t>Saját vagy bérelt ingatlan hasznosítás</t>
  </si>
  <si>
    <t xml:space="preserve">Összesen </t>
  </si>
  <si>
    <t>Társasház felújítási pályázat</t>
  </si>
  <si>
    <t>Szórakoztatás, sport, kultúra</t>
  </si>
  <si>
    <t>Sport feladatok összesen</t>
  </si>
  <si>
    <t>Kulturális feladatok összesen</t>
  </si>
  <si>
    <t>Gazdasági társaságok</t>
  </si>
  <si>
    <t>Európai Uniós Pályázatok</t>
  </si>
  <si>
    <t>Kúltúra, szórakoztatás pályázati úton nyújtott támogatás</t>
  </si>
  <si>
    <t>Központi színházi zenekari támogatás</t>
  </si>
  <si>
    <t xml:space="preserve">Hajléktalanok nappali melegedője (Új Út Szociális Egyesület) </t>
  </si>
  <si>
    <t>Támogató Szolgálat (Motiváció Alapítvány)</t>
  </si>
  <si>
    <t>Bursa Hungarica</t>
  </si>
  <si>
    <t xml:space="preserve">    Személyi juttatások</t>
  </si>
  <si>
    <t>Lakáslemondás térítés, lakásbiztosíték visszafizetés</t>
  </si>
  <si>
    <t>Városfejlesztési, Városgazdálkodási és</t>
  </si>
  <si>
    <t>Környezetvédelmi Bizottság</t>
  </si>
  <si>
    <t>Gazdasági Bizottság</t>
  </si>
  <si>
    <t xml:space="preserve">    Ellátottak pénzbeli juttatásai</t>
  </si>
  <si>
    <t>Megnevezés</t>
  </si>
  <si>
    <t>1.</t>
  </si>
  <si>
    <t>2.</t>
  </si>
  <si>
    <t>3.</t>
  </si>
  <si>
    <t>4.</t>
  </si>
  <si>
    <t>5.</t>
  </si>
  <si>
    <t xml:space="preserve">                  előző évi töblettámogatás  visszafizetése</t>
  </si>
  <si>
    <t>Parkolási Kft</t>
  </si>
  <si>
    <t>Gyermekétkeztetés támogatása (nyári étk. együtt)</t>
  </si>
  <si>
    <t xml:space="preserve">   Kölcsön nyújtás (munkáltatói kölcsön)</t>
  </si>
  <si>
    <t xml:space="preserve">   Kölcsön nyújtás</t>
  </si>
  <si>
    <t>Városfejlesztés, üzemeltetés és közbiztonság</t>
  </si>
  <si>
    <t xml:space="preserve">    Iparűzési adó pótlék, bírság</t>
  </si>
  <si>
    <t>Intézményi működési bevételek</t>
  </si>
  <si>
    <t xml:space="preserve">    Varázskert bölcsöde működési költségei</t>
  </si>
  <si>
    <t xml:space="preserve">       -ebből személyi 17.790</t>
  </si>
  <si>
    <t xml:space="preserve">                 munkaadói 4.544</t>
  </si>
  <si>
    <t xml:space="preserve">                 dologi kiadások 6.261</t>
  </si>
  <si>
    <t xml:space="preserve">        étkezési bevétel 1.579</t>
  </si>
  <si>
    <t xml:space="preserve">    Fővárosi lakás-felújítási pályázat</t>
  </si>
  <si>
    <t xml:space="preserve">   Személyi juttatás</t>
  </si>
  <si>
    <t>Háziorvosi rendelők felújítása</t>
  </si>
  <si>
    <t>Sport Alap</t>
  </si>
  <si>
    <t>KÉK Pont</t>
  </si>
  <si>
    <t>Kerületi földutak szilárd burkolattal való ellátása</t>
  </si>
  <si>
    <t>Összesen:</t>
  </si>
  <si>
    <t>Bevételek</t>
  </si>
  <si>
    <t>Költségvetési bevétel</t>
  </si>
  <si>
    <t xml:space="preserve">   Pénzeszköz átadás, speciális célú támogatás</t>
  </si>
  <si>
    <t>Általános tartalék</t>
  </si>
  <si>
    <t>Összesen</t>
  </si>
  <si>
    <t>Céltartalék</t>
  </si>
  <si>
    <t xml:space="preserve">    Idegenforgalmi adó</t>
  </si>
  <si>
    <t>Közbiztonsági Közalapítvány</t>
  </si>
  <si>
    <t xml:space="preserve">    Környezetvédelmi bírság</t>
  </si>
  <si>
    <t>Kényszer kiköltöztetés</t>
  </si>
  <si>
    <t>Ingatlanok őrzése</t>
  </si>
  <si>
    <t>1/B. sz. melléklet</t>
  </si>
  <si>
    <t>(eFt-ban)</t>
  </si>
  <si>
    <t xml:space="preserve">    Gépjármű adó</t>
  </si>
  <si>
    <t xml:space="preserve">    Iparűzési adó</t>
  </si>
  <si>
    <t>Humán Ügyek Bizottsága</t>
  </si>
  <si>
    <t xml:space="preserve">    Ingatlanok, földterület, telek értékesítése</t>
  </si>
  <si>
    <t xml:space="preserve">    Helyiség értékesítés</t>
  </si>
  <si>
    <t>Sportegyesületek támogatása</t>
  </si>
  <si>
    <t>Egyéb közhatalmi bevételek</t>
  </si>
  <si>
    <t>- Önkormányzat</t>
  </si>
  <si>
    <t>- Polgármesteri Hivatal</t>
  </si>
  <si>
    <t>- Intézmények</t>
  </si>
  <si>
    <t>- Közterület-Felügyelet</t>
  </si>
  <si>
    <t xml:space="preserve">     Intézmények</t>
  </si>
  <si>
    <t>Csökkent munkaképességűek rendszeres szociális segélye</t>
  </si>
  <si>
    <t>Aktív korúak rendszeres szociális segélye</t>
  </si>
  <si>
    <t>KF - rehabilitáció járulékos költségek</t>
  </si>
  <si>
    <t xml:space="preserve">       Intézmények egyéb támogatása</t>
  </si>
  <si>
    <t>Egyházak támogatása - karitatív tevékenység</t>
  </si>
  <si>
    <t>Társadalmi  szervezetek támogatása</t>
  </si>
  <si>
    <t>Társasházak támogatása</t>
  </si>
  <si>
    <t>Deák ösztöndíj</t>
  </si>
  <si>
    <t>Ingatlanvásárlás</t>
  </si>
  <si>
    <t>Lakás és helyiség felújítás</t>
  </si>
  <si>
    <t xml:space="preserve">    Parkolóhely megváltás</t>
  </si>
  <si>
    <t>Soszám</t>
  </si>
  <si>
    <t>Ingatlanügyekkel kapcsolatos általános feladatok</t>
  </si>
  <si>
    <t>Ingatlanokkal kapcsolatos ügyvédi díjak</t>
  </si>
  <si>
    <t>Ügyvédi díjak</t>
  </si>
  <si>
    <t>Foglalkoztatást helyettesítő támogatás</t>
  </si>
  <si>
    <t>Lakásfenntartási támogatás normatív</t>
  </si>
  <si>
    <t>Kölcsönök visszatérülése</t>
  </si>
  <si>
    <t xml:space="preserve">   Egyéb felhalmozási célú kiadások</t>
  </si>
  <si>
    <t>Utcai szociális munka (Menhely Alapítvány)</t>
  </si>
  <si>
    <t>1/C. sz. melléklet</t>
  </si>
  <si>
    <t>I. Polgármesteri Hivatal kiadásai</t>
  </si>
  <si>
    <t xml:space="preserve">     Személyi juttatások</t>
  </si>
  <si>
    <t xml:space="preserve">     Kölcsön nyújtás</t>
  </si>
  <si>
    <t>Pénzforgalmi kiadások</t>
  </si>
  <si>
    <t>2. sz. melléklet</t>
  </si>
  <si>
    <t>Sorsz.</t>
  </si>
  <si>
    <t xml:space="preserve"> </t>
  </si>
  <si>
    <t xml:space="preserve"> 1.</t>
  </si>
  <si>
    <t xml:space="preserve"> 2.</t>
  </si>
  <si>
    <t xml:space="preserve">   Személyi juttatások</t>
  </si>
  <si>
    <t xml:space="preserve">   Dologi kiadások és egyéb folyó kiadások</t>
  </si>
  <si>
    <t xml:space="preserve">   Felhalmozási kiadások és pénzügyi befektetések</t>
  </si>
  <si>
    <t>Roma koncepció</t>
  </si>
  <si>
    <t xml:space="preserve">    Önkormányzati lakások értékesítése</t>
  </si>
  <si>
    <t>Templom felújítás támogatása</t>
  </si>
  <si>
    <t xml:space="preserve">       Intézmények támogatása</t>
  </si>
  <si>
    <t xml:space="preserve">       Intézmények étkezés támogatása</t>
  </si>
  <si>
    <t>Veszélyelhárítás</t>
  </si>
  <si>
    <t>Veszélyes tűzfalak, kémények vizsgálata, bontása</t>
  </si>
  <si>
    <t>Ingatlanokkal kapcsolatos bontási feladatok</t>
  </si>
  <si>
    <t>Intézmények összesen</t>
  </si>
  <si>
    <t>Ferenc busz működtetése</t>
  </si>
  <si>
    <t>Kiadás megnevezése</t>
  </si>
  <si>
    <t xml:space="preserve">     Egyéb működési célú kiadások</t>
  </si>
  <si>
    <t xml:space="preserve">   Egyéb működési célú kiadások</t>
  </si>
  <si>
    <t xml:space="preserve">    Bölcsöde építés KMOP-2009-4.5.2. Szoc. alapszolg. Infrastr.</t>
  </si>
  <si>
    <t>Bölcsöde építés</t>
  </si>
  <si>
    <t>Élelmiszerbank költségek</t>
  </si>
  <si>
    <t>VIII. kerület Józsefváros Önkormányzat ellátási szerződés</t>
  </si>
  <si>
    <t>Küldetés Egyesület Ellátási szerződés</t>
  </si>
  <si>
    <t>Informatikai működés és fejlesztés</t>
  </si>
  <si>
    <t xml:space="preserve">   Dologi kiadások</t>
  </si>
  <si>
    <t>Börzsöny utcai rendőrörs felújítása</t>
  </si>
  <si>
    <t>Városmarketing</t>
  </si>
  <si>
    <t>3/D. sz. melléklet</t>
  </si>
  <si>
    <t>Ingatlanügyekkel kapcsolatos eseti feladatok</t>
  </si>
  <si>
    <t xml:space="preserve">Mezőgazdaság </t>
  </si>
  <si>
    <t xml:space="preserve">   Munkaadókat terhelő jár. és szociális hozzájár.adó</t>
  </si>
  <si>
    <t>Bevétel</t>
  </si>
  <si>
    <t>Kiadások</t>
  </si>
  <si>
    <t>Személyi juttatások</t>
  </si>
  <si>
    <t>Dologi kiadások</t>
  </si>
  <si>
    <t>Egyéb felhalmozási kiadások</t>
  </si>
  <si>
    <t>Továbbszámlázott szolgáltatások bevételei</t>
  </si>
  <si>
    <t xml:space="preserve">       - Önkormányzat ÁFA</t>
  </si>
  <si>
    <t xml:space="preserve">       - Önkormányzat fordított ÁFA</t>
  </si>
  <si>
    <t xml:space="preserve">        - Önkormányzat értékesítés</t>
  </si>
  <si>
    <t>II. Polgármesteri Hivatal költségvetési bevételei</t>
  </si>
  <si>
    <t>IV. Intézmények bevételei</t>
  </si>
  <si>
    <t xml:space="preserve">    Munkaadókat terhelő járulékok és szociális hozzájárulási adó</t>
  </si>
  <si>
    <t xml:space="preserve">    Dologi kiadások</t>
  </si>
  <si>
    <t xml:space="preserve">       -  Lakbér bevételek</t>
  </si>
  <si>
    <t xml:space="preserve">       - Helyiség bérleti díj</t>
  </si>
  <si>
    <t xml:space="preserve">       - Helyiség megszerzési díj</t>
  </si>
  <si>
    <t>Helyi adók és adójellegű bevételek</t>
  </si>
  <si>
    <t>Önkormányzatoknak átengedett közhatalmi bevételek</t>
  </si>
  <si>
    <t>Adópótlék, adóbírság</t>
  </si>
  <si>
    <t xml:space="preserve">       - JAT-tal kapcsolatos fordított ÁFA bevételek</t>
  </si>
  <si>
    <t>Igazgatásszolgáltatási díj</t>
  </si>
  <si>
    <t>Felügyeleti jellegű díjbevétel</t>
  </si>
  <si>
    <t>Ferencvárosi Kártya támogatása</t>
  </si>
  <si>
    <t>Bírság bevételek</t>
  </si>
  <si>
    <t>Igazgatás szolgáltatási díj</t>
  </si>
  <si>
    <t>Felügyeleti jellegű díjbevételek</t>
  </si>
  <si>
    <t>Önkormányzatoknak átengedett központi adók</t>
  </si>
  <si>
    <t xml:space="preserve">       Közterületfelügyelet támogatása</t>
  </si>
  <si>
    <t>FESZGYI</t>
  </si>
  <si>
    <t>Bolgár Nemzetiségi Önkormányzat</t>
  </si>
  <si>
    <t>Görög Nemzetiségi Önkormányzat</t>
  </si>
  <si>
    <t>Német Nemzetiségi Önkormányzat</t>
  </si>
  <si>
    <t>III. Közterület-felügyelet bevételei</t>
  </si>
  <si>
    <t xml:space="preserve">          Tűzoltó u. 66.</t>
  </si>
  <si>
    <t xml:space="preserve">       - Vagyonkez. és városf. kapcs. feladatok ÁFA</t>
  </si>
  <si>
    <t xml:space="preserve">       - Közterületfelügyeleti ÁFA</t>
  </si>
  <si>
    <t>II. Közterületfelügyelet kiadásai</t>
  </si>
  <si>
    <t>III. Önkormányzat kiadásai</t>
  </si>
  <si>
    <t>IV. Önállóan műk.és gazd.és önállóan műk.Költsvet.szervek. kiad. (2.sz.mell.sz.)</t>
  </si>
  <si>
    <t xml:space="preserve">   Önkormányzat ktsv. szereplő szakf. kiadásai (3/C. sz. melléklet szerint)</t>
  </si>
  <si>
    <t xml:space="preserve">   Önkormányzati Felújítási kiadások (4. sz. melléklet szerint)</t>
  </si>
  <si>
    <t xml:space="preserve">   Önkormányzati Fejlesztési, beruházási kiadások (5. sz. melléklet szerint)</t>
  </si>
  <si>
    <t xml:space="preserve">       - Parkolási feladatokkal kapcsolatos ÁFA</t>
  </si>
  <si>
    <t>Lakások és helyiségek vásárlása</t>
  </si>
  <si>
    <t>3/B sz. melléklet</t>
  </si>
  <si>
    <t>3/C. sz. melléklet</t>
  </si>
  <si>
    <t>3/A sz. melléklet</t>
  </si>
  <si>
    <t>IX. kerületi Rendőrkapitányság támogatása</t>
  </si>
  <si>
    <t>Egyéb bevételek</t>
  </si>
  <si>
    <t>Fordított ÁFA bevételek</t>
  </si>
  <si>
    <t>Előző évi költségvetési kiegészítések, visszatérülések</t>
  </si>
  <si>
    <t>Beruházási kaidások</t>
  </si>
  <si>
    <t>Irányítószervtől  kapott felhalmozási támogatás</t>
  </si>
  <si>
    <t>Kamat bevételek</t>
  </si>
  <si>
    <t>Önkormányzati felújítások</t>
  </si>
  <si>
    <t>Polgármesteri Hivatal felújítások</t>
  </si>
  <si>
    <t>Önkormányzati beruházások</t>
  </si>
  <si>
    <t>Polgármesteri Hivatal beruházások</t>
  </si>
  <si>
    <t xml:space="preserve">   Polgármesteri Hivatal kiadása (3/A. sz. melléklet szerint)</t>
  </si>
  <si>
    <t xml:space="preserve">   Polgármesteri Hivatal felújítási kiadásai (4. sz. melléklet)</t>
  </si>
  <si>
    <t xml:space="preserve">   Polgármesteri Hivatal beruházási kiadásai (5. sz. melléklet)</t>
  </si>
  <si>
    <t xml:space="preserve">    Belső Ferencváros kúlturális negyed fejleszt. KMOP-5.2.2.</t>
  </si>
  <si>
    <t xml:space="preserve">     Éven belüli lejáratú folyószámla hitel</t>
  </si>
  <si>
    <t xml:space="preserve">     Helyi támogatás, házmesterek visszafizetése</t>
  </si>
  <si>
    <t xml:space="preserve">     Társasházak befizetései</t>
  </si>
  <si>
    <t xml:space="preserve"> - Felhalmozási célú pénzmaradvány igénybevétele</t>
  </si>
  <si>
    <t xml:space="preserve">   Önkormányzat ktsv. szereplő Támogatások (3/D. sz. melléklet szerint)</t>
  </si>
  <si>
    <t>Csicsergő Óvoda /Thaly K. u. 38./</t>
  </si>
  <si>
    <t>Nyújtott szolgáltatások ellenértéke</t>
  </si>
  <si>
    <t>Bérleti díjbevételek</t>
  </si>
  <si>
    <t>ÁFA bevételek</t>
  </si>
  <si>
    <t>Hozam és kamatbevételek</t>
  </si>
  <si>
    <t>Intézményi működési bevételek összesen</t>
  </si>
  <si>
    <t xml:space="preserve">  Nyújtott szolgáltatások ellenértéke</t>
  </si>
  <si>
    <t xml:space="preserve">  Továbbszámlázott szolgáltatások bevételei</t>
  </si>
  <si>
    <t xml:space="preserve">  Bérleti díjbevételek</t>
  </si>
  <si>
    <t>Helyi gázár és távhő támogatás</t>
  </si>
  <si>
    <t xml:space="preserve">  Intézményi ellátási díjak, alkalmzotti térítési díjak</t>
  </si>
  <si>
    <t xml:space="preserve">  ÁFA bevételek</t>
  </si>
  <si>
    <t>Egyéb felhalmozási célú központi költségvetési támogatás</t>
  </si>
  <si>
    <t xml:space="preserve">Egyéb felhalmozási célú központi költségvetési támogatás </t>
  </si>
  <si>
    <t>Működési célú támogatások, kölcsönök visszatérülései</t>
  </si>
  <si>
    <t xml:space="preserve">  Hozam és kamatbevételek</t>
  </si>
  <si>
    <t xml:space="preserve">  Irányítószervtől szervtől kapott támogatás</t>
  </si>
  <si>
    <t xml:space="preserve">  Irányítószervtől kapott étkezés támogatás</t>
  </si>
  <si>
    <t xml:space="preserve">  Irányítószervtől kapott egyéb támogatás</t>
  </si>
  <si>
    <t xml:space="preserve">  Személyi juttatások</t>
  </si>
  <si>
    <t xml:space="preserve">  Munkaadókat terhelő járulékok és szociális hozzájárulási adó</t>
  </si>
  <si>
    <t xml:space="preserve">  Dologi kiadások</t>
  </si>
  <si>
    <t xml:space="preserve">  Egyéb működési célú kiadások</t>
  </si>
  <si>
    <t xml:space="preserve">  Ellátottak pénzbeli juttatásai</t>
  </si>
  <si>
    <t xml:space="preserve">  Felújítási kiadások</t>
  </si>
  <si>
    <t xml:space="preserve">  Beruházási kiadások</t>
  </si>
  <si>
    <t>2325 Kicsi Bocs Óvoda</t>
  </si>
  <si>
    <t>Ferencvárosi Önkormányzat és Intézményei Összesen</t>
  </si>
  <si>
    <t xml:space="preserve">     3961 Központi színházi zenekari támogatás</t>
  </si>
  <si>
    <t>JAT-tal kapcsolatos fordított ÁFA bevételek</t>
  </si>
  <si>
    <t xml:space="preserve">  Egyéb felhalmozási kiadások</t>
  </si>
  <si>
    <t>Csudafa Óvoda /Óbester u. 9./</t>
  </si>
  <si>
    <t>Epres Óvoda /Epreserdő u. 10./</t>
  </si>
  <si>
    <t>Kerekerdő Óvoda /Vágóhíd u. 35./</t>
  </si>
  <si>
    <t>Kicsi Bocs Óvoda /Erkel u. 10./</t>
  </si>
  <si>
    <t>Liliom Óvoda  /Liliom u. 15./</t>
  </si>
  <si>
    <t>Méhecske Óvoda /Ifjúmunkás u. 30./</t>
  </si>
  <si>
    <t>Napfény Óvoda /Napfény u. 4./</t>
  </si>
  <si>
    <t>Ugrifüles Óvoda  /Hurok u. 9./</t>
  </si>
  <si>
    <t>Óvodák összesen</t>
  </si>
  <si>
    <t>Ferencvárosi Egyesített Bölcsöde</t>
  </si>
  <si>
    <t>Szociális ágazat összesen</t>
  </si>
  <si>
    <t>Ferencvárosi Művelődési Központ</t>
  </si>
  <si>
    <t>I. Helyi Önkormányzat bevételei</t>
  </si>
  <si>
    <t>Bírságok, díjak, egyéb fizetési kötelezettségek</t>
  </si>
  <si>
    <t xml:space="preserve">    Igazgatás szolgáltatási díjbevétel</t>
  </si>
  <si>
    <t xml:space="preserve">    Felügyeleti jellegű tevékenység díjbevétele</t>
  </si>
  <si>
    <t xml:space="preserve">    Parkolási bírság, pótdíj</t>
  </si>
  <si>
    <t xml:space="preserve">    Bírságból származó bevétel</t>
  </si>
  <si>
    <t xml:space="preserve">    Közterületfelügyeleti bírság bevétel</t>
  </si>
  <si>
    <t>Központi költségvetésből</t>
  </si>
  <si>
    <t>Európai Uniós forrásból</t>
  </si>
  <si>
    <t>Tárgyi eszközök és immateriális javak értékesítése</t>
  </si>
  <si>
    <t>Felhalmozási bevételek</t>
  </si>
  <si>
    <t>Felhalmozási célú átvett pénzszköz</t>
  </si>
  <si>
    <t xml:space="preserve">     Felhalmozási célú hitel felvétel</t>
  </si>
  <si>
    <t>Költségvetési hiány külső fin.szolg.finansz.célú püi műveletek</t>
  </si>
  <si>
    <t>I. Helyi Önkormányzat bevételei mindösszesen:</t>
  </si>
  <si>
    <t>II. Polgármesteri Hivatal bevételei mindösszesen:</t>
  </si>
  <si>
    <t>Hozam és kamatbevétel</t>
  </si>
  <si>
    <t>Intézményi ellátási díjak</t>
  </si>
  <si>
    <t>V. Kerületi bevételek</t>
  </si>
  <si>
    <t>V. Kerületi bevételek mindösszesen (Irányítószervtől kapott tám.nélkül)</t>
  </si>
  <si>
    <t xml:space="preserve">    Pedagógus továbbkézés, szakvizsga, szoc. továbbk.</t>
  </si>
  <si>
    <t xml:space="preserve">    Informatikai fejlesztési feladatok intézményeknek</t>
  </si>
  <si>
    <t>Működési célú átvett pénzeszközök</t>
  </si>
  <si>
    <t>Felhalmozási célú kölcsönök visszatérülései</t>
  </si>
  <si>
    <t>Önkormányzati bérlemények üzemeltetési költségei</t>
  </si>
  <si>
    <t>Közfoglalkoztatottak pályázat támogatásának önrésze</t>
  </si>
  <si>
    <t xml:space="preserve">Továbbszámlázott szolgáltatások </t>
  </si>
  <si>
    <t>Hozam és kamat bevételek</t>
  </si>
  <si>
    <t>Működési bevételek összesen</t>
  </si>
  <si>
    <t>Felhalmozási célú átvett pénzeszköz</t>
  </si>
  <si>
    <t>Szociális támogatás</t>
  </si>
  <si>
    <t>Munkaadókat terh. járulékok és szociális hozzájárulási adó</t>
  </si>
  <si>
    <t>Működési kiadások összesen</t>
  </si>
  <si>
    <t>Felújítási kiadások</t>
  </si>
  <si>
    <t>Beruházási kiadások</t>
  </si>
  <si>
    <t xml:space="preserve">    Bölcsöde építés</t>
  </si>
  <si>
    <t>Egyéb sajátos bevétel</t>
  </si>
  <si>
    <t xml:space="preserve">   Szociális támogatás</t>
  </si>
  <si>
    <t xml:space="preserve">     Szociális támogatás</t>
  </si>
  <si>
    <t xml:space="preserve">    Szociális támogatás</t>
  </si>
  <si>
    <t>Egyéb sajátos bevételek</t>
  </si>
  <si>
    <t>Működési célú általános tartalék</t>
  </si>
  <si>
    <t>Működési célú céltartalék</t>
  </si>
  <si>
    <t xml:space="preserve">     Egyéb felhalmozási  kiadások</t>
  </si>
  <si>
    <t>Központi költségvetésből kapott kötött támogatás</t>
  </si>
  <si>
    <t xml:space="preserve">       Polgármesteri Hivatal támogatása</t>
  </si>
  <si>
    <t xml:space="preserve">    Lakbér bevétel</t>
  </si>
  <si>
    <t xml:space="preserve">    Helyiség bérleti díj</t>
  </si>
  <si>
    <t xml:space="preserve">    Helyiség megszerzési díj</t>
  </si>
  <si>
    <t>Roma Nemzetiségi Önkormányzat</t>
  </si>
  <si>
    <t>Sajátos felhalmozási  bevételek</t>
  </si>
  <si>
    <t xml:space="preserve">    Működési célú </t>
  </si>
  <si>
    <t xml:space="preserve">    Felhalmozási célú</t>
  </si>
  <si>
    <t>IV. Intézmények kiadásai mindösszesen</t>
  </si>
  <si>
    <t>V. Kerületi kiadások</t>
  </si>
  <si>
    <t xml:space="preserve">HPV védőoltás </t>
  </si>
  <si>
    <t xml:space="preserve">          Balázs Béla u. 5.</t>
  </si>
  <si>
    <t>FESZGYI felújítás</t>
  </si>
  <si>
    <t>Ferencvárosi Egyesített Bölcsödék felújítása</t>
  </si>
  <si>
    <t xml:space="preserve">    Intézményi átszervezések költsége</t>
  </si>
  <si>
    <t>Egyéb működési célú kiadás</t>
  </si>
  <si>
    <t>Kúltúra, szórakoztatás szerződés szerint</t>
  </si>
  <si>
    <t>Költségvetési bevételek összesen</t>
  </si>
  <si>
    <t>Belső Ferencváros  KMOP.5.2.2</t>
  </si>
  <si>
    <t>Önkormányzati szakmai feladatokkal kapcsolatos kiadások</t>
  </si>
  <si>
    <t>Ferencvárosi Helytörténi Egyesület</t>
  </si>
  <si>
    <t>Környezetvédelem</t>
  </si>
  <si>
    <t>Lakóház felújítás Viola u. 37/c</t>
  </si>
  <si>
    <t>Hivatal lift építése</t>
  </si>
  <si>
    <t>Kötbér, kártérítés</t>
  </si>
  <si>
    <t>Intézményi ellátási díjak, alkalmazottak térítési díja</t>
  </si>
  <si>
    <t xml:space="preserve">          dologi kiadások</t>
  </si>
  <si>
    <t xml:space="preserve">           beruházási kiadások</t>
  </si>
  <si>
    <t xml:space="preserve">   Szociális ellátás</t>
  </si>
  <si>
    <t>Egyéb felhalmozási célú kiadások</t>
  </si>
  <si>
    <t>3209-500</t>
  </si>
  <si>
    <t>3209+500</t>
  </si>
  <si>
    <t>3924-2000</t>
  </si>
  <si>
    <t>Egyéb felhalmozási célúkiadás</t>
  </si>
  <si>
    <t>Lakóház felújítás Balázs B. u. 32/a</t>
  </si>
  <si>
    <t>Lakóházfelújítás Balázs B. u. 32/b</t>
  </si>
  <si>
    <t>Lakóház felújítás Balázs B. u. 11.</t>
  </si>
  <si>
    <t>Nemzetiségi önkormányzatok pályázati támogatása</t>
  </si>
  <si>
    <t>Fogyatékkal élők eszközbeszerzése</t>
  </si>
  <si>
    <t xml:space="preserve">    Egészségügyi koncepció</t>
  </si>
  <si>
    <t xml:space="preserve">    Munkáltatói kölcsön</t>
  </si>
  <si>
    <t xml:space="preserve">          Markusovszky park</t>
  </si>
  <si>
    <t>Ferencbusz működtetée</t>
  </si>
  <si>
    <t>2013. évi előirányzat 14/2013.</t>
  </si>
  <si>
    <t>A helyi önkormányzat államigazgatási feladatai</t>
  </si>
  <si>
    <t>Államigazgatási feladatok 
(Mötv. 18. § alapján)</t>
  </si>
  <si>
    <t>A helyi önkormányzatok, helyi nemzetiségi önkormányzatok általános működéséhez és ágazati feladataihoz kapcsolódó támogatások</t>
  </si>
  <si>
    <t>A központi költségvetésből származó egyéb költségvetési támogatások</t>
  </si>
  <si>
    <t>Közhatalmi bevétel</t>
  </si>
  <si>
    <t>3021 Polgármesteri Hivatal Igazgatási kiadásai 23 fő</t>
  </si>
  <si>
    <t>Születési és életkezdési támogatás</t>
  </si>
  <si>
    <t>FESZOFE kiemelkedően közhasznú Non-profit KFT működési tám.</t>
  </si>
  <si>
    <t xml:space="preserve">FESZOFE kiemelkedően közhasznú Non-profit KFT felhalmozási tám. </t>
  </si>
  <si>
    <t>Ferencvárosi Kulturális, Turisztikai és Sport Nonprofit Kft.</t>
  </si>
  <si>
    <t>Ferencvárosi Újság</t>
  </si>
  <si>
    <t xml:space="preserve">      3111 Lakáslemondás térítéssel</t>
  </si>
  <si>
    <t xml:space="preserve">      3112 Ingatlanőrzés</t>
  </si>
  <si>
    <t xml:space="preserve">      3113 Ingatlanokkal kapcsolatos ügyvédi díjak</t>
  </si>
  <si>
    <t xml:space="preserve">      3114 Ingatlanokkal kapcsolatos egyéb feladatok</t>
  </si>
  <si>
    <t xml:space="preserve">      3216 FESZOFE Nonprofit Kft közszolg. Szerződés Lakóház takar.</t>
  </si>
  <si>
    <t>BEVÉTELEK MINDÖSSZ.:(Irányítószervi tám.folyosítása nélkül)</t>
  </si>
  <si>
    <t xml:space="preserve">      3121 KF - rehabilitációs járulék</t>
  </si>
  <si>
    <t xml:space="preserve">      3122 Kényszer kiköltöztetés</t>
  </si>
  <si>
    <t xml:space="preserve">      3123 Bérlakás és egyéb elidegenítés</t>
  </si>
  <si>
    <t xml:space="preserve">      3124 Helyiség megszerzési díj</t>
  </si>
  <si>
    <t xml:space="preserve">      3125 Jogvita rendezés</t>
  </si>
  <si>
    <t>Tankönyvtámogatás</t>
  </si>
  <si>
    <t>3201 Önkormányzati szakmai feladatokkal kapcs. Kiadások</t>
  </si>
  <si>
    <t xml:space="preserve">     3202 Roma koncepció</t>
  </si>
  <si>
    <t xml:space="preserve">      3112 Ingatlanőrzés (járőrszolgálat)</t>
  </si>
  <si>
    <t>Polgármesteri tisztséggel összefüggő egyéb feladatok</t>
  </si>
  <si>
    <t xml:space="preserve">      3203 Városfejlesztés, üzemeltetés és közbiztonság</t>
  </si>
  <si>
    <t xml:space="preserve">      5033 Térfigyelő rendszer fejlesztése</t>
  </si>
  <si>
    <t xml:space="preserve">      3213 Önkormányzati bérlemények üzemeltetési költségei</t>
  </si>
  <si>
    <t>9. sz. melléklet</t>
  </si>
  <si>
    <t xml:space="preserve">      3211 FEV IX. Zrt</t>
  </si>
  <si>
    <t>Ferencváros a korszerű természettudományos okt.</t>
  </si>
  <si>
    <t xml:space="preserve">      3081 Köztemetés</t>
  </si>
  <si>
    <t xml:space="preserve">      3303 Csökkent munkaképességüek rendszeres szociális segélye</t>
  </si>
  <si>
    <t xml:space="preserve">      3304 Aktív korúak rendszeres szociális segélye</t>
  </si>
  <si>
    <t xml:space="preserve">      3308 Foglalkoztatást helyettesítő támogatás</t>
  </si>
  <si>
    <t xml:space="preserve">      3309 Lakásfentartási támogatás normatív</t>
  </si>
  <si>
    <t xml:space="preserve">      3311 Lakbértámogatás</t>
  </si>
  <si>
    <t xml:space="preserve">      3314 Átmeneti segélyek</t>
  </si>
  <si>
    <t xml:space="preserve">      3315 Rendkívüli gyermekvédelmi támogatás</t>
  </si>
  <si>
    <t xml:space="preserve">      3318 Adósság kezelési támogatás</t>
  </si>
  <si>
    <t xml:space="preserve">      3320 Gyermekétkeztetés támogatás</t>
  </si>
  <si>
    <t>Házi segítségnyújtás</t>
  </si>
  <si>
    <t xml:space="preserve">      3340 Házi segítségnyújtás</t>
  </si>
  <si>
    <t xml:space="preserve">      3341 VIII. kerület Józsefváros Önkormányzat ellátási szerződés</t>
  </si>
  <si>
    <t xml:space="preserve">      3342 Küldetés Egyesület ellátási szerződés</t>
  </si>
  <si>
    <t xml:space="preserve">      3343 Hajléktalanok nappali melegedője  </t>
  </si>
  <si>
    <t xml:space="preserve">      3344 Utcai szociális munka</t>
  </si>
  <si>
    <t xml:space="preserve">      3345 Támogató Szolgálat</t>
  </si>
  <si>
    <t xml:space="preserve">      3346 Férőhely fenntartási díj Magyar Vöröskereszt</t>
  </si>
  <si>
    <t>Városfejlesztéssel kapcsolatos önkormányzati kiadások (FEV IX.Zrt.)</t>
  </si>
  <si>
    <t xml:space="preserve">      3347 Fogyatékos személyek nappali ellátása Gond-viselés KHT</t>
  </si>
  <si>
    <t xml:space="preserve">           felújításikiadások</t>
  </si>
  <si>
    <t xml:space="preserve">           személyi juttatások</t>
  </si>
  <si>
    <t xml:space="preserve">           munkaadói járulékok</t>
  </si>
  <si>
    <t xml:space="preserve">      3350 Élelmiszerbank költségek</t>
  </si>
  <si>
    <t xml:space="preserve">       3354 Méltányos közgyógyellátás, gyógyszertámogatás</t>
  </si>
  <si>
    <t xml:space="preserve">       3358 HPV védőoltás</t>
  </si>
  <si>
    <t xml:space="preserve">       3348 KÉK Pont</t>
  </si>
  <si>
    <t xml:space="preserve">       3301 Egészségügyi prevenció</t>
  </si>
  <si>
    <t>Idősügyi koncepció</t>
  </si>
  <si>
    <t xml:space="preserve">      3411 Sport feladatok</t>
  </si>
  <si>
    <t xml:space="preserve">      3145 Ifjusági koncepció</t>
  </si>
  <si>
    <t xml:space="preserve">      3357 Ifjusági és drogprevenciós feladatok</t>
  </si>
  <si>
    <t xml:space="preserve">      3412 Sport és szabadidő rendezvények</t>
  </si>
  <si>
    <t xml:space="preserve">      3413 Diáksport</t>
  </si>
  <si>
    <t xml:space="preserve">      3415 Sportegyesület támogatása</t>
  </si>
  <si>
    <t xml:space="preserve">      3416 Sport Alap</t>
  </si>
  <si>
    <t xml:space="preserve">      3422 Egyéb rendezvények</t>
  </si>
  <si>
    <t xml:space="preserve">      3428 Ferencvárosi Helytörténeti Egyesület</t>
  </si>
  <si>
    <t xml:space="preserve">      3429 Karaván Művészeti Alapítvány</t>
  </si>
  <si>
    <t xml:space="preserve">      3430 Ifjú Molnár F. Diákszínjátszó Egyesület</t>
  </si>
  <si>
    <t xml:space="preserve">      3431 Concerto Szimfónikus Zenekar</t>
  </si>
  <si>
    <t xml:space="preserve">      3432 MÁV Szimfónikus Zenekar</t>
  </si>
  <si>
    <t xml:space="preserve">      3433 Erdődy Kamara Zenei Alapítvány</t>
  </si>
  <si>
    <t xml:space="preserve">      3434 SZEMIRAMISZ Szính.Kúlt. És Sport rend..szerv. Alapítvány</t>
  </si>
  <si>
    <t>Egyházak támogatása</t>
  </si>
  <si>
    <t>Társadalmi szervezetek támogatása</t>
  </si>
  <si>
    <t xml:space="preserve">      3435 Ferencvárosi Úrhölgyek</t>
  </si>
  <si>
    <t xml:space="preserve">      3931 Bursa Hungarica</t>
  </si>
  <si>
    <t>FESZOFE kiemelkedően közhasznú Non-Profit KFT</t>
  </si>
  <si>
    <t>IX.kerületi Szakrendelő Kft</t>
  </si>
  <si>
    <t xml:space="preserve">       3942 IX. kerületi Szakrendelő Kft</t>
  </si>
  <si>
    <t xml:space="preserve">     3990 Bolgár nemzetiségi Önkormányzat </t>
  </si>
  <si>
    <t xml:space="preserve">     3991 Roma Nemzetiségi Önkormányzat</t>
  </si>
  <si>
    <t xml:space="preserve">     3992 Görög Nemzetiségi Önkormányzat</t>
  </si>
  <si>
    <t xml:space="preserve">     3993 Német Nemzetiségi Önkormányzat</t>
  </si>
  <si>
    <t xml:space="preserve">     3994 Örmény Nemzetiségi Önkormányzat</t>
  </si>
  <si>
    <t xml:space="preserve">     3995 Román Nemzetiségi Önkormányzat</t>
  </si>
  <si>
    <t xml:space="preserve">     3996 Ruszin Nemzetiségi Önkormányzat</t>
  </si>
  <si>
    <t xml:space="preserve">     3997 Szerb Nemzetiségi Önkormányzat</t>
  </si>
  <si>
    <t xml:space="preserve">     3998 Szlovák Nemzetiségi Önkormányzat</t>
  </si>
  <si>
    <t xml:space="preserve">     3999 Ukrán Nemzetiségi Önkormányzat</t>
  </si>
  <si>
    <t xml:space="preserve">     3989 Nemzetiségi Önkormányzatok pályázati támogatása</t>
  </si>
  <si>
    <t xml:space="preserve">             4014 Játszóterek javítása</t>
  </si>
  <si>
    <t xml:space="preserve">             4015 Öntözőhálózat fejlesztése, átépítése</t>
  </si>
  <si>
    <t xml:space="preserve">             4115 Lakóház felújítás Márton u. 5/A</t>
  </si>
  <si>
    <t xml:space="preserve">             4117 Lakóház felújítás Viola u. 37/c</t>
  </si>
  <si>
    <t xml:space="preserve">             4118 Lakóház felújítás Balázs Béla u. 32/A</t>
  </si>
  <si>
    <t xml:space="preserve">             4119 Lakóház felújítás Balázs Béla u. 32/B</t>
  </si>
  <si>
    <t xml:space="preserve">Ferencvárosi Intézmény Üzemeltetési Központ </t>
  </si>
  <si>
    <t xml:space="preserve">3200 Képviselők juttatásai </t>
  </si>
  <si>
    <t xml:space="preserve">      3210  Bűnmegelőzés</t>
  </si>
  <si>
    <t xml:space="preserve">             4120 Lakóház felújítás Balázs Béla u. 11.</t>
  </si>
  <si>
    <t xml:space="preserve">             4121 Lakóház felújításokkal kapcsolatos tervezések</t>
  </si>
  <si>
    <t xml:space="preserve">      4122 Lakás és helyiség felújítás</t>
  </si>
  <si>
    <t xml:space="preserve">             4123 JAT</t>
  </si>
  <si>
    <t xml:space="preserve">      4131 Veszélyelhárítás</t>
  </si>
  <si>
    <t>Nem önkormányzati tulajdonú lakóépületek veszélelh.</t>
  </si>
  <si>
    <t xml:space="preserve">      4133 Veszélyes tűzfalak, kémények vizsgálata, bontása</t>
  </si>
  <si>
    <t xml:space="preserve">             4137 Belső Ferencváros Kulturális negyed</t>
  </si>
  <si>
    <t xml:space="preserve">      4270 Energetikai pályázat önrésszel</t>
  </si>
  <si>
    <t xml:space="preserve">      4340 Mano-Lak Bölcsöde felújítása</t>
  </si>
  <si>
    <t xml:space="preserve">      4351 FMK felújítása</t>
  </si>
  <si>
    <t xml:space="preserve">       5043 Egészségügyi koncepció keretén belül eszköz vásárlás</t>
  </si>
  <si>
    <t xml:space="preserve">      5044 Fogyatékkal élők eszközbeszerzése</t>
  </si>
  <si>
    <t xml:space="preserve">      5045 Pinceszínház akadálymentesítése</t>
  </si>
  <si>
    <t>Az önkormányzat 2013. évi bevételei</t>
  </si>
  <si>
    <t>Egészségügy, szociális, kúlturális ellátás</t>
  </si>
  <si>
    <t>FEV IX. Zrt.</t>
  </si>
  <si>
    <t>FEV IX. Zrt. támogatása</t>
  </si>
  <si>
    <t>Térfigyelő rendszer fejlesztése</t>
  </si>
  <si>
    <t>Humánszolgáltatási feladatok</t>
  </si>
  <si>
    <t>Az önkormányzat költségvetésében szereplő 2013. évi tartalékok</t>
  </si>
  <si>
    <t>Karaván Művészeti Alapítvány</t>
  </si>
  <si>
    <t xml:space="preserve">Önkormányzat fordított ÁFA bevétel </t>
  </si>
  <si>
    <t xml:space="preserve">   Felújítási kiadások</t>
  </si>
  <si>
    <t>ebből dologi kiadások</t>
  </si>
  <si>
    <t xml:space="preserve">           felújítási kiadások</t>
  </si>
  <si>
    <t>Hivatali eszközbeszerzés</t>
  </si>
  <si>
    <r>
      <t xml:space="preserve">    Előző évi állami támogatás, pályázati pénzekvisszafizetése  </t>
    </r>
    <r>
      <rPr>
        <sz val="9"/>
        <rFont val="Arial CE"/>
        <family val="0"/>
      </rPr>
      <t>-Dologi kiadások</t>
    </r>
  </si>
  <si>
    <t xml:space="preserve">    Előző évi intézményi kiutalatlan támogatás</t>
  </si>
  <si>
    <t>Kazastrófa védelmi támogatás</t>
  </si>
  <si>
    <t>ebből személyi juttatások</t>
  </si>
  <si>
    <t xml:space="preserve">           munkaadókat terhelő járulékok</t>
  </si>
  <si>
    <t>Óvodai karbantartási keret</t>
  </si>
  <si>
    <t>ebből dologi kiadás</t>
  </si>
  <si>
    <t xml:space="preserve">            beruházási kiadás</t>
  </si>
  <si>
    <t>Parkoló Alap</t>
  </si>
  <si>
    <t xml:space="preserve">   Munkaadókat terhelő járulékok</t>
  </si>
  <si>
    <t>Működési célú pénzmaradvány igénybevétele</t>
  </si>
  <si>
    <t>Óvodáztatási, iskoláztatási támogatás</t>
  </si>
  <si>
    <t>Biztos Kezdet Gyermekház</t>
  </si>
  <si>
    <t>Katasztrófa védelemhez kapcs. "M" készletek</t>
  </si>
  <si>
    <t>Önkormányzat fordított ÁFA bevételek</t>
  </si>
  <si>
    <t>Helyi önkormányzatok általános működéséhez és ágazati feladataihoz kapcs.támog.</t>
  </si>
  <si>
    <t>2013. évi                      I.-VI. hó         Teljesítés</t>
  </si>
  <si>
    <t>Index     5./4.</t>
  </si>
  <si>
    <t xml:space="preserve">    Építményadó                        </t>
  </si>
  <si>
    <t xml:space="preserve">    Telekadó                   </t>
  </si>
  <si>
    <t>Kötbér, késedelmi kamat, kártérítés, egyéb befizetés</t>
  </si>
  <si>
    <t>Kötbér, bánatpénz, kártérítés, egyéb befizetés</t>
  </si>
  <si>
    <t>Kötbér, bánatpénz, kártérítés egyéb befizetés</t>
  </si>
  <si>
    <t>Függő, átfutó bevételek</t>
  </si>
  <si>
    <t>Kötbér,késedelmi kamat, kártérítés, egyéb befizetés</t>
  </si>
  <si>
    <t>Előző évi költségvetési költségtérítések, visszatérülések</t>
  </si>
  <si>
    <t>Függő, átfutó kiadások</t>
  </si>
  <si>
    <t>Kölcsön nyújtás</t>
  </si>
  <si>
    <t>Előző évi felhalmozási maradvány átvétele</t>
  </si>
  <si>
    <t>Irányítószervtől kapott működési támogatás</t>
  </si>
  <si>
    <t>Oktatási intézmények, óvodák felújítása</t>
  </si>
  <si>
    <t>2305 Csicsergő Óvoda</t>
  </si>
  <si>
    <t>2309 Csudafa Óvoda</t>
  </si>
  <si>
    <t>2310 Epres Óvoda</t>
  </si>
  <si>
    <t>2315 Kerekerdő Óvoda</t>
  </si>
  <si>
    <t>2330 Liliom Óvoda</t>
  </si>
  <si>
    <t>2335 Méhecske Óvoda</t>
  </si>
  <si>
    <t>2345 Napfény Óvoda</t>
  </si>
  <si>
    <t>2360 Ugrifüles Óvoda</t>
  </si>
  <si>
    <t xml:space="preserve">      3972 Pályázati támogatás</t>
  </si>
  <si>
    <t xml:space="preserve">      4265 Oktatási intézmények óvodák felújítása</t>
  </si>
  <si>
    <t xml:space="preserve">      4321 FESZGYI felújítás</t>
  </si>
  <si>
    <t xml:space="preserve">      4322 Ferencvárosi Egyesített Bölcsödék felújítása</t>
  </si>
  <si>
    <t>Önkormányzati szakmai feladatokkal kapcs. Kiadások</t>
  </si>
  <si>
    <t xml:space="preserve">   Beruházási kiadások</t>
  </si>
  <si>
    <t xml:space="preserve">      4310 Háziorvosi rendelők felőjítása </t>
  </si>
  <si>
    <t>Ferencvárosi Úrhölgyek támogatása</t>
  </si>
  <si>
    <t xml:space="preserve">Felhalmozási finanszírozási kiadások </t>
  </si>
  <si>
    <t xml:space="preserve">Működési finanszírozási kiadások </t>
  </si>
  <si>
    <t>Támogatás államháztartáson belülről - EU-s pályázatok kapcsán</t>
  </si>
  <si>
    <t>Támogatás államháztartáson belülről - Fővárosi Önkormányzattól</t>
  </si>
  <si>
    <t>2795 Ferencvárosi intézményüzemeltetési Központ</t>
  </si>
  <si>
    <t xml:space="preserve"> Felújítási munkák</t>
  </si>
  <si>
    <t>2850 Ferencvárosi Egyesített Bölcsödék</t>
  </si>
  <si>
    <t>2875 FESZGYI</t>
  </si>
  <si>
    <t>2985 FMK</t>
  </si>
  <si>
    <t>Ifjú Molnár F. Diákszínjátszó Egyesület</t>
  </si>
  <si>
    <t>Concerto Szimfónikus Zenekar</t>
  </si>
  <si>
    <t>MÁV Szimfónikus Zenakar</t>
  </si>
  <si>
    <t>Erdődy Kamara Zenei Alapítvány</t>
  </si>
  <si>
    <t>SZEMIRAMISZ Szính.Kult. És Sport rend.szerv. Alapítvány</t>
  </si>
  <si>
    <t>Jogvita rendezés</t>
  </si>
  <si>
    <t>FESZOFE Nonprofit Kft</t>
  </si>
  <si>
    <t>Játszóterek javítása</t>
  </si>
  <si>
    <t>Öntözőhálózat fejlesztése, átépítése</t>
  </si>
  <si>
    <t>Egészségügy, szociális ellátás, kultúra</t>
  </si>
  <si>
    <t>Pinceszínház akadálymentesítése</t>
  </si>
  <si>
    <t>Szociális és köznevelési feladatok</t>
  </si>
  <si>
    <t>Méltányos közgyógyellátás, gyógyszertámogatás</t>
  </si>
  <si>
    <t>Idősügyi Koncepció</t>
  </si>
  <si>
    <t>Ifjusági és drogprevenciós feladatok</t>
  </si>
  <si>
    <t>Egészségügyi koncepció keretén belüli eszköz vásárlás</t>
  </si>
  <si>
    <t>Bűnmegelőzés</t>
  </si>
  <si>
    <t>Ferencvárosi naptár készítése</t>
  </si>
  <si>
    <t>Kommunikációs szolgáltatások</t>
  </si>
  <si>
    <t>Liliom Óvoda felújítása</t>
  </si>
  <si>
    <t>Epres Óvoda</t>
  </si>
  <si>
    <t>Ádám Jenő Zeneiskola felújítása</t>
  </si>
  <si>
    <t>FMK felújítása</t>
  </si>
  <si>
    <t>6.</t>
  </si>
  <si>
    <t>7.</t>
  </si>
  <si>
    <t>8.</t>
  </si>
  <si>
    <t>9.</t>
  </si>
  <si>
    <t>10.</t>
  </si>
  <si>
    <t>11.</t>
  </si>
  <si>
    <t>12.</t>
  </si>
  <si>
    <t>15.</t>
  </si>
  <si>
    <t>16.</t>
  </si>
  <si>
    <t>17.</t>
  </si>
  <si>
    <t>18.</t>
  </si>
  <si>
    <t>19.</t>
  </si>
  <si>
    <t>Ifjusági koncepció</t>
  </si>
  <si>
    <t xml:space="preserve">    Manó-Lak Bölcsöde fejlesztése, kapacitásbővítése</t>
  </si>
  <si>
    <t>Közterületfelügyelet Parkőrség</t>
  </si>
  <si>
    <t xml:space="preserve">    Varázskert Bölcsödével kapcsolatos önerő bevétel</t>
  </si>
  <si>
    <t>Felhalmozási költségvetési bevételek összesen</t>
  </si>
  <si>
    <t>Működési költségvetési kiadások mindösszesen</t>
  </si>
  <si>
    <t>Működési finanszírozási bevételek</t>
  </si>
  <si>
    <t>Működési finanszírozási kiadások</t>
  </si>
  <si>
    <t>Hosszú, rövid lejáratú hitelfelvétel</t>
  </si>
  <si>
    <t>Kölcsön felvétele</t>
  </si>
  <si>
    <t>Kölcsön tőkeösszegének törlesztése</t>
  </si>
  <si>
    <t>Szabad pénzeszközök betétként való visszavonása</t>
  </si>
  <si>
    <t>Költségvetési maradvány</t>
  </si>
  <si>
    <t>Felhalmozási finanszírozási bevételek</t>
  </si>
  <si>
    <t>Felhalmozási finanszírozási kiadások</t>
  </si>
  <si>
    <t>Pénzügyi lízing tőketörlesztése</t>
  </si>
  <si>
    <t>Előző évi pénzmar. alaptevékenység ellátására történő igénybevétel</t>
  </si>
  <si>
    <t xml:space="preserve">     Munkáltatói kölcsön</t>
  </si>
  <si>
    <t>Hitelfelvétel</t>
  </si>
</sst>
</file>

<file path=xl/styles.xml><?xml version="1.0" encoding="utf-8"?>
<styleSheet xmlns="http://schemas.openxmlformats.org/spreadsheetml/2006/main">
  <numFmts count="2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  <numFmt numFmtId="165" formatCode="#,##0.0"/>
    <numFmt numFmtId="166" formatCode="0.0"/>
    <numFmt numFmtId="167" formatCode="#,##0_ ;\-#,##0\ "/>
    <numFmt numFmtId="168" formatCode="#,##0;[Red]\-#,##0"/>
    <numFmt numFmtId="169" formatCode="0.00000000"/>
    <numFmt numFmtId="170" formatCode="yyyy/\ m/\ d/\ h:mm"/>
    <numFmt numFmtId="171" formatCode="_-* #,##0\ _F_t_-;\-* #,##0\ _F_t_-;_-* &quot;-&quot;??\ _F_t_-;_-@_-"/>
    <numFmt numFmtId="172" formatCode="#,##0.000"/>
    <numFmt numFmtId="173" formatCode="0000"/>
    <numFmt numFmtId="174" formatCode="000000"/>
    <numFmt numFmtId="175" formatCode="000000000000"/>
    <numFmt numFmtId="176" formatCode="&quot;Igen&quot;;&quot;Igen&quot;;&quot;Nem&quot;"/>
    <numFmt numFmtId="177" formatCode="&quot;Igaz&quot;;&quot;Igaz&quot;;&quot;Hamis&quot;"/>
    <numFmt numFmtId="178" formatCode="&quot;Be&quot;;&quot;Be&quot;;&quot;Ki&quot;"/>
    <numFmt numFmtId="179" formatCode="#,##0;;0"/>
    <numFmt numFmtId="180" formatCode="0.000"/>
  </numFmts>
  <fonts count="63">
    <font>
      <sz val="10"/>
      <name val="Arial CE"/>
      <family val="0"/>
    </font>
    <font>
      <b/>
      <sz val="9"/>
      <name val="Arial CE"/>
      <family val="2"/>
    </font>
    <font>
      <sz val="9"/>
      <name val="Arial CE"/>
      <family val="2"/>
    </font>
    <font>
      <b/>
      <sz val="10"/>
      <name val="Arial CE"/>
      <family val="2"/>
    </font>
    <font>
      <i/>
      <sz val="9"/>
      <name val="Arial CE"/>
      <family val="2"/>
    </font>
    <font>
      <b/>
      <i/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Arial"/>
      <family val="2"/>
    </font>
    <font>
      <b/>
      <u val="single"/>
      <sz val="14"/>
      <name val="Times New Roman"/>
      <family val="1"/>
    </font>
    <font>
      <b/>
      <sz val="9"/>
      <name val="Arial"/>
      <family val="2"/>
    </font>
    <font>
      <sz val="10"/>
      <name val="Arial"/>
      <family val="0"/>
    </font>
    <font>
      <b/>
      <sz val="11"/>
      <name val="Arial CE"/>
      <family val="2"/>
    </font>
    <font>
      <sz val="8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Arial CE"/>
      <family val="2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sz val="12"/>
      <name val="Arial"/>
      <family val="0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6"/>
      <color indexed="8"/>
      <name val="Calibri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i/>
      <sz val="11"/>
      <name val="Arial CE"/>
      <family val="2"/>
    </font>
    <font>
      <b/>
      <i/>
      <sz val="9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4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 CE"/>
      <family val="0"/>
    </font>
    <font>
      <i/>
      <sz val="9"/>
      <name val="Arial"/>
      <family val="2"/>
    </font>
    <font>
      <i/>
      <sz val="12"/>
      <name val="Times New Roman"/>
      <family val="1"/>
    </font>
    <font>
      <b/>
      <i/>
      <sz val="9"/>
      <name val="Arial"/>
      <family val="2"/>
    </font>
    <font>
      <i/>
      <sz val="10"/>
      <name val="Arial CE"/>
      <family val="0"/>
    </font>
    <font>
      <b/>
      <sz val="8"/>
      <name val="Arial CE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2" borderId="0" applyNumberFormat="0" applyBorder="0" applyAlignment="0" applyProtection="0"/>
    <xf numFmtId="0" fontId="16" fillId="5" borderId="0" applyNumberFormat="0" applyBorder="0" applyAlignment="0" applyProtection="0"/>
    <xf numFmtId="0" fontId="16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7" borderId="0" applyNumberFormat="0" applyBorder="0" applyAlignment="0" applyProtection="0"/>
    <xf numFmtId="0" fontId="16" fillId="6" borderId="0" applyNumberFormat="0" applyBorder="0" applyAlignment="0" applyProtection="0"/>
    <xf numFmtId="0" fontId="16" fillId="8" borderId="0" applyNumberFormat="0" applyBorder="0" applyAlignment="0" applyProtection="0"/>
    <xf numFmtId="0" fontId="16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3" borderId="0" applyNumberFormat="0" applyBorder="0" applyAlignment="0" applyProtection="0"/>
    <xf numFmtId="0" fontId="17" fillId="7" borderId="0" applyNumberFormat="0" applyBorder="0" applyAlignment="0" applyProtection="0"/>
    <xf numFmtId="0" fontId="17" fillId="6" borderId="0" applyNumberFormat="0" applyBorder="0" applyAlignment="0" applyProtection="0"/>
    <xf numFmtId="0" fontId="17" fillId="9" borderId="0" applyNumberFormat="0" applyBorder="0" applyAlignment="0" applyProtection="0"/>
    <xf numFmtId="0" fontId="17" fillId="3" borderId="0" applyNumberFormat="0" applyBorder="0" applyAlignment="0" applyProtection="0"/>
    <xf numFmtId="0" fontId="18" fillId="7" borderId="1" applyNumberFormat="0" applyAlignment="0" applyProtection="0"/>
    <xf numFmtId="0" fontId="19" fillId="0" borderId="0" applyNumberFormat="0" applyFill="0" applyBorder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2" fillId="0" borderId="0" applyNumberFormat="0" applyFill="0" applyBorder="0" applyAlignment="0" applyProtection="0"/>
    <xf numFmtId="0" fontId="23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0" fillId="4" borderId="7" applyNumberFormat="0" applyFont="0" applyAlignment="0" applyProtection="0"/>
    <xf numFmtId="0" fontId="17" fillId="9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9" borderId="0" applyNumberFormat="0" applyBorder="0" applyAlignment="0" applyProtection="0"/>
    <xf numFmtId="0" fontId="17" fillId="14" borderId="0" applyNumberFormat="0" applyBorder="0" applyAlignment="0" applyProtection="0"/>
    <xf numFmtId="0" fontId="26" fillId="15" borderId="0" applyNumberFormat="0" applyBorder="0" applyAlignment="0" applyProtection="0"/>
    <xf numFmtId="0" fontId="27" fillId="16" borderId="8" applyNumberFormat="0" applyAlignment="0" applyProtection="0"/>
    <xf numFmtId="0" fontId="2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9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3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17" borderId="0" applyNumberFormat="0" applyBorder="0" applyAlignment="0" applyProtection="0"/>
    <xf numFmtId="0" fontId="32" fillId="7" borderId="0" applyNumberFormat="0" applyBorder="0" applyAlignment="0" applyProtection="0"/>
    <xf numFmtId="0" fontId="33" fillId="16" borderId="1" applyNumberFormat="0" applyAlignment="0" applyProtection="0"/>
    <xf numFmtId="9" fontId="0" fillId="0" borderId="0" applyFont="0" applyFill="0" applyBorder="0" applyAlignment="0" applyProtection="0"/>
  </cellStyleXfs>
  <cellXfs count="1121">
    <xf numFmtId="0" fontId="0" fillId="0" borderId="0" xfId="0" applyAlignment="1">
      <alignment/>
    </xf>
    <xf numFmtId="0" fontId="2" fillId="0" borderId="0" xfId="0" applyFont="1" applyAlignment="1">
      <alignment/>
    </xf>
    <xf numFmtId="3" fontId="1" fillId="0" borderId="10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3" fontId="1" fillId="0" borderId="13" xfId="0" applyNumberFormat="1" applyFont="1" applyBorder="1" applyAlignment="1">
      <alignment horizontal="center"/>
    </xf>
    <xf numFmtId="3" fontId="1" fillId="0" borderId="13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1" fillId="0" borderId="14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1" fillId="0" borderId="1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3" fontId="3" fillId="0" borderId="13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1" fillId="0" borderId="12" xfId="0" applyFont="1" applyBorder="1" applyAlignment="1">
      <alignment horizontal="center"/>
    </xf>
    <xf numFmtId="3" fontId="3" fillId="0" borderId="13" xfId="0" applyNumberFormat="1" applyFont="1" applyBorder="1" applyAlignment="1">
      <alignment/>
    </xf>
    <xf numFmtId="0" fontId="1" fillId="0" borderId="0" xfId="0" applyFont="1" applyBorder="1" applyAlignment="1">
      <alignment horizontal="centerContinuous"/>
    </xf>
    <xf numFmtId="0" fontId="1" fillId="0" borderId="0" xfId="0" applyFont="1" applyAlignment="1">
      <alignment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0" xfId="0" applyFont="1" applyBorder="1" applyAlignment="1">
      <alignment/>
    </xf>
    <xf numFmtId="3" fontId="3" fillId="0" borderId="13" xfId="0" applyNumberFormat="1" applyFont="1" applyBorder="1" applyAlignment="1">
      <alignment/>
    </xf>
    <xf numFmtId="0" fontId="1" fillId="0" borderId="11" xfId="0" applyFont="1" applyBorder="1" applyAlignment="1">
      <alignment/>
    </xf>
    <xf numFmtId="3" fontId="2" fillId="0" borderId="0" xfId="0" applyNumberFormat="1" applyFont="1" applyAlignment="1">
      <alignment/>
    </xf>
    <xf numFmtId="3" fontId="1" fillId="0" borderId="1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1" fillId="0" borderId="16" xfId="0" applyNumberFormat="1" applyFont="1" applyBorder="1" applyAlignment="1">
      <alignment horizontal="center"/>
    </xf>
    <xf numFmtId="3" fontId="1" fillId="0" borderId="17" xfId="0" applyNumberFormat="1" applyFont="1" applyBorder="1" applyAlignment="1">
      <alignment horizontal="center"/>
    </xf>
    <xf numFmtId="3" fontId="1" fillId="0" borderId="13" xfId="0" applyNumberFormat="1" applyFont="1" applyBorder="1" applyAlignment="1">
      <alignment horizontal="left"/>
    </xf>
    <xf numFmtId="3" fontId="4" fillId="0" borderId="12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3" fontId="1" fillId="0" borderId="11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3" fontId="5" fillId="0" borderId="13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3" fillId="0" borderId="12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5" fillId="0" borderId="14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3" fontId="5" fillId="0" borderId="16" xfId="0" applyNumberFormat="1" applyFont="1" applyBorder="1" applyAlignment="1">
      <alignment/>
    </xf>
    <xf numFmtId="3" fontId="1" fillId="0" borderId="13" xfId="0" applyNumberFormat="1" applyFont="1" applyBorder="1" applyAlignment="1">
      <alignment horizontal="right"/>
    </xf>
    <xf numFmtId="3" fontId="1" fillId="0" borderId="18" xfId="0" applyNumberFormat="1" applyFont="1" applyBorder="1" applyAlignment="1">
      <alignment horizontal="right"/>
    </xf>
    <xf numFmtId="0" fontId="1" fillId="0" borderId="0" xfId="0" applyFont="1" applyAlignment="1">
      <alignment horizontal="centerContinuous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9" xfId="0" applyFont="1" applyBorder="1" applyAlignment="1">
      <alignment/>
    </xf>
    <xf numFmtId="3" fontId="2" fillId="0" borderId="11" xfId="0" applyNumberFormat="1" applyFont="1" applyBorder="1" applyAlignment="1">
      <alignment horizontal="center"/>
    </xf>
    <xf numFmtId="0" fontId="2" fillId="0" borderId="20" xfId="0" applyFont="1" applyBorder="1" applyAlignment="1">
      <alignment/>
    </xf>
    <xf numFmtId="3" fontId="1" fillId="0" borderId="20" xfId="0" applyNumberFormat="1" applyFont="1" applyBorder="1" applyAlignment="1">
      <alignment horizontal="center"/>
    </xf>
    <xf numFmtId="0" fontId="1" fillId="0" borderId="21" xfId="0" applyFont="1" applyBorder="1" applyAlignment="1">
      <alignment/>
    </xf>
    <xf numFmtId="0" fontId="2" fillId="0" borderId="11" xfId="0" applyFont="1" applyBorder="1" applyAlignment="1">
      <alignment/>
    </xf>
    <xf numFmtId="3" fontId="4" fillId="0" borderId="11" xfId="0" applyNumberFormat="1" applyFont="1" applyBorder="1" applyAlignment="1">
      <alignment horizontal="center"/>
    </xf>
    <xf numFmtId="0" fontId="2" fillId="0" borderId="16" xfId="0" applyFont="1" applyBorder="1" applyAlignment="1">
      <alignment/>
    </xf>
    <xf numFmtId="3" fontId="2" fillId="0" borderId="16" xfId="0" applyNumberFormat="1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19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3" fontId="2" fillId="0" borderId="13" xfId="0" applyNumberFormat="1" applyFont="1" applyBorder="1" applyAlignment="1">
      <alignment horizontal="right"/>
    </xf>
    <xf numFmtId="0" fontId="1" fillId="0" borderId="17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1" fillId="0" borderId="12" xfId="0" applyFont="1" applyBorder="1" applyAlignment="1">
      <alignment/>
    </xf>
    <xf numFmtId="3" fontId="2" fillId="0" borderId="12" xfId="0" applyNumberFormat="1" applyFont="1" applyBorder="1" applyAlignment="1">
      <alignment horizontal="right"/>
    </xf>
    <xf numFmtId="3" fontId="2" fillId="0" borderId="11" xfId="0" applyNumberFormat="1" applyFont="1" applyBorder="1" applyAlignment="1">
      <alignment horizontal="right"/>
    </xf>
    <xf numFmtId="0" fontId="1" fillId="0" borderId="11" xfId="0" applyFont="1" applyBorder="1" applyAlignment="1">
      <alignment horizontal="left"/>
    </xf>
    <xf numFmtId="0" fontId="1" fillId="0" borderId="22" xfId="0" applyFont="1" applyBorder="1" applyAlignment="1">
      <alignment horizontal="center"/>
    </xf>
    <xf numFmtId="0" fontId="1" fillId="0" borderId="20" xfId="0" applyFont="1" applyBorder="1" applyAlignment="1">
      <alignment horizontal="left"/>
    </xf>
    <xf numFmtId="3" fontId="1" fillId="0" borderId="14" xfId="0" applyNumberFormat="1" applyFont="1" applyBorder="1" applyAlignment="1">
      <alignment horizontal="right"/>
    </xf>
    <xf numFmtId="3" fontId="1" fillId="0" borderId="11" xfId="0" applyNumberFormat="1" applyFont="1" applyBorder="1" applyAlignment="1">
      <alignment horizontal="right"/>
    </xf>
    <xf numFmtId="0" fontId="2" fillId="0" borderId="20" xfId="0" applyFont="1" applyBorder="1" applyAlignment="1">
      <alignment horizontal="center"/>
    </xf>
    <xf numFmtId="0" fontId="2" fillId="0" borderId="23" xfId="0" applyFont="1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24" xfId="0" applyFont="1" applyBorder="1" applyAlignment="1">
      <alignment/>
    </xf>
    <xf numFmtId="3" fontId="1" fillId="0" borderId="19" xfId="0" applyNumberFormat="1" applyFont="1" applyBorder="1" applyAlignment="1">
      <alignment horizontal="right"/>
    </xf>
    <xf numFmtId="3" fontId="1" fillId="0" borderId="12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1" fillId="0" borderId="15" xfId="0" applyFont="1" applyBorder="1" applyAlignment="1">
      <alignment/>
    </xf>
    <xf numFmtId="0" fontId="1" fillId="0" borderId="20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1" fillId="0" borderId="25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6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25" xfId="0" applyFont="1" applyBorder="1" applyAlignment="1">
      <alignment horizontal="left" vertical="top"/>
    </xf>
    <xf numFmtId="3" fontId="1" fillId="0" borderId="17" xfId="0" applyNumberFormat="1" applyFont="1" applyBorder="1" applyAlignment="1">
      <alignment horizontal="right"/>
    </xf>
    <xf numFmtId="0" fontId="1" fillId="0" borderId="23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5" xfId="0" applyFont="1" applyBorder="1" applyAlignment="1">
      <alignment/>
    </xf>
    <xf numFmtId="0" fontId="1" fillId="0" borderId="23" xfId="0" applyFont="1" applyBorder="1" applyAlignment="1">
      <alignment horizontal="left" vertical="top"/>
    </xf>
    <xf numFmtId="3" fontId="1" fillId="0" borderId="10" xfId="0" applyNumberFormat="1" applyFont="1" applyBorder="1" applyAlignment="1">
      <alignment horizontal="right"/>
    </xf>
    <xf numFmtId="3" fontId="1" fillId="0" borderId="16" xfId="0" applyNumberFormat="1" applyFont="1" applyBorder="1" applyAlignment="1">
      <alignment horizontal="right"/>
    </xf>
    <xf numFmtId="0" fontId="1" fillId="0" borderId="13" xfId="0" applyFont="1" applyBorder="1" applyAlignment="1">
      <alignment/>
    </xf>
    <xf numFmtId="0" fontId="1" fillId="0" borderId="24" xfId="0" applyFont="1" applyBorder="1" applyAlignment="1">
      <alignment horizontal="center"/>
    </xf>
    <xf numFmtId="0" fontId="1" fillId="0" borderId="23" xfId="0" applyFont="1" applyBorder="1" applyAlignment="1">
      <alignment/>
    </xf>
    <xf numFmtId="3" fontId="2" fillId="0" borderId="0" xfId="0" applyNumberFormat="1" applyFont="1" applyBorder="1" applyAlignment="1">
      <alignment horizontal="right"/>
    </xf>
    <xf numFmtId="0" fontId="2" fillId="0" borderId="26" xfId="0" applyFont="1" applyBorder="1" applyAlignment="1">
      <alignment/>
    </xf>
    <xf numFmtId="3" fontId="2" fillId="0" borderId="16" xfId="0" applyNumberFormat="1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164" fontId="2" fillId="0" borderId="0" xfId="0" applyNumberFormat="1" applyFont="1" applyBorder="1" applyAlignment="1">
      <alignment horizontal="right"/>
    </xf>
    <xf numFmtId="0" fontId="0" fillId="0" borderId="10" xfId="0" applyFont="1" applyBorder="1" applyAlignment="1">
      <alignment/>
    </xf>
    <xf numFmtId="0" fontId="3" fillId="0" borderId="15" xfId="0" applyFont="1" applyBorder="1" applyAlignment="1">
      <alignment horizontal="centerContinuous" vertical="top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Continuous" vertical="top"/>
    </xf>
    <xf numFmtId="0" fontId="0" fillId="0" borderId="11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Continuous" vertical="top"/>
    </xf>
    <xf numFmtId="0" fontId="1" fillId="0" borderId="16" xfId="0" applyFont="1" applyBorder="1" applyAlignment="1">
      <alignment horizontal="centerContinuous" vertical="top"/>
    </xf>
    <xf numFmtId="0" fontId="1" fillId="0" borderId="17" xfId="0" applyFont="1" applyBorder="1" applyAlignment="1">
      <alignment horizontal="center" vertical="top"/>
    </xf>
    <xf numFmtId="0" fontId="1" fillId="0" borderId="11" xfId="0" applyFont="1" applyBorder="1" applyAlignment="1">
      <alignment horizontal="left" vertical="top"/>
    </xf>
    <xf numFmtId="0" fontId="2" fillId="0" borderId="11" xfId="0" applyFont="1" applyBorder="1" applyAlignment="1">
      <alignment/>
    </xf>
    <xf numFmtId="0" fontId="2" fillId="0" borderId="13" xfId="0" applyFont="1" applyBorder="1" applyAlignment="1">
      <alignment horizontal="center"/>
    </xf>
    <xf numFmtId="3" fontId="1" fillId="0" borderId="13" xfId="40" applyNumberFormat="1" applyFont="1" applyBorder="1" applyAlignment="1">
      <alignment horizontal="right"/>
    </xf>
    <xf numFmtId="0" fontId="1" fillId="0" borderId="27" xfId="0" applyFont="1" applyBorder="1" applyAlignment="1">
      <alignment horizontal="centerContinuous"/>
    </xf>
    <xf numFmtId="3" fontId="3" fillId="0" borderId="0" xfId="0" applyNumberFormat="1" applyFont="1" applyAlignment="1">
      <alignment horizontal="center"/>
    </xf>
    <xf numFmtId="3" fontId="0" fillId="0" borderId="13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3" fontId="1" fillId="0" borderId="17" xfId="0" applyNumberFormat="1" applyFont="1" applyBorder="1" applyAlignment="1">
      <alignment/>
    </xf>
    <xf numFmtId="0" fontId="2" fillId="0" borderId="2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3" fontId="2" fillId="0" borderId="11" xfId="71" applyNumberFormat="1" applyFont="1" applyBorder="1" applyAlignment="1">
      <alignment horizontal="right"/>
    </xf>
    <xf numFmtId="0" fontId="1" fillId="0" borderId="13" xfId="0" applyFont="1" applyBorder="1" applyAlignment="1">
      <alignment horizontal="left"/>
    </xf>
    <xf numFmtId="164" fontId="1" fillId="0" borderId="0" xfId="0" applyNumberFormat="1" applyFont="1" applyBorder="1" applyAlignment="1">
      <alignment horizontal="right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/>
    </xf>
    <xf numFmtId="3" fontId="1" fillId="0" borderId="0" xfId="0" applyNumberFormat="1" applyFont="1" applyBorder="1" applyAlignment="1">
      <alignment horizontal="right"/>
    </xf>
    <xf numFmtId="9" fontId="2" fillId="0" borderId="11" xfId="0" applyNumberFormat="1" applyFont="1" applyBorder="1" applyAlignment="1">
      <alignment/>
    </xf>
    <xf numFmtId="3" fontId="1" fillId="0" borderId="0" xfId="0" applyNumberFormat="1" applyFont="1" applyBorder="1" applyAlignment="1">
      <alignment horizontal="centerContinuous"/>
    </xf>
    <xf numFmtId="0" fontId="8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left"/>
    </xf>
    <xf numFmtId="3" fontId="8" fillId="0" borderId="11" xfId="71" applyNumberFormat="1" applyFont="1" applyBorder="1" applyAlignment="1">
      <alignment horizontal="right"/>
    </xf>
    <xf numFmtId="3" fontId="4" fillId="0" borderId="11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3" fontId="3" fillId="0" borderId="11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 horizontal="center"/>
    </xf>
    <xf numFmtId="3" fontId="4" fillId="0" borderId="12" xfId="0" applyNumberFormat="1" applyFont="1" applyBorder="1" applyAlignment="1">
      <alignment/>
    </xf>
    <xf numFmtId="0" fontId="2" fillId="0" borderId="11" xfId="0" applyFont="1" applyBorder="1" applyAlignment="1">
      <alignment horizontal="left"/>
    </xf>
    <xf numFmtId="0" fontId="1" fillId="0" borderId="0" xfId="0" applyFont="1" applyBorder="1" applyAlignment="1">
      <alignment/>
    </xf>
    <xf numFmtId="3" fontId="1" fillId="0" borderId="16" xfId="0" applyNumberFormat="1" applyFont="1" applyBorder="1" applyAlignment="1">
      <alignment/>
    </xf>
    <xf numFmtId="3" fontId="2" fillId="0" borderId="13" xfId="0" applyNumberFormat="1" applyFont="1" applyBorder="1" applyAlignment="1">
      <alignment horizontal="right"/>
    </xf>
    <xf numFmtId="3" fontId="3" fillId="0" borderId="12" xfId="0" applyNumberFormat="1" applyFont="1" applyBorder="1" applyAlignment="1">
      <alignment horizontal="center"/>
    </xf>
    <xf numFmtId="3" fontId="2" fillId="0" borderId="12" xfId="0" applyNumberFormat="1" applyFont="1" applyBorder="1" applyAlignment="1">
      <alignment/>
    </xf>
    <xf numFmtId="3" fontId="1" fillId="0" borderId="13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3" fontId="8" fillId="0" borderId="11" xfId="71" applyNumberFormat="1" applyFont="1" applyFill="1" applyBorder="1" applyAlignment="1">
      <alignment horizontal="right"/>
    </xf>
    <xf numFmtId="0" fontId="2" fillId="0" borderId="13" xfId="0" applyFont="1" applyFill="1" applyBorder="1" applyAlignment="1">
      <alignment/>
    </xf>
    <xf numFmtId="3" fontId="2" fillId="0" borderId="18" xfId="0" applyNumberFormat="1" applyFont="1" applyBorder="1" applyAlignment="1">
      <alignment horizontal="right"/>
    </xf>
    <xf numFmtId="0" fontId="1" fillId="0" borderId="11" xfId="0" applyFont="1" applyFill="1" applyBorder="1" applyAlignment="1">
      <alignment horizontal="center"/>
    </xf>
    <xf numFmtId="3" fontId="2" fillId="0" borderId="13" xfId="0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0" fontId="1" fillId="0" borderId="22" xfId="0" applyFont="1" applyBorder="1" applyAlignment="1">
      <alignment/>
    </xf>
    <xf numFmtId="3" fontId="1" fillId="0" borderId="19" xfId="0" applyNumberFormat="1" applyFont="1" applyBorder="1" applyAlignment="1">
      <alignment/>
    </xf>
    <xf numFmtId="3" fontId="2" fillId="0" borderId="16" xfId="0" applyNumberFormat="1" applyFont="1" applyBorder="1" applyAlignment="1">
      <alignment/>
    </xf>
    <xf numFmtId="0" fontId="0" fillId="0" borderId="11" xfId="0" applyBorder="1" applyAlignment="1">
      <alignment/>
    </xf>
    <xf numFmtId="3" fontId="2" fillId="0" borderId="23" xfId="0" applyNumberFormat="1" applyFont="1" applyBorder="1" applyAlignment="1">
      <alignment/>
    </xf>
    <xf numFmtId="0" fontId="1" fillId="0" borderId="17" xfId="0" applyFont="1" applyBorder="1" applyAlignment="1">
      <alignment/>
    </xf>
    <xf numFmtId="1" fontId="1" fillId="0" borderId="10" xfId="0" applyNumberFormat="1" applyFont="1" applyBorder="1" applyAlignment="1">
      <alignment horizontal="center"/>
    </xf>
    <xf numFmtId="3" fontId="2" fillId="0" borderId="12" xfId="0" applyNumberFormat="1" applyFont="1" applyBorder="1" applyAlignment="1">
      <alignment horizontal="center"/>
    </xf>
    <xf numFmtId="3" fontId="1" fillId="0" borderId="14" xfId="0" applyNumberFormat="1" applyFont="1" applyBorder="1" applyAlignment="1">
      <alignment horizontal="center"/>
    </xf>
    <xf numFmtId="3" fontId="1" fillId="0" borderId="18" xfId="0" applyNumberFormat="1" applyFont="1" applyBorder="1" applyAlignment="1">
      <alignment horizontal="center"/>
    </xf>
    <xf numFmtId="3" fontId="1" fillId="0" borderId="28" xfId="0" applyNumberFormat="1" applyFont="1" applyBorder="1" applyAlignment="1">
      <alignment horizontal="center"/>
    </xf>
    <xf numFmtId="0" fontId="3" fillId="0" borderId="29" xfId="0" applyFont="1" applyBorder="1" applyAlignment="1">
      <alignment/>
    </xf>
    <xf numFmtId="3" fontId="2" fillId="0" borderId="13" xfId="0" applyNumberFormat="1" applyFont="1" applyBorder="1" applyAlignment="1">
      <alignment horizontal="center"/>
    </xf>
    <xf numFmtId="164" fontId="1" fillId="0" borderId="14" xfId="0" applyNumberFormat="1" applyFont="1" applyBorder="1" applyAlignment="1">
      <alignment horizontal="center"/>
    </xf>
    <xf numFmtId="164" fontId="1" fillId="0" borderId="14" xfId="0" applyNumberFormat="1" applyFont="1" applyBorder="1" applyAlignment="1">
      <alignment horizontal="left"/>
    </xf>
    <xf numFmtId="3" fontId="2" fillId="0" borderId="14" xfId="0" applyNumberFormat="1" applyFont="1" applyBorder="1" applyAlignment="1">
      <alignment horizontal="center"/>
    </xf>
    <xf numFmtId="0" fontId="3" fillId="0" borderId="30" xfId="0" applyFont="1" applyBorder="1" applyAlignment="1">
      <alignment/>
    </xf>
    <xf numFmtId="0" fontId="3" fillId="0" borderId="13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0" xfId="0" applyFont="1" applyBorder="1" applyAlignment="1">
      <alignment horizontal="right"/>
    </xf>
    <xf numFmtId="3" fontId="1" fillId="0" borderId="25" xfId="0" applyNumberFormat="1" applyFont="1" applyBorder="1" applyAlignment="1">
      <alignment horizontal="center"/>
    </xf>
    <xf numFmtId="0" fontId="2" fillId="0" borderId="31" xfId="0" applyFont="1" applyBorder="1" applyAlignment="1">
      <alignment/>
    </xf>
    <xf numFmtId="0" fontId="1" fillId="0" borderId="27" xfId="0" applyFont="1" applyBorder="1" applyAlignment="1">
      <alignment horizontal="right"/>
    </xf>
    <xf numFmtId="3" fontId="2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0" fillId="0" borderId="0" xfId="0" applyAlignment="1">
      <alignment/>
    </xf>
    <xf numFmtId="3" fontId="5" fillId="0" borderId="12" xfId="0" applyNumberFormat="1" applyFont="1" applyBorder="1" applyAlignment="1">
      <alignment/>
    </xf>
    <xf numFmtId="0" fontId="9" fillId="0" borderId="0" xfId="0" applyFont="1" applyAlignment="1">
      <alignment/>
    </xf>
    <xf numFmtId="0" fontId="1" fillId="0" borderId="13" xfId="0" applyFont="1" applyBorder="1" applyAlignment="1">
      <alignment horizontal="center"/>
    </xf>
    <xf numFmtId="0" fontId="1" fillId="0" borderId="23" xfId="0" applyFont="1" applyBorder="1" applyAlignment="1">
      <alignment horizontal="left" vertical="center"/>
    </xf>
    <xf numFmtId="3" fontId="1" fillId="0" borderId="12" xfId="0" applyNumberFormat="1" applyFont="1" applyBorder="1" applyAlignment="1">
      <alignment horizontal="right" vertical="center"/>
    </xf>
    <xf numFmtId="3" fontId="2" fillId="0" borderId="18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11" xfId="0" applyFont="1" applyBorder="1" applyAlignment="1">
      <alignment horizontal="left"/>
    </xf>
    <xf numFmtId="3" fontId="2" fillId="0" borderId="11" xfId="4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3" fontId="1" fillId="0" borderId="11" xfId="40" applyNumberFormat="1" applyFont="1" applyBorder="1" applyAlignment="1">
      <alignment horizontal="right"/>
    </xf>
    <xf numFmtId="0" fontId="8" fillId="0" borderId="11" xfId="0" applyFont="1" applyBorder="1" applyAlignment="1">
      <alignment/>
    </xf>
    <xf numFmtId="0" fontId="0" fillId="0" borderId="29" xfId="0" applyFont="1" applyBorder="1" applyAlignment="1">
      <alignment/>
    </xf>
    <xf numFmtId="3" fontId="2" fillId="0" borderId="13" xfId="0" applyNumberFormat="1" applyFont="1" applyBorder="1" applyAlignment="1">
      <alignment horizontal="left"/>
    </xf>
    <xf numFmtId="3" fontId="1" fillId="0" borderId="15" xfId="0" applyNumberFormat="1" applyFont="1" applyBorder="1" applyAlignment="1">
      <alignment horizontal="center"/>
    </xf>
    <xf numFmtId="3" fontId="2" fillId="0" borderId="13" xfId="0" applyNumberFormat="1" applyFont="1" applyBorder="1" applyAlignment="1">
      <alignment horizontal="center"/>
    </xf>
    <xf numFmtId="3" fontId="1" fillId="0" borderId="31" xfId="0" applyNumberFormat="1" applyFont="1" applyBorder="1" applyAlignment="1">
      <alignment horizontal="left"/>
    </xf>
    <xf numFmtId="3" fontId="2" fillId="0" borderId="31" xfId="0" applyNumberFormat="1" applyFont="1" applyBorder="1" applyAlignment="1">
      <alignment/>
    </xf>
    <xf numFmtId="0" fontId="1" fillId="0" borderId="16" xfId="0" applyFont="1" applyBorder="1" applyAlignment="1">
      <alignment/>
    </xf>
    <xf numFmtId="0" fontId="2" fillId="0" borderId="11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1" xfId="0" applyFont="1" applyBorder="1" applyAlignment="1">
      <alignment/>
    </xf>
    <xf numFmtId="0" fontId="3" fillId="0" borderId="20" xfId="0" applyFont="1" applyBorder="1" applyAlignment="1">
      <alignment horizontal="centerContinuous" vertical="top"/>
    </xf>
    <xf numFmtId="3" fontId="3" fillId="0" borderId="10" xfId="0" applyNumberFormat="1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9" xfId="0" applyFont="1" applyBorder="1" applyAlignment="1">
      <alignment/>
    </xf>
    <xf numFmtId="0" fontId="1" fillId="0" borderId="31" xfId="0" applyFont="1" applyBorder="1" applyAlignment="1">
      <alignment/>
    </xf>
    <xf numFmtId="0" fontId="2" fillId="0" borderId="31" xfId="0" applyFont="1" applyBorder="1" applyAlignment="1">
      <alignment/>
    </xf>
    <xf numFmtId="0" fontId="1" fillId="0" borderId="12" xfId="0" applyFont="1" applyBorder="1" applyAlignment="1">
      <alignment/>
    </xf>
    <xf numFmtId="3" fontId="1" fillId="0" borderId="11" xfId="0" applyNumberFormat="1" applyFont="1" applyBorder="1" applyAlignment="1">
      <alignment/>
    </xf>
    <xf numFmtId="0" fontId="2" fillId="0" borderId="12" xfId="0" applyFont="1" applyBorder="1" applyAlignment="1">
      <alignment horizontal="center"/>
    </xf>
    <xf numFmtId="3" fontId="1" fillId="0" borderId="12" xfId="0" applyNumberFormat="1" applyFont="1" applyBorder="1" applyAlignment="1">
      <alignment horizontal="left"/>
    </xf>
    <xf numFmtId="3" fontId="8" fillId="0" borderId="11" xfId="0" applyNumberFormat="1" applyFont="1" applyBorder="1" applyAlignment="1">
      <alignment/>
    </xf>
    <xf numFmtId="0" fontId="11" fillId="0" borderId="0" xfId="63">
      <alignment/>
      <protection/>
    </xf>
    <xf numFmtId="0" fontId="14" fillId="0" borderId="0" xfId="63" applyFont="1" applyAlignment="1">
      <alignment horizontal="center"/>
      <protection/>
    </xf>
    <xf numFmtId="0" fontId="1" fillId="0" borderId="15" xfId="63" applyFont="1" applyBorder="1" applyAlignment="1">
      <alignment horizontal="center"/>
      <protection/>
    </xf>
    <xf numFmtId="0" fontId="1" fillId="0" borderId="20" xfId="63" applyFont="1" applyBorder="1" applyAlignment="1">
      <alignment horizontal="center"/>
      <protection/>
    </xf>
    <xf numFmtId="0" fontId="1" fillId="0" borderId="11" xfId="63" applyFont="1" applyBorder="1" applyAlignment="1">
      <alignment horizontal="center"/>
      <protection/>
    </xf>
    <xf numFmtId="0" fontId="1" fillId="0" borderId="22" xfId="63" applyFont="1" applyBorder="1" applyAlignment="1">
      <alignment horizontal="center"/>
      <protection/>
    </xf>
    <xf numFmtId="0" fontId="1" fillId="0" borderId="16" xfId="63" applyFont="1" applyBorder="1" applyAlignment="1">
      <alignment horizontal="center"/>
      <protection/>
    </xf>
    <xf numFmtId="0" fontId="11" fillId="0" borderId="11" xfId="63" applyBorder="1">
      <alignment/>
      <protection/>
    </xf>
    <xf numFmtId="0" fontId="1" fillId="0" borderId="22" xfId="63" applyFont="1" applyBorder="1">
      <alignment/>
      <protection/>
    </xf>
    <xf numFmtId="0" fontId="2" fillId="0" borderId="20" xfId="63" applyFont="1" applyBorder="1">
      <alignment/>
      <protection/>
    </xf>
    <xf numFmtId="3" fontId="2" fillId="0" borderId="20" xfId="63" applyNumberFormat="1" applyFont="1" applyBorder="1">
      <alignment/>
      <protection/>
    </xf>
    <xf numFmtId="0" fontId="11" fillId="0" borderId="10" xfId="63" applyBorder="1">
      <alignment/>
      <protection/>
    </xf>
    <xf numFmtId="0" fontId="11" fillId="0" borderId="12" xfId="63" applyBorder="1">
      <alignment/>
      <protection/>
    </xf>
    <xf numFmtId="0" fontId="14" fillId="0" borderId="11" xfId="63" applyFont="1" applyBorder="1">
      <alignment/>
      <protection/>
    </xf>
    <xf numFmtId="0" fontId="3" fillId="0" borderId="20" xfId="63" applyFont="1" applyBorder="1" applyAlignment="1">
      <alignment horizontal="left"/>
      <protection/>
    </xf>
    <xf numFmtId="3" fontId="2" fillId="0" borderId="12" xfId="0" applyNumberFormat="1" applyFont="1" applyBorder="1" applyAlignment="1">
      <alignment horizontal="right"/>
    </xf>
    <xf numFmtId="3" fontId="1" fillId="0" borderId="0" xfId="0" applyNumberFormat="1" applyFont="1" applyAlignment="1">
      <alignment horizontal="center"/>
    </xf>
    <xf numFmtId="3" fontId="5" fillId="0" borderId="11" xfId="0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3" fontId="4" fillId="0" borderId="13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3" fontId="1" fillId="0" borderId="14" xfId="0" applyNumberFormat="1" applyFont="1" applyBorder="1" applyAlignment="1">
      <alignment/>
    </xf>
    <xf numFmtId="3" fontId="3" fillId="0" borderId="16" xfId="0" applyNumberFormat="1" applyFont="1" applyBorder="1" applyAlignment="1">
      <alignment/>
    </xf>
    <xf numFmtId="3" fontId="2" fillId="0" borderId="18" xfId="0" applyNumberFormat="1" applyFont="1" applyBorder="1" applyAlignment="1">
      <alignment/>
    </xf>
    <xf numFmtId="3" fontId="5" fillId="0" borderId="13" xfId="0" applyNumberFormat="1" applyFont="1" applyBorder="1" applyAlignment="1">
      <alignment/>
    </xf>
    <xf numFmtId="0" fontId="1" fillId="0" borderId="10" xfId="0" applyFont="1" applyBorder="1" applyAlignment="1">
      <alignment/>
    </xf>
    <xf numFmtId="3" fontId="1" fillId="0" borderId="12" xfId="0" applyNumberFormat="1" applyFont="1" applyBorder="1" applyAlignment="1">
      <alignment horizontal="right"/>
    </xf>
    <xf numFmtId="3" fontId="8" fillId="0" borderId="11" xfId="63" applyNumberFormat="1" applyFont="1" applyBorder="1" applyAlignment="1">
      <alignment horizontal="right"/>
      <protection/>
    </xf>
    <xf numFmtId="0" fontId="11" fillId="0" borderId="13" xfId="63" applyBorder="1">
      <alignment/>
      <protection/>
    </xf>
    <xf numFmtId="3" fontId="10" fillId="0" borderId="13" xfId="63" applyNumberFormat="1" applyFont="1" applyBorder="1" applyAlignment="1">
      <alignment horizontal="right"/>
      <protection/>
    </xf>
    <xf numFmtId="3" fontId="8" fillId="0" borderId="12" xfId="63" applyNumberFormat="1" applyFont="1" applyBorder="1" applyAlignment="1">
      <alignment horizontal="right"/>
      <protection/>
    </xf>
    <xf numFmtId="3" fontId="14" fillId="0" borderId="16" xfId="63" applyNumberFormat="1" applyFont="1" applyBorder="1" applyAlignment="1">
      <alignment horizontal="right"/>
      <protection/>
    </xf>
    <xf numFmtId="0" fontId="14" fillId="0" borderId="0" xfId="63" applyFont="1" applyAlignment="1">
      <alignment horizontal="right"/>
      <protection/>
    </xf>
    <xf numFmtId="3" fontId="5" fillId="0" borderId="10" xfId="0" applyNumberFormat="1" applyFont="1" applyBorder="1" applyAlignment="1">
      <alignment/>
    </xf>
    <xf numFmtId="3" fontId="10" fillId="0" borderId="10" xfId="63" applyNumberFormat="1" applyFont="1" applyBorder="1" applyAlignment="1">
      <alignment horizontal="right"/>
      <protection/>
    </xf>
    <xf numFmtId="3" fontId="1" fillId="0" borderId="13" xfId="0" applyNumberFormat="1" applyFont="1" applyBorder="1" applyAlignment="1">
      <alignment horizontal="right"/>
    </xf>
    <xf numFmtId="3" fontId="2" fillId="0" borderId="11" xfId="0" applyNumberFormat="1" applyFont="1" applyBorder="1" applyAlignment="1">
      <alignment horizontal="right"/>
    </xf>
    <xf numFmtId="3" fontId="10" fillId="0" borderId="12" xfId="0" applyNumberFormat="1" applyFont="1" applyBorder="1" applyAlignment="1">
      <alignment/>
    </xf>
    <xf numFmtId="3" fontId="1" fillId="0" borderId="16" xfId="0" applyNumberFormat="1" applyFont="1" applyBorder="1" applyAlignment="1">
      <alignment horizontal="right"/>
    </xf>
    <xf numFmtId="0" fontId="11" fillId="0" borderId="0" xfId="58">
      <alignment/>
      <protection/>
    </xf>
    <xf numFmtId="0" fontId="2" fillId="0" borderId="20" xfId="63" applyFont="1" applyBorder="1" applyAlignment="1">
      <alignment horizontal="left"/>
      <protection/>
    </xf>
    <xf numFmtId="3" fontId="2" fillId="0" borderId="11" xfId="63" applyNumberFormat="1" applyFont="1" applyBorder="1" applyAlignment="1">
      <alignment horizontal="right"/>
      <protection/>
    </xf>
    <xf numFmtId="0" fontId="14" fillId="0" borderId="13" xfId="63" applyFont="1" applyBorder="1">
      <alignment/>
      <protection/>
    </xf>
    <xf numFmtId="0" fontId="3" fillId="0" borderId="26" xfId="63" applyFont="1" applyBorder="1" applyAlignment="1">
      <alignment horizontal="left"/>
      <protection/>
    </xf>
    <xf numFmtId="3" fontId="1" fillId="0" borderId="13" xfId="63" applyNumberFormat="1" applyFont="1" applyBorder="1" applyAlignment="1">
      <alignment horizontal="right"/>
      <protection/>
    </xf>
    <xf numFmtId="0" fontId="2" fillId="0" borderId="16" xfId="0" applyFont="1" applyBorder="1" applyAlignment="1">
      <alignment horizontal="center"/>
    </xf>
    <xf numFmtId="0" fontId="2" fillId="0" borderId="12" xfId="0" applyFont="1" applyBorder="1" applyAlignment="1">
      <alignment/>
    </xf>
    <xf numFmtId="3" fontId="3" fillId="0" borderId="13" xfId="0" applyNumberFormat="1" applyFont="1" applyBorder="1" applyAlignment="1">
      <alignment horizontal="left"/>
    </xf>
    <xf numFmtId="3" fontId="3" fillId="0" borderId="12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3" fillId="0" borderId="13" xfId="0" applyFont="1" applyBorder="1" applyAlignment="1">
      <alignment horizontal="left" vertical="center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1" fillId="0" borderId="10" xfId="0" applyFont="1" applyBorder="1" applyAlignment="1">
      <alignment horizontal="center" vertical="top"/>
    </xf>
    <xf numFmtId="0" fontId="1" fillId="0" borderId="0" xfId="59" applyFont="1" applyBorder="1" applyAlignment="1">
      <alignment horizontal="center"/>
      <protection/>
    </xf>
    <xf numFmtId="0" fontId="0" fillId="0" borderId="0" xfId="59" applyAlignment="1">
      <alignment/>
      <protection/>
    </xf>
    <xf numFmtId="0" fontId="2" fillId="0" borderId="22" xfId="0" applyFont="1" applyBorder="1" applyAlignment="1">
      <alignment/>
    </xf>
    <xf numFmtId="0" fontId="2" fillId="0" borderId="20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2" fillId="0" borderId="21" xfId="0" applyFont="1" applyBorder="1" applyAlignment="1">
      <alignment/>
    </xf>
    <xf numFmtId="0" fontId="12" fillId="0" borderId="21" xfId="0" applyFont="1" applyBorder="1" applyAlignment="1">
      <alignment horizontal="left"/>
    </xf>
    <xf numFmtId="3" fontId="12" fillId="0" borderId="11" xfId="0" applyNumberFormat="1" applyFont="1" applyFill="1" applyBorder="1" applyAlignment="1">
      <alignment horizontal="center"/>
    </xf>
    <xf numFmtId="0" fontId="12" fillId="0" borderId="20" xfId="0" applyFont="1" applyBorder="1" applyAlignment="1">
      <alignment/>
    </xf>
    <xf numFmtId="0" fontId="12" fillId="0" borderId="19" xfId="0" applyFont="1" applyBorder="1" applyAlignment="1">
      <alignment/>
    </xf>
    <xf numFmtId="0" fontId="1" fillId="0" borderId="11" xfId="0" applyFont="1" applyBorder="1" applyAlignment="1" applyProtection="1">
      <alignment horizontal="center"/>
      <protection locked="0"/>
    </xf>
    <xf numFmtId="3" fontId="2" fillId="0" borderId="11" xfId="0" applyNumberFormat="1" applyFont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center"/>
      <protection locked="0"/>
    </xf>
    <xf numFmtId="3" fontId="12" fillId="0" borderId="11" xfId="0" applyNumberFormat="1" applyFont="1" applyFill="1" applyBorder="1" applyAlignment="1" applyProtection="1">
      <alignment horizontal="center"/>
      <protection locked="0"/>
    </xf>
    <xf numFmtId="0" fontId="12" fillId="0" borderId="19" xfId="0" applyFont="1" applyBorder="1" applyAlignment="1" applyProtection="1">
      <alignment/>
      <protection locked="0"/>
    </xf>
    <xf numFmtId="0" fontId="12" fillId="0" borderId="20" xfId="0" applyFont="1" applyBorder="1" applyAlignment="1" applyProtection="1">
      <alignment/>
      <protection locked="0"/>
    </xf>
    <xf numFmtId="3" fontId="12" fillId="0" borderId="19" xfId="0" applyNumberFormat="1" applyFont="1" applyFill="1" applyBorder="1" applyAlignment="1" applyProtection="1">
      <alignment horizontal="center"/>
      <protection locked="0"/>
    </xf>
    <xf numFmtId="3" fontId="12" fillId="0" borderId="19" xfId="0" applyNumberFormat="1" applyFont="1" applyBorder="1" applyAlignment="1" applyProtection="1">
      <alignment horizontal="left"/>
      <protection locked="0"/>
    </xf>
    <xf numFmtId="3" fontId="12" fillId="0" borderId="11" xfId="0" applyNumberFormat="1" applyFont="1" applyBorder="1" applyAlignment="1" applyProtection="1">
      <alignment horizontal="center"/>
      <protection locked="0"/>
    </xf>
    <xf numFmtId="3" fontId="2" fillId="0" borderId="14" xfId="0" applyNumberFormat="1" applyFont="1" applyBorder="1" applyAlignment="1">
      <alignment horizontal="right"/>
    </xf>
    <xf numFmtId="3" fontId="2" fillId="0" borderId="16" xfId="0" applyNumberFormat="1" applyFont="1" applyBorder="1" applyAlignment="1">
      <alignment horizontal="right"/>
    </xf>
    <xf numFmtId="3" fontId="2" fillId="0" borderId="14" xfId="0" applyNumberFormat="1" applyFont="1" applyBorder="1" applyAlignment="1" applyProtection="1">
      <alignment horizontal="right"/>
      <protection locked="0"/>
    </xf>
    <xf numFmtId="3" fontId="2" fillId="0" borderId="11" xfId="0" applyNumberFormat="1" applyFont="1" applyBorder="1" applyAlignment="1" applyProtection="1">
      <alignment horizontal="right"/>
      <protection locked="0"/>
    </xf>
    <xf numFmtId="3" fontId="2" fillId="0" borderId="16" xfId="0" applyNumberFormat="1" applyFont="1" applyBorder="1" applyAlignment="1" applyProtection="1">
      <alignment horizontal="right"/>
      <protection locked="0"/>
    </xf>
    <xf numFmtId="3" fontId="1" fillId="0" borderId="14" xfId="0" applyNumberFormat="1" applyFont="1" applyBorder="1" applyAlignment="1">
      <alignment horizontal="right"/>
    </xf>
    <xf numFmtId="3" fontId="12" fillId="0" borderId="14" xfId="0" applyNumberFormat="1" applyFont="1" applyBorder="1" applyAlignment="1">
      <alignment horizontal="right"/>
    </xf>
    <xf numFmtId="3" fontId="1" fillId="0" borderId="14" xfId="0" applyNumberFormat="1" applyFont="1" applyBorder="1" applyAlignment="1" applyProtection="1">
      <alignment horizontal="right"/>
      <protection locked="0"/>
    </xf>
    <xf numFmtId="3" fontId="1" fillId="0" borderId="16" xfId="0" applyNumberFormat="1" applyFont="1" applyBorder="1" applyAlignment="1" applyProtection="1">
      <alignment horizontal="right"/>
      <protection locked="0"/>
    </xf>
    <xf numFmtId="3" fontId="12" fillId="0" borderId="14" xfId="0" applyNumberFormat="1" applyFont="1" applyBorder="1" applyAlignment="1" applyProtection="1">
      <alignment horizontal="right"/>
      <protection locked="0"/>
    </xf>
    <xf numFmtId="3" fontId="12" fillId="0" borderId="16" xfId="0" applyNumberFormat="1" applyFont="1" applyBorder="1" applyAlignment="1" applyProtection="1">
      <alignment horizontal="right"/>
      <protection locked="0"/>
    </xf>
    <xf numFmtId="0" fontId="2" fillId="0" borderId="0" xfId="59" applyFont="1" applyAlignment="1">
      <alignment/>
      <protection/>
    </xf>
    <xf numFmtId="0" fontId="3" fillId="0" borderId="0" xfId="59" applyFont="1" applyBorder="1" applyAlignment="1">
      <alignment horizontal="right"/>
      <protection/>
    </xf>
    <xf numFmtId="0" fontId="1" fillId="0" borderId="0" xfId="59" applyFont="1" applyAlignment="1">
      <alignment/>
      <protection/>
    </xf>
    <xf numFmtId="3" fontId="1" fillId="0" borderId="13" xfId="59" applyNumberFormat="1" applyFont="1" applyBorder="1" applyAlignment="1">
      <alignment horizontal="center"/>
      <protection/>
    </xf>
    <xf numFmtId="0" fontId="1" fillId="0" borderId="13" xfId="59" applyFont="1" applyBorder="1" applyAlignment="1">
      <alignment horizontal="center"/>
      <protection/>
    </xf>
    <xf numFmtId="3" fontId="0" fillId="0" borderId="13" xfId="59" applyNumberFormat="1" applyFont="1" applyBorder="1" applyAlignment="1">
      <alignment/>
      <protection/>
    </xf>
    <xf numFmtId="0" fontId="3" fillId="0" borderId="13" xfId="59" applyFont="1" applyBorder="1" applyAlignment="1">
      <alignment/>
      <protection/>
    </xf>
    <xf numFmtId="0" fontId="0" fillId="0" borderId="0" xfId="59" applyFont="1" applyAlignment="1">
      <alignment/>
      <protection/>
    </xf>
    <xf numFmtId="3" fontId="2" fillId="0" borderId="13" xfId="59" applyNumberFormat="1" applyFont="1" applyBorder="1" applyAlignment="1">
      <alignment/>
      <protection/>
    </xf>
    <xf numFmtId="0" fontId="2" fillId="0" borderId="13" xfId="59" applyFont="1" applyBorder="1" applyAlignment="1">
      <alignment/>
      <protection/>
    </xf>
    <xf numFmtId="3" fontId="1" fillId="0" borderId="13" xfId="59" applyNumberFormat="1" applyFont="1" applyBorder="1" applyAlignment="1">
      <alignment/>
      <protection/>
    </xf>
    <xf numFmtId="0" fontId="1" fillId="0" borderId="13" xfId="59" applyFont="1" applyBorder="1" applyAlignment="1">
      <alignment/>
      <protection/>
    </xf>
    <xf numFmtId="3" fontId="4" fillId="0" borderId="13" xfId="59" applyNumberFormat="1" applyFont="1" applyBorder="1" applyAlignment="1">
      <alignment/>
      <protection/>
    </xf>
    <xf numFmtId="3" fontId="1" fillId="0" borderId="13" xfId="59" applyNumberFormat="1" applyFont="1" applyBorder="1" applyAlignment="1">
      <alignment/>
      <protection/>
    </xf>
    <xf numFmtId="3" fontId="4" fillId="0" borderId="12" xfId="59" applyNumberFormat="1" applyFont="1" applyBorder="1" applyAlignment="1">
      <alignment/>
      <protection/>
    </xf>
    <xf numFmtId="0" fontId="1" fillId="0" borderId="12" xfId="59" applyFont="1" applyBorder="1" applyAlignment="1">
      <alignment/>
      <protection/>
    </xf>
    <xf numFmtId="3" fontId="1" fillId="0" borderId="12" xfId="59" applyNumberFormat="1" applyFont="1" applyBorder="1" applyAlignment="1">
      <alignment/>
      <protection/>
    </xf>
    <xf numFmtId="3" fontId="1" fillId="0" borderId="12" xfId="59" applyNumberFormat="1" applyFont="1" applyBorder="1" applyAlignment="1">
      <alignment/>
      <protection/>
    </xf>
    <xf numFmtId="0" fontId="1" fillId="0" borderId="12" xfId="59" applyFont="1" applyBorder="1" applyAlignment="1">
      <alignment/>
      <protection/>
    </xf>
    <xf numFmtId="0" fontId="2" fillId="0" borderId="12" xfId="59" applyFont="1" applyBorder="1" applyAlignment="1">
      <alignment/>
      <protection/>
    </xf>
    <xf numFmtId="3" fontId="2" fillId="0" borderId="12" xfId="59" applyNumberFormat="1" applyFont="1" applyBorder="1" applyAlignment="1">
      <alignment/>
      <protection/>
    </xf>
    <xf numFmtId="0" fontId="2" fillId="0" borderId="13" xfId="59" applyFont="1" applyBorder="1" applyAlignment="1">
      <alignment/>
      <protection/>
    </xf>
    <xf numFmtId="3" fontId="4" fillId="0" borderId="14" xfId="59" applyNumberFormat="1" applyFont="1" applyBorder="1" applyAlignment="1">
      <alignment/>
      <protection/>
    </xf>
    <xf numFmtId="0" fontId="1" fillId="0" borderId="14" xfId="59" applyFont="1" applyBorder="1" applyAlignment="1">
      <alignment/>
      <protection/>
    </xf>
    <xf numFmtId="3" fontId="1" fillId="0" borderId="14" xfId="59" applyNumberFormat="1" applyFont="1" applyBorder="1" applyAlignment="1">
      <alignment/>
      <protection/>
    </xf>
    <xf numFmtId="3" fontId="2" fillId="0" borderId="13" xfId="59" applyNumberFormat="1" applyFont="1" applyBorder="1" applyAlignment="1">
      <alignment/>
      <protection/>
    </xf>
    <xf numFmtId="3" fontId="2" fillId="0" borderId="12" xfId="59" applyNumberFormat="1" applyFont="1" applyBorder="1" applyAlignment="1">
      <alignment/>
      <protection/>
    </xf>
    <xf numFmtId="0" fontId="2" fillId="0" borderId="12" xfId="59" applyFont="1" applyBorder="1" applyAlignment="1">
      <alignment/>
      <protection/>
    </xf>
    <xf numFmtId="0" fontId="1" fillId="0" borderId="13" xfId="59" applyFont="1" applyBorder="1" applyAlignment="1">
      <alignment/>
      <protection/>
    </xf>
    <xf numFmtId="3" fontId="2" fillId="0" borderId="11" xfId="59" applyNumberFormat="1" applyFont="1" applyBorder="1" applyAlignment="1">
      <alignment/>
      <protection/>
    </xf>
    <xf numFmtId="0" fontId="2" fillId="0" borderId="11" xfId="59" applyFont="1" applyBorder="1" applyAlignment="1">
      <alignment/>
      <protection/>
    </xf>
    <xf numFmtId="3" fontId="2" fillId="0" borderId="11" xfId="59" applyNumberFormat="1" applyFont="1" applyBorder="1" applyAlignment="1">
      <alignment/>
      <protection/>
    </xf>
    <xf numFmtId="0" fontId="4" fillId="0" borderId="12" xfId="59" applyFont="1" applyBorder="1" applyAlignment="1">
      <alignment/>
      <protection/>
    </xf>
    <xf numFmtId="3" fontId="2" fillId="0" borderId="18" xfId="59" applyNumberFormat="1" applyFont="1" applyBorder="1" applyAlignment="1">
      <alignment/>
      <protection/>
    </xf>
    <xf numFmtId="0" fontId="2" fillId="0" borderId="18" xfId="59" applyFont="1" applyBorder="1" applyAlignment="1">
      <alignment/>
      <protection/>
    </xf>
    <xf numFmtId="0" fontId="1" fillId="0" borderId="14" xfId="59" applyFont="1" applyBorder="1" applyAlignment="1">
      <alignment/>
      <protection/>
    </xf>
    <xf numFmtId="3" fontId="1" fillId="0" borderId="14" xfId="59" applyNumberFormat="1" applyFont="1" applyBorder="1" applyAlignment="1">
      <alignment/>
      <protection/>
    </xf>
    <xf numFmtId="0" fontId="4" fillId="0" borderId="0" xfId="59" applyFont="1" applyAlignment="1">
      <alignment/>
      <protection/>
    </xf>
    <xf numFmtId="3" fontId="4" fillId="0" borderId="16" xfId="59" applyNumberFormat="1" applyFont="1" applyBorder="1" applyAlignment="1">
      <alignment/>
      <protection/>
    </xf>
    <xf numFmtId="0" fontId="1" fillId="0" borderId="16" xfId="59" applyFont="1" applyBorder="1" applyAlignment="1">
      <alignment/>
      <protection/>
    </xf>
    <xf numFmtId="0" fontId="1" fillId="0" borderId="10" xfId="59" applyFont="1" applyBorder="1" applyAlignment="1">
      <alignment/>
      <protection/>
    </xf>
    <xf numFmtId="0" fontId="2" fillId="0" borderId="10" xfId="59" applyFont="1" applyBorder="1" applyAlignment="1">
      <alignment/>
      <protection/>
    </xf>
    <xf numFmtId="0" fontId="1" fillId="0" borderId="11" xfId="59" applyFont="1" applyBorder="1" applyAlignment="1">
      <alignment/>
      <protection/>
    </xf>
    <xf numFmtId="3" fontId="2" fillId="0" borderId="18" xfId="59" applyNumberFormat="1" applyFont="1" applyBorder="1" applyAlignment="1">
      <alignment/>
      <protection/>
    </xf>
    <xf numFmtId="3" fontId="2" fillId="0" borderId="14" xfId="59" applyNumberFormat="1" applyFont="1" applyBorder="1" applyAlignment="1">
      <alignment/>
      <protection/>
    </xf>
    <xf numFmtId="3" fontId="1" fillId="0" borderId="18" xfId="59" applyNumberFormat="1" applyFont="1" applyBorder="1" applyAlignment="1">
      <alignment/>
      <protection/>
    </xf>
    <xf numFmtId="3" fontId="1" fillId="0" borderId="16" xfId="59" applyNumberFormat="1" applyFont="1" applyBorder="1" applyAlignment="1">
      <alignment/>
      <protection/>
    </xf>
    <xf numFmtId="0" fontId="1" fillId="0" borderId="16" xfId="59" applyFont="1" applyBorder="1" applyAlignment="1">
      <alignment/>
      <protection/>
    </xf>
    <xf numFmtId="0" fontId="3" fillId="0" borderId="14" xfId="59" applyFont="1" applyBorder="1" applyAlignment="1">
      <alignment/>
      <protection/>
    </xf>
    <xf numFmtId="3" fontId="2" fillId="0" borderId="17" xfId="59" applyNumberFormat="1" applyFont="1" applyBorder="1" applyAlignment="1">
      <alignment/>
      <protection/>
    </xf>
    <xf numFmtId="0" fontId="3" fillId="0" borderId="11" xfId="59" applyFont="1" applyBorder="1" applyAlignment="1">
      <alignment/>
      <protection/>
    </xf>
    <xf numFmtId="3" fontId="1" fillId="0" borderId="11" xfId="59" applyNumberFormat="1" applyFont="1" applyBorder="1" applyAlignment="1">
      <alignment/>
      <protection/>
    </xf>
    <xf numFmtId="0" fontId="3" fillId="0" borderId="13" xfId="59" applyFont="1" applyBorder="1" applyAlignment="1">
      <alignment/>
      <protection/>
    </xf>
    <xf numFmtId="3" fontId="3" fillId="0" borderId="14" xfId="59" applyNumberFormat="1" applyFont="1" applyBorder="1" applyAlignment="1">
      <alignment horizontal="right"/>
      <protection/>
    </xf>
    <xf numFmtId="0" fontId="3" fillId="0" borderId="14" xfId="59" applyFont="1" applyBorder="1" applyAlignment="1">
      <alignment/>
      <protection/>
    </xf>
    <xf numFmtId="3" fontId="3" fillId="0" borderId="14" xfId="59" applyNumberFormat="1" applyFont="1" applyBorder="1" applyAlignment="1">
      <alignment/>
      <protection/>
    </xf>
    <xf numFmtId="3" fontId="2" fillId="0" borderId="17" xfId="59" applyNumberFormat="1" applyFont="1" applyBorder="1" applyAlignment="1">
      <alignment/>
      <protection/>
    </xf>
    <xf numFmtId="0" fontId="2" fillId="0" borderId="17" xfId="59" applyFont="1" applyBorder="1" applyAlignment="1">
      <alignment/>
      <protection/>
    </xf>
    <xf numFmtId="3" fontId="1" fillId="0" borderId="17" xfId="59" applyNumberFormat="1" applyFont="1" applyBorder="1" applyAlignment="1">
      <alignment/>
      <protection/>
    </xf>
    <xf numFmtId="3" fontId="2" fillId="0" borderId="16" xfId="59" applyNumberFormat="1" applyFont="1" applyBorder="1" applyAlignment="1">
      <alignment/>
      <protection/>
    </xf>
    <xf numFmtId="3" fontId="1" fillId="0" borderId="16" xfId="59" applyNumberFormat="1" applyFont="1" applyBorder="1" applyAlignment="1">
      <alignment/>
      <protection/>
    </xf>
    <xf numFmtId="3" fontId="2" fillId="0" borderId="14" xfId="59" applyNumberFormat="1" applyFont="1" applyBorder="1" applyAlignment="1">
      <alignment/>
      <protection/>
    </xf>
    <xf numFmtId="3" fontId="2" fillId="0" borderId="19" xfId="59" applyNumberFormat="1" applyFont="1" applyBorder="1" applyAlignment="1">
      <alignment/>
      <protection/>
    </xf>
    <xf numFmtId="0" fontId="1" fillId="0" borderId="19" xfId="59" applyFont="1" applyBorder="1" applyAlignment="1">
      <alignment/>
      <protection/>
    </xf>
    <xf numFmtId="0" fontId="3" fillId="0" borderId="19" xfId="59" applyFont="1" applyBorder="1" applyAlignment="1">
      <alignment/>
      <protection/>
    </xf>
    <xf numFmtId="3" fontId="1" fillId="0" borderId="19" xfId="59" applyNumberFormat="1" applyFont="1" applyBorder="1" applyAlignment="1">
      <alignment/>
      <protection/>
    </xf>
    <xf numFmtId="3" fontId="2" fillId="0" borderId="16" xfId="59" applyNumberFormat="1" applyFont="1" applyBorder="1" applyAlignment="1">
      <alignment/>
      <protection/>
    </xf>
    <xf numFmtId="0" fontId="0" fillId="0" borderId="18" xfId="59" applyFont="1" applyBorder="1" applyAlignment="1">
      <alignment/>
      <protection/>
    </xf>
    <xf numFmtId="3" fontId="1" fillId="0" borderId="18" xfId="59" applyNumberFormat="1" applyFont="1" applyBorder="1" applyAlignment="1">
      <alignment/>
      <protection/>
    </xf>
    <xf numFmtId="0" fontId="3" fillId="0" borderId="12" xfId="59" applyFont="1" applyBorder="1" applyAlignment="1">
      <alignment/>
      <protection/>
    </xf>
    <xf numFmtId="3" fontId="3" fillId="0" borderId="11" xfId="59" applyNumberFormat="1" applyFont="1" applyBorder="1" applyAlignment="1">
      <alignment horizontal="right"/>
      <protection/>
    </xf>
    <xf numFmtId="0" fontId="3" fillId="0" borderId="0" xfId="59" applyFont="1" applyAlignment="1">
      <alignment/>
      <protection/>
    </xf>
    <xf numFmtId="3" fontId="3" fillId="0" borderId="13" xfId="59" applyNumberFormat="1" applyFont="1" applyBorder="1" applyAlignment="1">
      <alignment/>
      <protection/>
    </xf>
    <xf numFmtId="3" fontId="1" fillId="0" borderId="11" xfId="59" applyNumberFormat="1" applyFont="1" applyBorder="1" applyAlignment="1">
      <alignment/>
      <protection/>
    </xf>
    <xf numFmtId="3" fontId="1" fillId="0" borderId="17" xfId="59" applyNumberFormat="1" applyFont="1" applyBorder="1" applyAlignment="1">
      <alignment/>
      <protection/>
    </xf>
    <xf numFmtId="0" fontId="2" fillId="0" borderId="16" xfId="59" applyFont="1" applyBorder="1" applyAlignment="1">
      <alignment/>
      <protection/>
    </xf>
    <xf numFmtId="3" fontId="2" fillId="0" borderId="0" xfId="59" applyNumberFormat="1" applyFont="1" applyAlignment="1">
      <alignment/>
      <protection/>
    </xf>
    <xf numFmtId="3" fontId="0" fillId="0" borderId="13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0" fontId="1" fillId="0" borderId="11" xfId="59" applyFont="1" applyBorder="1" applyAlignment="1">
      <alignment/>
      <protection/>
    </xf>
    <xf numFmtId="0" fontId="3" fillId="0" borderId="17" xfId="59" applyFont="1" applyBorder="1" applyAlignment="1">
      <alignment/>
      <protection/>
    </xf>
    <xf numFmtId="0" fontId="10" fillId="0" borderId="17" xfId="0" applyFont="1" applyBorder="1" applyAlignment="1">
      <alignment/>
    </xf>
    <xf numFmtId="0" fontId="37" fillId="0" borderId="0" xfId="58" applyFont="1">
      <alignment/>
      <protection/>
    </xf>
    <xf numFmtId="0" fontId="39" fillId="0" borderId="0" xfId="58" applyFont="1">
      <alignment/>
      <protection/>
    </xf>
    <xf numFmtId="0" fontId="8" fillId="0" borderId="0" xfId="58" applyFont="1">
      <alignment/>
      <protection/>
    </xf>
    <xf numFmtId="0" fontId="39" fillId="0" borderId="20" xfId="58" applyFont="1" applyBorder="1">
      <alignment/>
      <protection/>
    </xf>
    <xf numFmtId="0" fontId="38" fillId="0" borderId="32" xfId="58" applyFont="1" applyBorder="1">
      <alignment/>
      <protection/>
    </xf>
    <xf numFmtId="0" fontId="39" fillId="0" borderId="32" xfId="58" applyFont="1" applyBorder="1">
      <alignment/>
      <protection/>
    </xf>
    <xf numFmtId="0" fontId="39" fillId="0" borderId="33" xfId="58" applyFont="1" applyBorder="1">
      <alignment/>
      <protection/>
    </xf>
    <xf numFmtId="0" fontId="38" fillId="0" borderId="33" xfId="58" applyFont="1" applyBorder="1">
      <alignment/>
      <protection/>
    </xf>
    <xf numFmtId="0" fontId="38" fillId="0" borderId="13" xfId="58" applyFont="1" applyBorder="1">
      <alignment/>
      <protection/>
    </xf>
    <xf numFmtId="0" fontId="39" fillId="0" borderId="13" xfId="58" applyFont="1" applyBorder="1">
      <alignment/>
      <protection/>
    </xf>
    <xf numFmtId="0" fontId="39" fillId="0" borderId="26" xfId="58" applyFont="1" applyBorder="1">
      <alignment/>
      <protection/>
    </xf>
    <xf numFmtId="0" fontId="40" fillId="0" borderId="13" xfId="58" applyFont="1" applyBorder="1">
      <alignment/>
      <protection/>
    </xf>
    <xf numFmtId="0" fontId="38" fillId="0" borderId="34" xfId="58" applyFont="1" applyBorder="1">
      <alignment/>
      <protection/>
    </xf>
    <xf numFmtId="0" fontId="39" fillId="0" borderId="34" xfId="58" applyFont="1" applyBorder="1">
      <alignment/>
      <protection/>
    </xf>
    <xf numFmtId="0" fontId="39" fillId="0" borderId="15" xfId="58" applyFont="1" applyBorder="1">
      <alignment/>
      <protection/>
    </xf>
    <xf numFmtId="0" fontId="39" fillId="0" borderId="35" xfId="58" applyFont="1" applyBorder="1">
      <alignment/>
      <protection/>
    </xf>
    <xf numFmtId="0" fontId="39" fillId="0" borderId="31" xfId="58" applyFont="1" applyBorder="1">
      <alignment/>
      <protection/>
    </xf>
    <xf numFmtId="0" fontId="39" fillId="0" borderId="36" xfId="58" applyFont="1" applyBorder="1">
      <alignment/>
      <protection/>
    </xf>
    <xf numFmtId="0" fontId="38" fillId="0" borderId="37" xfId="58" applyFont="1" applyBorder="1">
      <alignment/>
      <protection/>
    </xf>
    <xf numFmtId="0" fontId="39" fillId="0" borderId="38" xfId="58" applyFont="1" applyBorder="1">
      <alignment/>
      <protection/>
    </xf>
    <xf numFmtId="0" fontId="38" fillId="0" borderId="39" xfId="58" applyFont="1" applyBorder="1">
      <alignment/>
      <protection/>
    </xf>
    <xf numFmtId="0" fontId="39" fillId="0" borderId="37" xfId="58" applyFont="1" applyBorder="1">
      <alignment/>
      <protection/>
    </xf>
    <xf numFmtId="0" fontId="38" fillId="0" borderId="20" xfId="58" applyFont="1" applyBorder="1">
      <alignment/>
      <protection/>
    </xf>
    <xf numFmtId="0" fontId="38" fillId="0" borderId="26" xfId="58" applyFont="1" applyBorder="1">
      <alignment/>
      <protection/>
    </xf>
    <xf numFmtId="0" fontId="39" fillId="0" borderId="11" xfId="58" applyFont="1" applyBorder="1">
      <alignment/>
      <protection/>
    </xf>
    <xf numFmtId="3" fontId="39" fillId="0" borderId="13" xfId="58" applyNumberFormat="1" applyFont="1" applyBorder="1">
      <alignment/>
      <protection/>
    </xf>
    <xf numFmtId="3" fontId="2" fillId="0" borderId="16" xfId="0" applyNumberFormat="1" applyFont="1" applyBorder="1" applyAlignment="1">
      <alignment/>
    </xf>
    <xf numFmtId="3" fontId="38" fillId="0" borderId="32" xfId="58" applyNumberFormat="1" applyFont="1" applyBorder="1">
      <alignment/>
      <protection/>
    </xf>
    <xf numFmtId="3" fontId="38" fillId="0" borderId="13" xfId="58" applyNumberFormat="1" applyFont="1" applyBorder="1">
      <alignment/>
      <protection/>
    </xf>
    <xf numFmtId="0" fontId="40" fillId="0" borderId="34" xfId="58" applyFont="1" applyBorder="1">
      <alignment/>
      <protection/>
    </xf>
    <xf numFmtId="3" fontId="39" fillId="0" borderId="34" xfId="58" applyNumberFormat="1" applyFont="1" applyBorder="1">
      <alignment/>
      <protection/>
    </xf>
    <xf numFmtId="3" fontId="39" fillId="0" borderId="37" xfId="58" applyNumberFormat="1" applyFont="1" applyBorder="1">
      <alignment/>
      <protection/>
    </xf>
    <xf numFmtId="0" fontId="38" fillId="0" borderId="15" xfId="58" applyFont="1" applyBorder="1">
      <alignment/>
      <protection/>
    </xf>
    <xf numFmtId="3" fontId="39" fillId="0" borderId="35" xfId="58" applyNumberFormat="1" applyFont="1" applyBorder="1">
      <alignment/>
      <protection/>
    </xf>
    <xf numFmtId="3" fontId="38" fillId="0" borderId="12" xfId="58" applyNumberFormat="1" applyFont="1" applyBorder="1">
      <alignment/>
      <protection/>
    </xf>
    <xf numFmtId="3" fontId="39" fillId="0" borderId="39" xfId="58" applyNumberFormat="1" applyFont="1" applyBorder="1">
      <alignment/>
      <protection/>
    </xf>
    <xf numFmtId="3" fontId="39" fillId="0" borderId="36" xfId="58" applyNumberFormat="1" applyFont="1" applyBorder="1">
      <alignment/>
      <protection/>
    </xf>
    <xf numFmtId="3" fontId="1" fillId="0" borderId="31" xfId="0" applyNumberFormat="1" applyFont="1" applyBorder="1" applyAlignment="1">
      <alignment/>
    </xf>
    <xf numFmtId="3" fontId="3" fillId="0" borderId="40" xfId="0" applyNumberFormat="1" applyFont="1" applyBorder="1" applyAlignment="1">
      <alignment/>
    </xf>
    <xf numFmtId="3" fontId="2" fillId="0" borderId="18" xfId="0" applyNumberFormat="1" applyFont="1" applyBorder="1" applyAlignment="1">
      <alignment/>
    </xf>
    <xf numFmtId="3" fontId="3" fillId="0" borderId="14" xfId="0" applyNumberFormat="1" applyFont="1" applyBorder="1" applyAlignment="1">
      <alignment vertical="center"/>
    </xf>
    <xf numFmtId="0" fontId="38" fillId="0" borderId="12" xfId="58" applyFont="1" applyBorder="1">
      <alignment/>
      <protection/>
    </xf>
    <xf numFmtId="3" fontId="39" fillId="0" borderId="12" xfId="58" applyNumberFormat="1" applyFont="1" applyBorder="1">
      <alignment/>
      <protection/>
    </xf>
    <xf numFmtId="3" fontId="1" fillId="0" borderId="41" xfId="0" applyNumberFormat="1" applyFont="1" applyBorder="1" applyAlignment="1">
      <alignment/>
    </xf>
    <xf numFmtId="0" fontId="12" fillId="0" borderId="14" xfId="59" applyFont="1" applyBorder="1" applyAlignment="1">
      <alignment/>
      <protection/>
    </xf>
    <xf numFmtId="0" fontId="4" fillId="0" borderId="31" xfId="0" applyFont="1" applyBorder="1" applyAlignment="1">
      <alignment/>
    </xf>
    <xf numFmtId="0" fontId="2" fillId="0" borderId="27" xfId="0" applyFont="1" applyBorder="1" applyAlignment="1">
      <alignment horizontal="center"/>
    </xf>
    <xf numFmtId="0" fontId="2" fillId="0" borderId="27" xfId="0" applyFont="1" applyBorder="1" applyAlignment="1">
      <alignment/>
    </xf>
    <xf numFmtId="0" fontId="3" fillId="0" borderId="17" xfId="59" applyFont="1" applyBorder="1" applyAlignment="1">
      <alignment/>
      <protection/>
    </xf>
    <xf numFmtId="0" fontId="3" fillId="0" borderId="11" xfId="59" applyFont="1" applyBorder="1" applyAlignment="1">
      <alignment/>
      <protection/>
    </xf>
    <xf numFmtId="0" fontId="38" fillId="0" borderId="23" xfId="58" applyFont="1" applyBorder="1">
      <alignment/>
      <protection/>
    </xf>
    <xf numFmtId="3" fontId="38" fillId="0" borderId="26" xfId="0" applyNumberFormat="1" applyFont="1" applyBorder="1" applyAlignment="1">
      <alignment/>
    </xf>
    <xf numFmtId="0" fontId="0" fillId="0" borderId="13" xfId="0" applyFont="1" applyBorder="1" applyAlignment="1">
      <alignment/>
    </xf>
    <xf numFmtId="3" fontId="2" fillId="0" borderId="16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3" fontId="2" fillId="0" borderId="12" xfId="0" applyNumberFormat="1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2" fillId="0" borderId="16" xfId="0" applyFont="1" applyBorder="1" applyAlignment="1">
      <alignment horizontal="left"/>
    </xf>
    <xf numFmtId="0" fontId="2" fillId="0" borderId="16" xfId="0" applyFont="1" applyBorder="1" applyAlignment="1">
      <alignment/>
    </xf>
    <xf numFmtId="0" fontId="14" fillId="0" borderId="0" xfId="63" applyFont="1">
      <alignment/>
      <protection/>
    </xf>
    <xf numFmtId="0" fontId="11" fillId="0" borderId="0" xfId="62">
      <alignment/>
      <protection/>
    </xf>
    <xf numFmtId="0" fontId="42" fillId="0" borderId="0" xfId="62" applyFont="1" applyAlignment="1">
      <alignment horizontal="center" vertical="center"/>
      <protection/>
    </xf>
    <xf numFmtId="0" fontId="11" fillId="0" borderId="35" xfId="62" applyBorder="1">
      <alignment/>
      <protection/>
    </xf>
    <xf numFmtId="0" fontId="43" fillId="0" borderId="26" xfId="62" applyFont="1" applyBorder="1" applyAlignment="1">
      <alignment horizontal="center" vertical="center" wrapText="1"/>
      <protection/>
    </xf>
    <xf numFmtId="0" fontId="11" fillId="0" borderId="30" xfId="62" applyBorder="1">
      <alignment/>
      <protection/>
    </xf>
    <xf numFmtId="0" fontId="43" fillId="0" borderId="13" xfId="62" applyFont="1" applyBorder="1" applyAlignment="1">
      <alignment horizontal="center" vertical="center" wrapText="1"/>
      <protection/>
    </xf>
    <xf numFmtId="0" fontId="43" fillId="0" borderId="13" xfId="62" applyFont="1" applyFill="1" applyBorder="1" applyAlignment="1">
      <alignment horizontal="center" vertical="center" wrapText="1"/>
      <protection/>
    </xf>
    <xf numFmtId="1" fontId="14" fillId="0" borderId="13" xfId="62" applyNumberFormat="1" applyFont="1" applyBorder="1" applyAlignment="1">
      <alignment horizontal="center" vertical="center"/>
      <protection/>
    </xf>
    <xf numFmtId="0" fontId="43" fillId="0" borderId="12" xfId="62" applyFont="1" applyBorder="1" applyAlignment="1">
      <alignment vertical="center"/>
      <protection/>
    </xf>
    <xf numFmtId="3" fontId="35" fillId="16" borderId="12" xfId="62" applyNumberFormat="1" applyFont="1" applyFill="1" applyBorder="1" applyAlignment="1">
      <alignment vertical="center"/>
      <protection/>
    </xf>
    <xf numFmtId="3" fontId="44" fillId="0" borderId="12" xfId="62" applyNumberFormat="1" applyFont="1" applyBorder="1" applyAlignment="1">
      <alignment vertical="center"/>
      <protection/>
    </xf>
    <xf numFmtId="3" fontId="44" fillId="0" borderId="12" xfId="62" applyNumberFormat="1" applyFont="1" applyFill="1" applyBorder="1" applyAlignment="1">
      <alignment vertical="center"/>
      <protection/>
    </xf>
    <xf numFmtId="0" fontId="45" fillId="0" borderId="12" xfId="62" applyFont="1" applyBorder="1" applyAlignment="1">
      <alignment vertical="center"/>
      <protection/>
    </xf>
    <xf numFmtId="3" fontId="37" fillId="16" borderId="12" xfId="62" applyNumberFormat="1" applyFont="1" applyFill="1" applyBorder="1" applyAlignment="1">
      <alignment vertical="center"/>
      <protection/>
    </xf>
    <xf numFmtId="0" fontId="44" fillId="0" borderId="12" xfId="62" applyFont="1" applyBorder="1" applyAlignment="1">
      <alignment vertical="center"/>
      <protection/>
    </xf>
    <xf numFmtId="0" fontId="37" fillId="0" borderId="13" xfId="62" applyFont="1" applyBorder="1" applyAlignment="1">
      <alignment horizontal="left" vertical="center"/>
      <protection/>
    </xf>
    <xf numFmtId="0" fontId="43" fillId="0" borderId="13" xfId="62" applyFont="1" applyBorder="1" applyAlignment="1">
      <alignment vertical="center"/>
      <protection/>
    </xf>
    <xf numFmtId="3" fontId="35" fillId="16" borderId="13" xfId="62" applyNumberFormat="1" applyFont="1" applyFill="1" applyBorder="1" applyAlignment="1">
      <alignment vertical="center"/>
      <protection/>
    </xf>
    <xf numFmtId="0" fontId="44" fillId="0" borderId="13" xfId="62" applyFont="1" applyBorder="1" applyAlignment="1">
      <alignment vertical="center"/>
      <protection/>
    </xf>
    <xf numFmtId="3" fontId="43" fillId="0" borderId="13" xfId="62" applyNumberFormat="1" applyFont="1" applyBorder="1" applyAlignment="1">
      <alignment vertical="center"/>
      <protection/>
    </xf>
    <xf numFmtId="3" fontId="37" fillId="16" borderId="13" xfId="62" applyNumberFormat="1" applyFont="1" applyFill="1" applyBorder="1" applyAlignment="1">
      <alignment vertical="center"/>
      <protection/>
    </xf>
    <xf numFmtId="3" fontId="43" fillId="0" borderId="13" xfId="62" applyNumberFormat="1" applyFont="1" applyFill="1" applyBorder="1" applyAlignment="1">
      <alignment vertical="center"/>
      <protection/>
    </xf>
    <xf numFmtId="0" fontId="11" fillId="0" borderId="13" xfId="62" applyBorder="1">
      <alignment/>
      <protection/>
    </xf>
    <xf numFmtId="0" fontId="11" fillId="0" borderId="0" xfId="62">
      <alignment/>
      <protection/>
    </xf>
    <xf numFmtId="0" fontId="46" fillId="0" borderId="0" xfId="62" applyFont="1" applyAlignment="1">
      <alignment vertical="center"/>
      <protection/>
    </xf>
    <xf numFmtId="0" fontId="11" fillId="0" borderId="13" xfId="62" applyFont="1" applyFill="1" applyBorder="1" applyAlignment="1">
      <alignment vertical="center"/>
      <protection/>
    </xf>
    <xf numFmtId="3" fontId="11" fillId="0" borderId="13" xfId="62" applyNumberFormat="1" applyFill="1" applyBorder="1" applyAlignment="1">
      <alignment vertical="center"/>
      <protection/>
    </xf>
    <xf numFmtId="1" fontId="11" fillId="0" borderId="13" xfId="62" applyNumberFormat="1" applyFont="1" applyBorder="1" applyAlignment="1">
      <alignment horizontal="center" vertical="center"/>
      <protection/>
    </xf>
    <xf numFmtId="2" fontId="11" fillId="0" borderId="13" xfId="62" applyNumberFormat="1" applyFont="1" applyFill="1" applyBorder="1" applyAlignment="1">
      <alignment vertical="center"/>
      <protection/>
    </xf>
    <xf numFmtId="0" fontId="0" fillId="0" borderId="20" xfId="0" applyBorder="1" applyAlignment="1">
      <alignment/>
    </xf>
    <xf numFmtId="9" fontId="2" fillId="0" borderId="11" xfId="0" applyNumberFormat="1" applyFont="1" applyBorder="1" applyAlignment="1">
      <alignment/>
    </xf>
    <xf numFmtId="0" fontId="3" fillId="0" borderId="20" xfId="0" applyFont="1" applyBorder="1" applyAlignment="1">
      <alignment/>
    </xf>
    <xf numFmtId="3" fontId="2" fillId="0" borderId="20" xfId="0" applyNumberFormat="1" applyFont="1" applyBorder="1" applyAlignment="1" applyProtection="1">
      <alignment horizontal="right"/>
      <protection locked="0"/>
    </xf>
    <xf numFmtId="3" fontId="1" fillId="0" borderId="20" xfId="0" applyNumberFormat="1" applyFont="1" applyBorder="1" applyAlignment="1" applyProtection="1">
      <alignment horizontal="right"/>
      <protection locked="0"/>
    </xf>
    <xf numFmtId="3" fontId="12" fillId="0" borderId="20" xfId="0" applyNumberFormat="1" applyFont="1" applyBorder="1" applyAlignment="1" applyProtection="1">
      <alignment horizontal="right"/>
      <protection locked="0"/>
    </xf>
    <xf numFmtId="0" fontId="49" fillId="0" borderId="13" xfId="62" applyFont="1" applyBorder="1" applyAlignment="1">
      <alignment vertical="center"/>
      <protection/>
    </xf>
    <xf numFmtId="0" fontId="2" fillId="0" borderId="20" xfId="0" applyFont="1" applyBorder="1" applyAlignment="1">
      <alignment horizontal="center"/>
    </xf>
    <xf numFmtId="0" fontId="2" fillId="0" borderId="20" xfId="0" applyFont="1" applyBorder="1" applyAlignment="1">
      <alignment/>
    </xf>
    <xf numFmtId="0" fontId="11" fillId="0" borderId="13" xfId="62" applyFont="1" applyBorder="1" applyAlignment="1">
      <alignment horizontal="right" vertical="center"/>
      <protection/>
    </xf>
    <xf numFmtId="1" fontId="11" fillId="0" borderId="13" xfId="62" applyNumberFormat="1" applyFont="1" applyBorder="1" applyAlignment="1">
      <alignment horizontal="right" vertical="center"/>
      <protection/>
    </xf>
    <xf numFmtId="0" fontId="11" fillId="0" borderId="13" xfId="62" applyFont="1" applyFill="1" applyBorder="1" applyAlignment="1">
      <alignment vertical="center"/>
      <protection/>
    </xf>
    <xf numFmtId="0" fontId="11" fillId="0" borderId="13" xfId="62" applyFont="1" applyBorder="1" applyAlignment="1">
      <alignment vertical="center"/>
      <protection/>
    </xf>
    <xf numFmtId="3" fontId="11" fillId="0" borderId="13" xfId="62" applyNumberFormat="1" applyBorder="1" applyAlignment="1">
      <alignment vertical="center"/>
      <protection/>
    </xf>
    <xf numFmtId="3" fontId="11" fillId="0" borderId="13" xfId="62" applyNumberFormat="1" applyFont="1" applyBorder="1" applyAlignment="1">
      <alignment vertical="center"/>
      <protection/>
    </xf>
    <xf numFmtId="3" fontId="44" fillId="0" borderId="13" xfId="62" applyNumberFormat="1" applyFont="1" applyFill="1" applyBorder="1" applyAlignment="1">
      <alignment vertical="center"/>
      <protection/>
    </xf>
    <xf numFmtId="3" fontId="44" fillId="0" borderId="13" xfId="62" applyNumberFormat="1" applyFont="1" applyBorder="1" applyAlignment="1">
      <alignment vertical="center"/>
      <protection/>
    </xf>
    <xf numFmtId="0" fontId="14" fillId="0" borderId="13" xfId="62" applyFont="1" applyBorder="1">
      <alignment/>
      <protection/>
    </xf>
    <xf numFmtId="3" fontId="11" fillId="0" borderId="13" xfId="62" applyNumberFormat="1" applyFont="1" applyBorder="1" applyAlignment="1">
      <alignment horizontal="right" vertical="center"/>
      <protection/>
    </xf>
    <xf numFmtId="3" fontId="38" fillId="0" borderId="11" xfId="58" applyNumberFormat="1" applyFont="1" applyBorder="1">
      <alignment/>
      <protection/>
    </xf>
    <xf numFmtId="3" fontId="1" fillId="0" borderId="24" xfId="59" applyNumberFormat="1" applyFont="1" applyBorder="1" applyAlignment="1">
      <alignment/>
      <protection/>
    </xf>
    <xf numFmtId="3" fontId="1" fillId="0" borderId="21" xfId="59" applyNumberFormat="1" applyFont="1" applyBorder="1" applyAlignment="1">
      <alignment/>
      <protection/>
    </xf>
    <xf numFmtId="3" fontId="1" fillId="0" borderId="20" xfId="59" applyNumberFormat="1" applyFont="1" applyBorder="1" applyAlignment="1">
      <alignment/>
      <protection/>
    </xf>
    <xf numFmtId="3" fontId="2" fillId="0" borderId="21" xfId="59" applyNumberFormat="1" applyFont="1" applyBorder="1" applyAlignment="1">
      <alignment/>
      <protection/>
    </xf>
    <xf numFmtId="3" fontId="2" fillId="0" borderId="42" xfId="59" applyNumberFormat="1" applyFont="1" applyBorder="1" applyAlignment="1">
      <alignment/>
      <protection/>
    </xf>
    <xf numFmtId="0" fontId="2" fillId="0" borderId="19" xfId="59" applyFont="1" applyBorder="1" applyAlignment="1">
      <alignment/>
      <protection/>
    </xf>
    <xf numFmtId="3" fontId="2" fillId="0" borderId="26" xfId="0" applyNumberFormat="1" applyFont="1" applyBorder="1" applyAlignment="1">
      <alignment/>
    </xf>
    <xf numFmtId="0" fontId="39" fillId="0" borderId="29" xfId="58" applyFont="1" applyBorder="1">
      <alignment/>
      <protection/>
    </xf>
    <xf numFmtId="0" fontId="35" fillId="0" borderId="32" xfId="58" applyFont="1" applyBorder="1" applyAlignment="1">
      <alignment vertical="center"/>
      <protection/>
    </xf>
    <xf numFmtId="3" fontId="35" fillId="0" borderId="32" xfId="58" applyNumberFormat="1" applyFont="1" applyBorder="1" applyAlignment="1">
      <alignment vertical="center"/>
      <protection/>
    </xf>
    <xf numFmtId="0" fontId="35" fillId="0" borderId="33" xfId="58" applyFont="1" applyBorder="1" applyAlignment="1">
      <alignment vertical="center"/>
      <protection/>
    </xf>
    <xf numFmtId="3" fontId="35" fillId="0" borderId="37" xfId="58" applyNumberFormat="1" applyFont="1" applyBorder="1" applyAlignment="1">
      <alignment vertical="center"/>
      <protection/>
    </xf>
    <xf numFmtId="0" fontId="35" fillId="0" borderId="43" xfId="58" applyFont="1" applyBorder="1" applyAlignment="1">
      <alignment vertical="center"/>
      <protection/>
    </xf>
    <xf numFmtId="0" fontId="35" fillId="0" borderId="39" xfId="58" applyFont="1" applyBorder="1" applyAlignment="1">
      <alignment vertical="center"/>
      <protection/>
    </xf>
    <xf numFmtId="3" fontId="35" fillId="0" borderId="39" xfId="58" applyNumberFormat="1" applyFont="1" applyBorder="1" applyAlignment="1">
      <alignment vertical="center"/>
      <protection/>
    </xf>
    <xf numFmtId="3" fontId="35" fillId="0" borderId="13" xfId="58" applyNumberFormat="1" applyFont="1" applyBorder="1" applyAlignment="1">
      <alignment vertical="center"/>
      <protection/>
    </xf>
    <xf numFmtId="0" fontId="35" fillId="0" borderId="34" xfId="58" applyFont="1" applyBorder="1" applyAlignment="1">
      <alignment vertical="center"/>
      <protection/>
    </xf>
    <xf numFmtId="3" fontId="35" fillId="0" borderId="34" xfId="58" applyNumberFormat="1" applyFont="1" applyBorder="1" applyAlignment="1">
      <alignment vertical="center"/>
      <protection/>
    </xf>
    <xf numFmtId="0" fontId="39" fillId="0" borderId="13" xfId="58" applyFont="1" applyBorder="1" applyAlignment="1">
      <alignment vertical="center"/>
      <protection/>
    </xf>
    <xf numFmtId="3" fontId="39" fillId="0" borderId="13" xfId="58" applyNumberFormat="1" applyFont="1" applyBorder="1" applyAlignment="1">
      <alignment vertical="center"/>
      <protection/>
    </xf>
    <xf numFmtId="0" fontId="39" fillId="0" borderId="32" xfId="58" applyFont="1" applyBorder="1" applyAlignment="1">
      <alignment vertical="center"/>
      <protection/>
    </xf>
    <xf numFmtId="3" fontId="35" fillId="0" borderId="10" xfId="58" applyNumberFormat="1" applyFont="1" applyBorder="1" applyAlignment="1">
      <alignment vertical="center"/>
      <protection/>
    </xf>
    <xf numFmtId="3" fontId="1" fillId="0" borderId="16" xfId="59" applyNumberFormat="1" applyFont="1" applyBorder="1" applyAlignment="1">
      <alignment vertical="center"/>
      <protection/>
    </xf>
    <xf numFmtId="0" fontId="3" fillId="0" borderId="16" xfId="59" applyFont="1" applyBorder="1" applyAlignment="1">
      <alignment vertical="center"/>
      <protection/>
    </xf>
    <xf numFmtId="3" fontId="3" fillId="0" borderId="16" xfId="59" applyNumberFormat="1" applyFont="1" applyBorder="1" applyAlignment="1">
      <alignment vertical="center"/>
      <protection/>
    </xf>
    <xf numFmtId="0" fontId="3" fillId="0" borderId="14" xfId="59" applyFont="1" applyBorder="1" applyAlignment="1">
      <alignment vertical="center"/>
      <protection/>
    </xf>
    <xf numFmtId="0" fontId="3" fillId="0" borderId="16" xfId="59" applyFont="1" applyBorder="1" applyAlignment="1">
      <alignment/>
      <protection/>
    </xf>
    <xf numFmtId="0" fontId="3" fillId="0" borderId="18" xfId="59" applyFont="1" applyBorder="1" applyAlignment="1">
      <alignment/>
      <protection/>
    </xf>
    <xf numFmtId="3" fontId="36" fillId="0" borderId="14" xfId="59" applyNumberFormat="1" applyFont="1" applyBorder="1" applyAlignment="1">
      <alignment/>
      <protection/>
    </xf>
    <xf numFmtId="3" fontId="12" fillId="0" borderId="14" xfId="59" applyNumberFormat="1" applyFont="1" applyBorder="1" applyAlignment="1">
      <alignment/>
      <protection/>
    </xf>
    <xf numFmtId="0" fontId="3" fillId="0" borderId="14" xfId="59" applyFont="1" applyBorder="1" applyAlignment="1">
      <alignment vertical="center"/>
      <protection/>
    </xf>
    <xf numFmtId="0" fontId="12" fillId="0" borderId="14" xfId="59" applyFont="1" applyBorder="1" applyAlignment="1">
      <alignment vertical="center"/>
      <protection/>
    </xf>
    <xf numFmtId="3" fontId="12" fillId="0" borderId="14" xfId="59" applyNumberFormat="1" applyFont="1" applyBorder="1" applyAlignment="1">
      <alignment vertical="center"/>
      <protection/>
    </xf>
    <xf numFmtId="0" fontId="12" fillId="0" borderId="16" xfId="59" applyFont="1" applyBorder="1" applyAlignment="1">
      <alignment vertical="center"/>
      <protection/>
    </xf>
    <xf numFmtId="3" fontId="12" fillId="0" borderId="16" xfId="59" applyNumberFormat="1" applyFont="1" applyBorder="1" applyAlignment="1">
      <alignment vertical="center"/>
      <protection/>
    </xf>
    <xf numFmtId="3" fontId="2" fillId="0" borderId="20" xfId="59" applyNumberFormat="1" applyFont="1" applyBorder="1" applyAlignment="1">
      <alignment/>
      <protection/>
    </xf>
    <xf numFmtId="0" fontId="12" fillId="0" borderId="19" xfId="59" applyFont="1" applyBorder="1" applyAlignment="1">
      <alignment/>
      <protection/>
    </xf>
    <xf numFmtId="3" fontId="12" fillId="0" borderId="19" xfId="59" applyNumberFormat="1" applyFont="1" applyBorder="1" applyAlignment="1">
      <alignment/>
      <protection/>
    </xf>
    <xf numFmtId="0" fontId="12" fillId="0" borderId="14" xfId="59" applyFont="1" applyBorder="1" applyAlignment="1">
      <alignment/>
      <protection/>
    </xf>
    <xf numFmtId="3" fontId="2" fillId="0" borderId="24" xfId="59" applyNumberFormat="1" applyFont="1" applyBorder="1" applyAlignment="1">
      <alignment/>
      <protection/>
    </xf>
    <xf numFmtId="3" fontId="1" fillId="0" borderId="14" xfId="0" applyNumberFormat="1" applyFont="1" applyBorder="1" applyAlignment="1">
      <alignment vertical="center"/>
    </xf>
    <xf numFmtId="3" fontId="3" fillId="0" borderId="16" xfId="0" applyNumberFormat="1" applyFont="1" applyBorder="1" applyAlignment="1">
      <alignment vertical="center"/>
    </xf>
    <xf numFmtId="3" fontId="1" fillId="0" borderId="16" xfId="0" applyNumberFormat="1" applyFont="1" applyBorder="1" applyAlignment="1">
      <alignment vertical="center"/>
    </xf>
    <xf numFmtId="3" fontId="2" fillId="0" borderId="13" xfId="0" applyNumberFormat="1" applyFont="1" applyFill="1" applyBorder="1" applyAlignment="1">
      <alignment/>
    </xf>
    <xf numFmtId="3" fontId="1" fillId="0" borderId="17" xfId="0" applyNumberFormat="1" applyFont="1" applyBorder="1" applyAlignment="1">
      <alignment/>
    </xf>
    <xf numFmtId="3" fontId="2" fillId="0" borderId="17" xfId="0" applyNumberFormat="1" applyFont="1" applyBorder="1" applyAlignment="1">
      <alignment/>
    </xf>
    <xf numFmtId="3" fontId="50" fillId="0" borderId="16" xfId="0" applyNumberFormat="1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3" fontId="3" fillId="0" borderId="14" xfId="0" applyNumberFormat="1" applyFont="1" applyBorder="1" applyAlignment="1">
      <alignment horizontal="right" vertical="center"/>
    </xf>
    <xf numFmtId="0" fontId="1" fillId="0" borderId="21" xfId="0" applyFont="1" applyBorder="1" applyAlignment="1">
      <alignment vertical="center"/>
    </xf>
    <xf numFmtId="3" fontId="2" fillId="0" borderId="14" xfId="0" applyNumberFormat="1" applyFont="1" applyBorder="1" applyAlignment="1">
      <alignment horizontal="right" vertical="center"/>
    </xf>
    <xf numFmtId="0" fontId="3" fillId="0" borderId="22" xfId="0" applyFont="1" applyBorder="1" applyAlignment="1">
      <alignment vertical="center"/>
    </xf>
    <xf numFmtId="3" fontId="3" fillId="0" borderId="16" xfId="0" applyNumberFormat="1" applyFont="1" applyBorder="1" applyAlignment="1">
      <alignment horizontal="right" vertical="center"/>
    </xf>
    <xf numFmtId="3" fontId="39" fillId="0" borderId="34" xfId="58" applyNumberFormat="1" applyFont="1" applyBorder="1" applyAlignment="1">
      <alignment vertical="center"/>
      <protection/>
    </xf>
    <xf numFmtId="3" fontId="39" fillId="0" borderId="32" xfId="58" applyNumberFormat="1" applyFont="1" applyBorder="1" applyAlignment="1">
      <alignment vertical="center"/>
      <protection/>
    </xf>
    <xf numFmtId="9" fontId="2" fillId="0" borderId="16" xfId="0" applyNumberFormat="1" applyFont="1" applyBorder="1" applyAlignment="1">
      <alignment/>
    </xf>
    <xf numFmtId="9" fontId="1" fillId="0" borderId="12" xfId="0" applyNumberFormat="1" applyFont="1" applyBorder="1" applyAlignment="1">
      <alignment horizontal="right" vertical="center"/>
    </xf>
    <xf numFmtId="0" fontId="1" fillId="0" borderId="23" xfId="59" applyFont="1" applyBorder="1" applyAlignment="1">
      <alignment horizontal="center"/>
      <protection/>
    </xf>
    <xf numFmtId="0" fontId="3" fillId="0" borderId="26" xfId="59" applyFont="1" applyBorder="1" applyAlignment="1">
      <alignment/>
      <protection/>
    </xf>
    <xf numFmtId="0" fontId="2" fillId="0" borderId="26" xfId="59" applyFont="1" applyBorder="1" applyAlignment="1">
      <alignment/>
      <protection/>
    </xf>
    <xf numFmtId="3" fontId="1" fillId="0" borderId="26" xfId="59" applyNumberFormat="1" applyFont="1" applyBorder="1" applyAlignment="1">
      <alignment/>
      <protection/>
    </xf>
    <xf numFmtId="3" fontId="4" fillId="0" borderId="26" xfId="59" applyNumberFormat="1" applyFont="1" applyBorder="1" applyAlignment="1">
      <alignment/>
      <protection/>
    </xf>
    <xf numFmtId="3" fontId="4" fillId="0" borderId="26" xfId="59" applyNumberFormat="1" applyFont="1" applyBorder="1" applyAlignment="1">
      <alignment/>
      <protection/>
    </xf>
    <xf numFmtId="3" fontId="4" fillId="0" borderId="23" xfId="59" applyNumberFormat="1" applyFont="1" applyBorder="1" applyAlignment="1">
      <alignment/>
      <protection/>
    </xf>
    <xf numFmtId="3" fontId="1" fillId="0" borderId="23" xfId="59" applyNumberFormat="1" applyFont="1" applyBorder="1" applyAlignment="1">
      <alignment/>
      <protection/>
    </xf>
    <xf numFmtId="3" fontId="1" fillId="0" borderId="23" xfId="59" applyNumberFormat="1" applyFont="1" applyBorder="1" applyAlignment="1">
      <alignment/>
      <protection/>
    </xf>
    <xf numFmtId="3" fontId="2" fillId="0" borderId="26" xfId="59" applyNumberFormat="1" applyFont="1" applyBorder="1" applyAlignment="1">
      <alignment/>
      <protection/>
    </xf>
    <xf numFmtId="3" fontId="2" fillId="0" borderId="23" xfId="59" applyNumberFormat="1" applyFont="1" applyBorder="1" applyAlignment="1">
      <alignment/>
      <protection/>
    </xf>
    <xf numFmtId="3" fontId="1" fillId="0" borderId="21" xfId="59" applyNumberFormat="1" applyFont="1" applyBorder="1" applyAlignment="1">
      <alignment/>
      <protection/>
    </xf>
    <xf numFmtId="3" fontId="2" fillId="0" borderId="26" xfId="59" applyNumberFormat="1" applyFont="1" applyBorder="1" applyAlignment="1">
      <alignment/>
      <protection/>
    </xf>
    <xf numFmtId="3" fontId="1" fillId="0" borderId="26" xfId="59" applyNumberFormat="1" applyFont="1" applyBorder="1" applyAlignment="1">
      <alignment/>
      <protection/>
    </xf>
    <xf numFmtId="3" fontId="2" fillId="0" borderId="23" xfId="59" applyNumberFormat="1" applyFont="1" applyBorder="1" applyAlignment="1">
      <alignment/>
      <protection/>
    </xf>
    <xf numFmtId="3" fontId="4" fillId="0" borderId="22" xfId="59" applyNumberFormat="1" applyFont="1" applyBorder="1" applyAlignment="1">
      <alignment/>
      <protection/>
    </xf>
    <xf numFmtId="3" fontId="1" fillId="0" borderId="22" xfId="59" applyNumberFormat="1" applyFont="1" applyBorder="1" applyAlignment="1">
      <alignment/>
      <protection/>
    </xf>
    <xf numFmtId="3" fontId="3" fillId="0" borderId="21" xfId="59" applyNumberFormat="1" applyFont="1" applyBorder="1" applyAlignment="1">
      <alignment vertical="center"/>
      <protection/>
    </xf>
    <xf numFmtId="3" fontId="2" fillId="0" borderId="22" xfId="59" applyNumberFormat="1" applyFont="1" applyBorder="1" applyAlignment="1">
      <alignment/>
      <protection/>
    </xf>
    <xf numFmtId="3" fontId="1" fillId="0" borderId="44" xfId="59" applyNumberFormat="1" applyFont="1" applyBorder="1" applyAlignment="1">
      <alignment/>
      <protection/>
    </xf>
    <xf numFmtId="3" fontId="1" fillId="0" borderId="22" xfId="59" applyNumberFormat="1" applyFont="1" applyBorder="1" applyAlignment="1">
      <alignment/>
      <protection/>
    </xf>
    <xf numFmtId="3" fontId="1" fillId="0" borderId="20" xfId="59" applyNumberFormat="1" applyFont="1" applyBorder="1" applyAlignment="1">
      <alignment/>
      <protection/>
    </xf>
    <xf numFmtId="3" fontId="12" fillId="0" borderId="21" xfId="59" applyNumberFormat="1" applyFont="1" applyBorder="1" applyAlignment="1">
      <alignment/>
      <protection/>
    </xf>
    <xf numFmtId="3" fontId="3" fillId="0" borderId="22" xfId="59" applyNumberFormat="1" applyFont="1" applyBorder="1" applyAlignment="1">
      <alignment vertical="center"/>
      <protection/>
    </xf>
    <xf numFmtId="3" fontId="1" fillId="0" borderId="25" xfId="59" applyNumberFormat="1" applyFont="1" applyBorder="1" applyAlignment="1">
      <alignment/>
      <protection/>
    </xf>
    <xf numFmtId="3" fontId="1" fillId="0" borderId="44" xfId="59" applyNumberFormat="1" applyFont="1" applyBorder="1" applyAlignment="1">
      <alignment/>
      <protection/>
    </xf>
    <xf numFmtId="3" fontId="12" fillId="0" borderId="21" xfId="59" applyNumberFormat="1" applyFont="1" applyBorder="1" applyAlignment="1">
      <alignment vertical="center"/>
      <protection/>
    </xf>
    <xf numFmtId="3" fontId="2" fillId="0" borderId="44" xfId="59" applyNumberFormat="1" applyFont="1" applyBorder="1" applyAlignment="1">
      <alignment/>
      <protection/>
    </xf>
    <xf numFmtId="3" fontId="3" fillId="0" borderId="21" xfId="59" applyNumberFormat="1" applyFont="1" applyBorder="1" applyAlignment="1">
      <alignment/>
      <protection/>
    </xf>
    <xf numFmtId="3" fontId="3" fillId="0" borderId="25" xfId="59" applyNumberFormat="1" applyFont="1" applyBorder="1" applyAlignment="1">
      <alignment/>
      <protection/>
    </xf>
    <xf numFmtId="3" fontId="1" fillId="0" borderId="23" xfId="59" applyNumberFormat="1" applyFont="1" applyBorder="1">
      <alignment/>
      <protection/>
    </xf>
    <xf numFmtId="3" fontId="2" fillId="0" borderId="26" xfId="59" applyNumberFormat="1" applyFont="1" applyBorder="1">
      <alignment/>
      <protection/>
    </xf>
    <xf numFmtId="3" fontId="1" fillId="0" borderId="21" xfId="59" applyNumberFormat="1" applyFont="1" applyBorder="1">
      <alignment/>
      <protection/>
    </xf>
    <xf numFmtId="3" fontId="1" fillId="0" borderId="20" xfId="59" applyNumberFormat="1" applyFont="1" applyBorder="1">
      <alignment/>
      <protection/>
    </xf>
    <xf numFmtId="3" fontId="1" fillId="0" borderId="22" xfId="59" applyNumberFormat="1" applyFont="1" applyBorder="1">
      <alignment/>
      <protection/>
    </xf>
    <xf numFmtId="3" fontId="1" fillId="0" borderId="24" xfId="59" applyNumberFormat="1" applyFont="1" applyBorder="1">
      <alignment/>
      <protection/>
    </xf>
    <xf numFmtId="3" fontId="2" fillId="0" borderId="25" xfId="59" applyNumberFormat="1" applyFont="1" applyBorder="1">
      <alignment/>
      <protection/>
    </xf>
    <xf numFmtId="3" fontId="2" fillId="0" borderId="44" xfId="59" applyNumberFormat="1" applyFont="1" applyBorder="1">
      <alignment/>
      <protection/>
    </xf>
    <xf numFmtId="3" fontId="1" fillId="0" borderId="25" xfId="59" applyNumberFormat="1" applyFont="1" applyBorder="1">
      <alignment/>
      <protection/>
    </xf>
    <xf numFmtId="3" fontId="3" fillId="0" borderId="20" xfId="59" applyNumberFormat="1" applyFont="1" applyBorder="1" applyAlignment="1">
      <alignment/>
      <protection/>
    </xf>
    <xf numFmtId="3" fontId="2" fillId="0" borderId="25" xfId="59" applyNumberFormat="1" applyFont="1" applyBorder="1" applyAlignment="1">
      <alignment/>
      <protection/>
    </xf>
    <xf numFmtId="3" fontId="1" fillId="0" borderId="25" xfId="59" applyNumberFormat="1" applyFont="1" applyBorder="1" applyAlignment="1">
      <alignment/>
      <protection/>
    </xf>
    <xf numFmtId="0" fontId="0" fillId="0" borderId="13" xfId="59" applyFont="1" applyBorder="1" applyAlignment="1">
      <alignment/>
      <protection/>
    </xf>
    <xf numFmtId="9" fontId="1" fillId="0" borderId="13" xfId="59" applyNumberFormat="1" applyFont="1" applyBorder="1" applyAlignment="1">
      <alignment/>
      <protection/>
    </xf>
    <xf numFmtId="3" fontId="2" fillId="0" borderId="13" xfId="59" applyNumberFormat="1" applyFont="1" applyBorder="1" applyAlignment="1">
      <alignment horizontal="right"/>
      <protection/>
    </xf>
    <xf numFmtId="3" fontId="1" fillId="0" borderId="14" xfId="59" applyNumberFormat="1" applyFont="1" applyBorder="1" applyAlignment="1">
      <alignment vertical="center"/>
      <protection/>
    </xf>
    <xf numFmtId="0" fontId="1" fillId="0" borderId="17" xfId="59" applyFont="1" applyBorder="1" applyAlignment="1">
      <alignment/>
      <protection/>
    </xf>
    <xf numFmtId="0" fontId="1" fillId="0" borderId="18" xfId="59" applyFont="1" applyBorder="1" applyAlignment="1">
      <alignment/>
      <protection/>
    </xf>
    <xf numFmtId="3" fontId="51" fillId="0" borderId="12" xfId="59" applyNumberFormat="1" applyFont="1" applyBorder="1" applyAlignment="1">
      <alignment/>
      <protection/>
    </xf>
    <xf numFmtId="3" fontId="51" fillId="0" borderId="11" xfId="59" applyNumberFormat="1" applyFont="1" applyBorder="1" applyAlignment="1">
      <alignment/>
      <protection/>
    </xf>
    <xf numFmtId="3" fontId="1" fillId="0" borderId="12" xfId="0" applyNumberFormat="1" applyFont="1" applyBorder="1" applyAlignment="1">
      <alignment horizontal="center"/>
    </xf>
    <xf numFmtId="9" fontId="1" fillId="0" borderId="13" xfId="0" applyNumberFormat="1" applyFont="1" applyBorder="1" applyAlignment="1">
      <alignment/>
    </xf>
    <xf numFmtId="3" fontId="39" fillId="0" borderId="12" xfId="0" applyNumberFormat="1" applyFont="1" applyBorder="1" applyAlignment="1">
      <alignment/>
    </xf>
    <xf numFmtId="3" fontId="39" fillId="0" borderId="18" xfId="0" applyNumberFormat="1" applyFont="1" applyBorder="1" applyAlignment="1">
      <alignment/>
    </xf>
    <xf numFmtId="3" fontId="1" fillId="0" borderId="35" xfId="0" applyNumberFormat="1" applyFont="1" applyBorder="1" applyAlignment="1">
      <alignment/>
    </xf>
    <xf numFmtId="3" fontId="1" fillId="0" borderId="29" xfId="0" applyNumberFormat="1" applyFont="1" applyBorder="1" applyAlignment="1">
      <alignment/>
    </xf>
    <xf numFmtId="3" fontId="1" fillId="0" borderId="35" xfId="0" applyNumberFormat="1" applyFont="1" applyBorder="1" applyAlignment="1">
      <alignment/>
    </xf>
    <xf numFmtId="0" fontId="3" fillId="0" borderId="16" xfId="0" applyFont="1" applyBorder="1" applyAlignment="1">
      <alignment horizontal="center"/>
    </xf>
    <xf numFmtId="0" fontId="14" fillId="0" borderId="27" xfId="58" applyFont="1" applyBorder="1" applyAlignment="1">
      <alignment horizontal="center" vertical="center"/>
      <protection/>
    </xf>
    <xf numFmtId="0" fontId="14" fillId="0" borderId="0" xfId="58" applyFont="1" applyAlignment="1">
      <alignment horizontal="right"/>
      <protection/>
    </xf>
    <xf numFmtId="3" fontId="39" fillId="0" borderId="11" xfId="0" applyNumberFormat="1" applyFont="1" applyBorder="1" applyAlignment="1">
      <alignment horizontal="right"/>
    </xf>
    <xf numFmtId="3" fontId="39" fillId="0" borderId="11" xfId="0" applyNumberFormat="1" applyFont="1" applyBorder="1" applyAlignment="1" applyProtection="1">
      <alignment horizontal="center"/>
      <protection locked="0"/>
    </xf>
    <xf numFmtId="0" fontId="38" fillId="0" borderId="11" xfId="0" applyFont="1" applyBorder="1" applyAlignment="1" applyProtection="1">
      <alignment horizontal="center"/>
      <protection locked="0"/>
    </xf>
    <xf numFmtId="0" fontId="38" fillId="0" borderId="16" xfId="0" applyFont="1" applyBorder="1" applyAlignment="1" applyProtection="1">
      <alignment horizontal="center"/>
      <protection locked="0"/>
    </xf>
    <xf numFmtId="0" fontId="40" fillId="0" borderId="12" xfId="0" applyFont="1" applyBorder="1" applyAlignment="1">
      <alignment/>
    </xf>
    <xf numFmtId="0" fontId="40" fillId="0" borderId="11" xfId="0" applyFont="1" applyBorder="1" applyAlignment="1">
      <alignment/>
    </xf>
    <xf numFmtId="0" fontId="14" fillId="0" borderId="16" xfId="63" applyFont="1" applyBorder="1" applyAlignment="1">
      <alignment horizontal="center"/>
      <protection/>
    </xf>
    <xf numFmtId="9" fontId="8" fillId="0" borderId="11" xfId="63" applyNumberFormat="1" applyFont="1" applyBorder="1">
      <alignment/>
      <protection/>
    </xf>
    <xf numFmtId="0" fontId="14" fillId="0" borderId="27" xfId="63" applyFont="1" applyBorder="1" applyAlignment="1">
      <alignment horizontal="right"/>
      <protection/>
    </xf>
    <xf numFmtId="0" fontId="5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5" fillId="0" borderId="14" xfId="0" applyFont="1" applyBorder="1" applyAlignment="1">
      <alignment/>
    </xf>
    <xf numFmtId="0" fontId="51" fillId="0" borderId="11" xfId="0" applyFont="1" applyBorder="1" applyAlignment="1">
      <alignment/>
    </xf>
    <xf numFmtId="0" fontId="51" fillId="0" borderId="14" xfId="0" applyFont="1" applyBorder="1" applyAlignment="1">
      <alignment/>
    </xf>
    <xf numFmtId="164" fontId="1" fillId="0" borderId="27" xfId="0" applyNumberFormat="1" applyFont="1" applyBorder="1" applyAlignment="1">
      <alignment horizontal="right"/>
    </xf>
    <xf numFmtId="3" fontId="51" fillId="0" borderId="13" xfId="0" applyNumberFormat="1" applyFont="1" applyBorder="1" applyAlignment="1">
      <alignment horizontal="center"/>
    </xf>
    <xf numFmtId="3" fontId="40" fillId="0" borderId="12" xfId="0" applyNumberFormat="1" applyFont="1" applyBorder="1" applyAlignment="1">
      <alignment horizontal="center"/>
    </xf>
    <xf numFmtId="3" fontId="51" fillId="0" borderId="45" xfId="0" applyNumberFormat="1" applyFont="1" applyBorder="1" applyAlignment="1">
      <alignment horizontal="center"/>
    </xf>
    <xf numFmtId="3" fontId="51" fillId="0" borderId="17" xfId="0" applyNumberFormat="1" applyFont="1" applyBorder="1" applyAlignment="1">
      <alignment horizontal="center"/>
    </xf>
    <xf numFmtId="3" fontId="40" fillId="0" borderId="13" xfId="0" applyNumberFormat="1" applyFont="1" applyBorder="1" applyAlignment="1">
      <alignment horizontal="center"/>
    </xf>
    <xf numFmtId="3" fontId="51" fillId="0" borderId="16" xfId="0" applyNumberFormat="1" applyFont="1" applyBorder="1" applyAlignment="1">
      <alignment horizontal="center"/>
    </xf>
    <xf numFmtId="3" fontId="51" fillId="0" borderId="14" xfId="0" applyNumberFormat="1" applyFont="1" applyBorder="1" applyAlignment="1">
      <alignment horizontal="center"/>
    </xf>
    <xf numFmtId="3" fontId="40" fillId="0" borderId="10" xfId="0" applyNumberFormat="1" applyFont="1" applyBorder="1" applyAlignment="1">
      <alignment horizontal="center"/>
    </xf>
    <xf numFmtId="3" fontId="51" fillId="0" borderId="18" xfId="0" applyNumberFormat="1" applyFont="1" applyBorder="1" applyAlignment="1">
      <alignment horizontal="center"/>
    </xf>
    <xf numFmtId="0" fontId="1" fillId="0" borderId="30" xfId="0" applyFont="1" applyBorder="1" applyAlignment="1">
      <alignment/>
    </xf>
    <xf numFmtId="0" fontId="2" fillId="0" borderId="12" xfId="0" applyFont="1" applyBorder="1" applyAlignment="1">
      <alignment/>
    </xf>
    <xf numFmtId="0" fontId="40" fillId="0" borderId="0" xfId="0" applyFont="1" applyBorder="1" applyAlignment="1">
      <alignment/>
    </xf>
    <xf numFmtId="9" fontId="2" fillId="0" borderId="11" xfId="0" applyNumberFormat="1" applyFont="1" applyBorder="1" applyAlignment="1">
      <alignment horizontal="right"/>
    </xf>
    <xf numFmtId="0" fontId="11" fillId="0" borderId="0" xfId="60">
      <alignment/>
      <protection/>
    </xf>
    <xf numFmtId="0" fontId="35" fillId="0" borderId="0" xfId="60" applyFont="1" applyAlignment="1">
      <alignment horizontal="center"/>
      <protection/>
    </xf>
    <xf numFmtId="0" fontId="11" fillId="0" borderId="27" xfId="60" applyBorder="1">
      <alignment/>
      <protection/>
    </xf>
    <xf numFmtId="0" fontId="1" fillId="0" borderId="0" xfId="57" applyFont="1" applyBorder="1" applyAlignment="1">
      <alignment horizontal="right"/>
      <protection/>
    </xf>
    <xf numFmtId="0" fontId="48" fillId="0" borderId="15" xfId="60" applyFont="1" applyBorder="1">
      <alignment/>
      <protection/>
    </xf>
    <xf numFmtId="0" fontId="48" fillId="0" borderId="41" xfId="60" applyFont="1" applyBorder="1">
      <alignment/>
      <protection/>
    </xf>
    <xf numFmtId="0" fontId="48" fillId="0" borderId="35" xfId="60" applyFont="1" applyBorder="1">
      <alignment/>
      <protection/>
    </xf>
    <xf numFmtId="3" fontId="48" fillId="0" borderId="10" xfId="60" applyNumberFormat="1" applyFont="1" applyBorder="1">
      <alignment/>
      <protection/>
    </xf>
    <xf numFmtId="0" fontId="48" fillId="0" borderId="27" xfId="60" applyFont="1" applyBorder="1">
      <alignment/>
      <protection/>
    </xf>
    <xf numFmtId="0" fontId="48" fillId="0" borderId="30" xfId="60" applyFont="1" applyBorder="1">
      <alignment/>
      <protection/>
    </xf>
    <xf numFmtId="3" fontId="48" fillId="0" borderId="12" xfId="60" applyNumberFormat="1" applyFont="1" applyBorder="1">
      <alignment/>
      <protection/>
    </xf>
    <xf numFmtId="0" fontId="48" fillId="0" borderId="20" xfId="60" applyFont="1" applyBorder="1">
      <alignment/>
      <protection/>
    </xf>
    <xf numFmtId="0" fontId="48" fillId="0" borderId="0" xfId="60" applyFont="1" applyBorder="1">
      <alignment/>
      <protection/>
    </xf>
    <xf numFmtId="0" fontId="48" fillId="0" borderId="31" xfId="60" applyFont="1" applyBorder="1">
      <alignment/>
      <protection/>
    </xf>
    <xf numFmtId="3" fontId="48" fillId="0" borderId="11" xfId="60" applyNumberFormat="1" applyFont="1" applyBorder="1">
      <alignment/>
      <protection/>
    </xf>
    <xf numFmtId="0" fontId="48" fillId="0" borderId="22" xfId="60" applyFont="1" applyBorder="1">
      <alignment/>
      <protection/>
    </xf>
    <xf numFmtId="0" fontId="48" fillId="0" borderId="46" xfId="60" applyFont="1" applyBorder="1">
      <alignment/>
      <protection/>
    </xf>
    <xf numFmtId="0" fontId="48" fillId="0" borderId="40" xfId="60" applyFont="1" applyBorder="1">
      <alignment/>
      <protection/>
    </xf>
    <xf numFmtId="3" fontId="48" fillId="0" borderId="16" xfId="60" applyNumberFormat="1" applyFont="1" applyBorder="1">
      <alignment/>
      <protection/>
    </xf>
    <xf numFmtId="3" fontId="48" fillId="0" borderId="19" xfId="60" applyNumberFormat="1" applyFont="1" applyBorder="1">
      <alignment/>
      <protection/>
    </xf>
    <xf numFmtId="3" fontId="52" fillId="0" borderId="19" xfId="60" applyNumberFormat="1" applyFont="1" applyBorder="1" applyAlignment="1">
      <alignment vertical="center"/>
      <protection/>
    </xf>
    <xf numFmtId="3" fontId="52" fillId="0" borderId="10" xfId="60" applyNumberFormat="1" applyFont="1" applyBorder="1" applyAlignment="1">
      <alignment vertical="center"/>
      <protection/>
    </xf>
    <xf numFmtId="3" fontId="52" fillId="0" borderId="11" xfId="60" applyNumberFormat="1" applyFont="1" applyBorder="1" applyAlignment="1">
      <alignment vertical="center"/>
      <protection/>
    </xf>
    <xf numFmtId="3" fontId="52" fillId="0" borderId="16" xfId="60" applyNumberFormat="1" applyFont="1" applyBorder="1">
      <alignment/>
      <protection/>
    </xf>
    <xf numFmtId="3" fontId="52" fillId="0" borderId="11" xfId="60" applyNumberFormat="1" applyFont="1" applyBorder="1">
      <alignment/>
      <protection/>
    </xf>
    <xf numFmtId="3" fontId="35" fillId="0" borderId="13" xfId="62" applyNumberFormat="1" applyFont="1" applyBorder="1" applyAlignment="1">
      <alignment vertical="center"/>
      <protection/>
    </xf>
    <xf numFmtId="3" fontId="34" fillId="0" borderId="13" xfId="62" applyNumberFormat="1" applyFont="1" applyBorder="1" applyAlignment="1">
      <alignment vertical="center"/>
      <protection/>
    </xf>
    <xf numFmtId="0" fontId="55" fillId="0" borderId="13" xfId="62" applyFont="1" applyFill="1" applyBorder="1" applyAlignment="1">
      <alignment horizontal="left" vertical="center" wrapText="1"/>
      <protection/>
    </xf>
    <xf numFmtId="3" fontId="55" fillId="0" borderId="13" xfId="62" applyNumberFormat="1" applyFont="1" applyFill="1" applyBorder="1" applyAlignment="1">
      <alignment horizontal="right" vertical="center" wrapText="1"/>
      <protection/>
    </xf>
    <xf numFmtId="3" fontId="11" fillId="0" borderId="13" xfId="62" applyNumberFormat="1" applyFont="1" applyBorder="1" applyAlignment="1">
      <alignment horizontal="right" vertical="center"/>
      <protection/>
    </xf>
    <xf numFmtId="3" fontId="11" fillId="0" borderId="13" xfId="62" applyNumberFormat="1" applyFont="1" applyBorder="1" applyAlignment="1">
      <alignment vertical="center"/>
      <protection/>
    </xf>
    <xf numFmtId="3" fontId="11" fillId="0" borderId="13" xfId="62" applyNumberFormat="1" applyFont="1" applyBorder="1" applyAlignment="1">
      <alignment vertical="center"/>
      <protection/>
    </xf>
    <xf numFmtId="0" fontId="56" fillId="0" borderId="13" xfId="62" applyFont="1" applyFill="1" applyBorder="1" applyAlignment="1">
      <alignment horizontal="center" vertical="center" wrapText="1"/>
      <protection/>
    </xf>
    <xf numFmtId="3" fontId="55" fillId="0" borderId="13" xfId="62" applyNumberFormat="1" applyFont="1" applyFill="1" applyBorder="1" applyAlignment="1">
      <alignment horizontal="right" vertical="center"/>
      <protection/>
    </xf>
    <xf numFmtId="3" fontId="55" fillId="0" borderId="13" xfId="62" applyNumberFormat="1" applyFont="1" applyFill="1" applyBorder="1" applyAlignment="1">
      <alignment vertical="center"/>
      <protection/>
    </xf>
    <xf numFmtId="0" fontId="43" fillId="0" borderId="29" xfId="62" applyFont="1" applyFill="1" applyBorder="1" applyAlignment="1">
      <alignment horizontal="center" vertical="center" wrapText="1"/>
      <protection/>
    </xf>
    <xf numFmtId="0" fontId="11" fillId="0" borderId="29" xfId="62" applyFont="1" applyBorder="1">
      <alignment/>
      <protection/>
    </xf>
    <xf numFmtId="0" fontId="11" fillId="0" borderId="13" xfId="62" applyFont="1" applyBorder="1">
      <alignment/>
      <protection/>
    </xf>
    <xf numFmtId="0" fontId="14" fillId="0" borderId="13" xfId="62" applyFont="1" applyBorder="1" applyAlignment="1">
      <alignment vertical="center"/>
      <protection/>
    </xf>
    <xf numFmtId="3" fontId="14" fillId="0" borderId="13" xfId="62" applyNumberFormat="1" applyFont="1" applyBorder="1" applyAlignment="1">
      <alignment vertical="center"/>
      <protection/>
    </xf>
    <xf numFmtId="3" fontId="11" fillId="0" borderId="29" xfId="62" applyNumberFormat="1" applyFont="1" applyBorder="1">
      <alignment/>
      <protection/>
    </xf>
    <xf numFmtId="0" fontId="41" fillId="0" borderId="0" xfId="62" applyFont="1">
      <alignment/>
      <protection/>
    </xf>
    <xf numFmtId="3" fontId="4" fillId="0" borderId="18" xfId="0" applyNumberFormat="1" applyFont="1" applyBorder="1" applyAlignment="1">
      <alignment/>
    </xf>
    <xf numFmtId="0" fontId="4" fillId="0" borderId="18" xfId="59" applyFont="1" applyBorder="1" applyAlignment="1">
      <alignment/>
      <protection/>
    </xf>
    <xf numFmtId="3" fontId="4" fillId="0" borderId="18" xfId="59" applyNumberFormat="1" applyFont="1" applyBorder="1" applyAlignment="1">
      <alignment/>
      <protection/>
    </xf>
    <xf numFmtId="3" fontId="4" fillId="0" borderId="22" xfId="59" applyNumberFormat="1" applyFont="1" applyBorder="1" applyAlignment="1">
      <alignment/>
      <protection/>
    </xf>
    <xf numFmtId="0" fontId="11" fillId="0" borderId="13" xfId="62" applyFont="1" applyFill="1" applyBorder="1" applyAlignment="1">
      <alignment vertical="center"/>
      <protection/>
    </xf>
    <xf numFmtId="0" fontId="11" fillId="0" borderId="13" xfId="62" applyFont="1" applyBorder="1" applyAlignment="1">
      <alignment vertical="center"/>
      <protection/>
    </xf>
    <xf numFmtId="0" fontId="11" fillId="0" borderId="13" xfId="62" applyFont="1" applyBorder="1" applyAlignment="1">
      <alignment vertical="center"/>
      <protection/>
    </xf>
    <xf numFmtId="3" fontId="11" fillId="0" borderId="13" xfId="62" applyNumberFormat="1" applyFont="1" applyFill="1" applyBorder="1" applyAlignment="1">
      <alignment vertical="center"/>
      <protection/>
    </xf>
    <xf numFmtId="3" fontId="11" fillId="0" borderId="13" xfId="62" applyNumberFormat="1" applyFont="1" applyBorder="1" applyAlignment="1">
      <alignment vertical="center"/>
      <protection/>
    </xf>
    <xf numFmtId="3" fontId="11" fillId="0" borderId="13" xfId="62" applyNumberFormat="1" applyFill="1" applyBorder="1" applyAlignment="1">
      <alignment vertical="center"/>
      <protection/>
    </xf>
    <xf numFmtId="3" fontId="11" fillId="0" borderId="13" xfId="62" applyNumberFormat="1" applyBorder="1" applyAlignment="1">
      <alignment vertical="center"/>
      <protection/>
    </xf>
    <xf numFmtId="3" fontId="11" fillId="0" borderId="13" xfId="62" applyNumberFormat="1" applyBorder="1" applyAlignment="1">
      <alignment vertical="center"/>
      <protection/>
    </xf>
    <xf numFmtId="3" fontId="55" fillId="0" borderId="13" xfId="62" applyNumberFormat="1" applyFont="1" applyFill="1" applyBorder="1" applyAlignment="1">
      <alignment horizontal="right" vertical="center"/>
      <protection/>
    </xf>
    <xf numFmtId="3" fontId="11" fillId="0" borderId="13" xfId="62" applyNumberFormat="1" applyFont="1" applyBorder="1" applyAlignment="1">
      <alignment horizontal="right" vertical="center"/>
      <protection/>
    </xf>
    <xf numFmtId="3" fontId="55" fillId="0" borderId="13" xfId="62" applyNumberFormat="1" applyFont="1" applyFill="1" applyBorder="1" applyAlignment="1">
      <alignment vertical="center"/>
      <protection/>
    </xf>
    <xf numFmtId="3" fontId="11" fillId="0" borderId="13" xfId="62" applyNumberFormat="1" applyFont="1" applyBorder="1" applyAlignment="1">
      <alignment vertical="center"/>
      <protection/>
    </xf>
    <xf numFmtId="1" fontId="11" fillId="0" borderId="13" xfId="62" applyNumberFormat="1" applyBorder="1" applyAlignment="1">
      <alignment vertical="center"/>
      <protection/>
    </xf>
    <xf numFmtId="0" fontId="11" fillId="0" borderId="10" xfId="62" applyBorder="1">
      <alignment/>
      <protection/>
    </xf>
    <xf numFmtId="0" fontId="11" fillId="0" borderId="12" xfId="62" applyBorder="1">
      <alignment/>
      <protection/>
    </xf>
    <xf numFmtId="0" fontId="34" fillId="0" borderId="37" xfId="58" applyFont="1" applyBorder="1" applyAlignment="1">
      <alignment vertical="center"/>
      <protection/>
    </xf>
    <xf numFmtId="3" fontId="8" fillId="0" borderId="13" xfId="59" applyNumberFormat="1" applyFont="1" applyBorder="1" applyAlignment="1">
      <alignment/>
      <protection/>
    </xf>
    <xf numFmtId="0" fontId="8" fillId="0" borderId="13" xfId="59" applyFont="1" applyBorder="1" applyAlignment="1">
      <alignment/>
      <protection/>
    </xf>
    <xf numFmtId="3" fontId="8" fillId="0" borderId="26" xfId="59" applyNumberFormat="1" applyFont="1" applyBorder="1" applyAlignment="1">
      <alignment/>
      <protection/>
    </xf>
    <xf numFmtId="0" fontId="39" fillId="0" borderId="12" xfId="59" applyFont="1" applyBorder="1" applyAlignment="1">
      <alignment/>
      <protection/>
    </xf>
    <xf numFmtId="3" fontId="8" fillId="0" borderId="12" xfId="59" applyNumberFormat="1" applyFont="1" applyBorder="1" applyAlignment="1">
      <alignment/>
      <protection/>
    </xf>
    <xf numFmtId="3" fontId="12" fillId="0" borderId="21" xfId="59" applyNumberFormat="1" applyFont="1" applyBorder="1">
      <alignment/>
      <protection/>
    </xf>
    <xf numFmtId="3" fontId="3" fillId="0" borderId="11" xfId="0" applyNumberFormat="1" applyFont="1" applyBorder="1" applyAlignment="1">
      <alignment/>
    </xf>
    <xf numFmtId="0" fontId="3" fillId="0" borderId="17" xfId="0" applyFont="1" applyBorder="1" applyAlignment="1">
      <alignment horizontal="center" vertical="center"/>
    </xf>
    <xf numFmtId="3" fontId="3" fillId="0" borderId="47" xfId="0" applyNumberFormat="1" applyFont="1" applyBorder="1" applyAlignment="1">
      <alignment horizontal="center" vertical="center"/>
    </xf>
    <xf numFmtId="3" fontId="3" fillId="0" borderId="17" xfId="0" applyNumberFormat="1" applyFont="1" applyBorder="1" applyAlignment="1">
      <alignment horizontal="center" vertical="center"/>
    </xf>
    <xf numFmtId="3" fontId="1" fillId="0" borderId="17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right"/>
    </xf>
    <xf numFmtId="0" fontId="59" fillId="0" borderId="22" xfId="60" applyFont="1" applyBorder="1">
      <alignment/>
      <protection/>
    </xf>
    <xf numFmtId="0" fontId="59" fillId="0" borderId="46" xfId="60" applyFont="1" applyBorder="1">
      <alignment/>
      <protection/>
    </xf>
    <xf numFmtId="0" fontId="59" fillId="0" borderId="40" xfId="60" applyFont="1" applyBorder="1">
      <alignment/>
      <protection/>
    </xf>
    <xf numFmtId="3" fontId="59" fillId="0" borderId="16" xfId="60" applyNumberFormat="1" applyFont="1" applyBorder="1">
      <alignment/>
      <protection/>
    </xf>
    <xf numFmtId="0" fontId="59" fillId="0" borderId="20" xfId="60" applyFont="1" applyBorder="1">
      <alignment/>
      <protection/>
    </xf>
    <xf numFmtId="0" fontId="59" fillId="0" borderId="0" xfId="60" applyFont="1" applyBorder="1">
      <alignment/>
      <protection/>
    </xf>
    <xf numFmtId="0" fontId="59" fillId="0" borderId="31" xfId="60" applyFont="1" applyBorder="1">
      <alignment/>
      <protection/>
    </xf>
    <xf numFmtId="3" fontId="59" fillId="0" borderId="11" xfId="60" applyNumberFormat="1" applyFont="1" applyBorder="1">
      <alignment/>
      <protection/>
    </xf>
    <xf numFmtId="0" fontId="1" fillId="0" borderId="17" xfId="59" applyFont="1" applyBorder="1" applyAlignment="1">
      <alignment/>
      <protection/>
    </xf>
    <xf numFmtId="0" fontId="1" fillId="0" borderId="18" xfId="59" applyFont="1" applyBorder="1" applyAlignment="1">
      <alignment/>
      <protection/>
    </xf>
    <xf numFmtId="3" fontId="1" fillId="0" borderId="44" xfId="59" applyNumberFormat="1" applyFont="1" applyBorder="1">
      <alignment/>
      <protection/>
    </xf>
    <xf numFmtId="0" fontId="11" fillId="0" borderId="0" xfId="62" applyFont="1">
      <alignment/>
      <protection/>
    </xf>
    <xf numFmtId="0" fontId="2" fillId="0" borderId="11" xfId="59" applyFont="1" applyBorder="1" applyAlignment="1">
      <alignment/>
      <protection/>
    </xf>
    <xf numFmtId="3" fontId="12" fillId="0" borderId="13" xfId="59" applyNumberFormat="1" applyFont="1" applyBorder="1" applyAlignment="1">
      <alignment/>
      <protection/>
    </xf>
    <xf numFmtId="0" fontId="12" fillId="0" borderId="13" xfId="59" applyFont="1" applyBorder="1" applyAlignment="1">
      <alignment/>
      <protection/>
    </xf>
    <xf numFmtId="3" fontId="1" fillId="0" borderId="26" xfId="59" applyNumberFormat="1" applyFont="1" applyBorder="1">
      <alignment/>
      <protection/>
    </xf>
    <xf numFmtId="3" fontId="2" fillId="0" borderId="18" xfId="0" applyNumberFormat="1" applyFont="1" applyBorder="1" applyAlignment="1">
      <alignment horizontal="right"/>
    </xf>
    <xf numFmtId="3" fontId="38" fillId="0" borderId="23" xfId="58" applyNumberFormat="1" applyFont="1" applyBorder="1">
      <alignment/>
      <protection/>
    </xf>
    <xf numFmtId="0" fontId="10" fillId="0" borderId="20" xfId="0" applyFont="1" applyBorder="1" applyAlignment="1">
      <alignment horizontal="center"/>
    </xf>
    <xf numFmtId="0" fontId="10" fillId="0" borderId="23" xfId="0" applyFont="1" applyBorder="1" applyAlignment="1">
      <alignment horizontal="left" vertical="top"/>
    </xf>
    <xf numFmtId="3" fontId="10" fillId="0" borderId="12" xfId="0" applyNumberFormat="1" applyFont="1" applyBorder="1" applyAlignment="1">
      <alignment horizontal="right"/>
    </xf>
    <xf numFmtId="0" fontId="8" fillId="0" borderId="20" xfId="0" applyFont="1" applyBorder="1" applyAlignment="1">
      <alignment horizontal="center"/>
    </xf>
    <xf numFmtId="0" fontId="8" fillId="0" borderId="12" xfId="0" applyFont="1" applyBorder="1" applyAlignment="1">
      <alignment/>
    </xf>
    <xf numFmtId="3" fontId="8" fillId="0" borderId="12" xfId="0" applyNumberFormat="1" applyFont="1" applyBorder="1" applyAlignment="1">
      <alignment horizontal="right"/>
    </xf>
    <xf numFmtId="3" fontId="58" fillId="0" borderId="12" xfId="0" applyNumberFormat="1" applyFont="1" applyBorder="1" applyAlignment="1">
      <alignment horizontal="center"/>
    </xf>
    <xf numFmtId="3" fontId="8" fillId="0" borderId="13" xfId="0" applyNumberFormat="1" applyFont="1" applyBorder="1" applyAlignment="1">
      <alignment/>
    </xf>
    <xf numFmtId="0" fontId="8" fillId="0" borderId="23" xfId="0" applyFont="1" applyBorder="1" applyAlignment="1">
      <alignment/>
    </xf>
    <xf numFmtId="3" fontId="8" fillId="0" borderId="12" xfId="0" applyNumberFormat="1" applyFont="1" applyBorder="1" applyAlignment="1">
      <alignment/>
    </xf>
    <xf numFmtId="0" fontId="8" fillId="0" borderId="13" xfId="0" applyFont="1" applyBorder="1" applyAlignment="1">
      <alignment/>
    </xf>
    <xf numFmtId="0" fontId="10" fillId="0" borderId="16" xfId="0" applyFont="1" applyBorder="1" applyAlignment="1">
      <alignment horizontal="center"/>
    </xf>
    <xf numFmtId="0" fontId="10" fillId="0" borderId="21" xfId="0" applyFont="1" applyBorder="1" applyAlignment="1">
      <alignment/>
    </xf>
    <xf numFmtId="3" fontId="10" fillId="0" borderId="14" xfId="0" applyNumberFormat="1" applyFont="1" applyBorder="1" applyAlignment="1">
      <alignment horizontal="right"/>
    </xf>
    <xf numFmtId="3" fontId="60" fillId="0" borderId="14" xfId="0" applyNumberFormat="1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3" fontId="58" fillId="0" borderId="13" xfId="0" applyNumberFormat="1" applyFont="1" applyBorder="1" applyAlignment="1">
      <alignment horizontal="center"/>
    </xf>
    <xf numFmtId="3" fontId="60" fillId="0" borderId="16" xfId="0" applyNumberFormat="1" applyFont="1" applyBorder="1" applyAlignment="1">
      <alignment horizontal="center"/>
    </xf>
    <xf numFmtId="3" fontId="8" fillId="0" borderId="12" xfId="0" applyNumberFormat="1" applyFont="1" applyBorder="1" applyAlignment="1">
      <alignment horizontal="center"/>
    </xf>
    <xf numFmtId="3" fontId="8" fillId="0" borderId="13" xfId="0" applyNumberFormat="1" applyFont="1" applyBorder="1" applyAlignment="1">
      <alignment horizontal="center"/>
    </xf>
    <xf numFmtId="3" fontId="10" fillId="0" borderId="16" xfId="0" applyNumberFormat="1" applyFont="1" applyBorder="1" applyAlignment="1">
      <alignment horizontal="center"/>
    </xf>
    <xf numFmtId="3" fontId="10" fillId="0" borderId="14" xfId="0" applyNumberFormat="1" applyFont="1" applyBorder="1" applyAlignment="1">
      <alignment horizontal="center"/>
    </xf>
    <xf numFmtId="3" fontId="8" fillId="0" borderId="16" xfId="0" applyNumberFormat="1" applyFont="1" applyBorder="1" applyAlignment="1">
      <alignment horizontal="center"/>
    </xf>
    <xf numFmtId="0" fontId="10" fillId="0" borderId="11" xfId="0" applyFont="1" applyBorder="1" applyAlignment="1">
      <alignment/>
    </xf>
    <xf numFmtId="3" fontId="10" fillId="0" borderId="11" xfId="0" applyNumberFormat="1" applyFont="1" applyBorder="1" applyAlignment="1">
      <alignment/>
    </xf>
    <xf numFmtId="0" fontId="10" fillId="0" borderId="14" xfId="0" applyFont="1" applyBorder="1" applyAlignment="1">
      <alignment horizontal="center"/>
    </xf>
    <xf numFmtId="0" fontId="10" fillId="0" borderId="14" xfId="0" applyFont="1" applyBorder="1" applyAlignment="1">
      <alignment/>
    </xf>
    <xf numFmtId="3" fontId="10" fillId="0" borderId="14" xfId="0" applyNumberFormat="1" applyFont="1" applyBorder="1" applyAlignment="1">
      <alignment/>
    </xf>
    <xf numFmtId="0" fontId="10" fillId="0" borderId="19" xfId="0" applyFont="1" applyBorder="1" applyAlignment="1">
      <alignment horizontal="center"/>
    </xf>
    <xf numFmtId="3" fontId="10" fillId="0" borderId="19" xfId="0" applyNumberFormat="1" applyFont="1" applyBorder="1" applyAlignment="1">
      <alignment/>
    </xf>
    <xf numFmtId="0" fontId="8" fillId="0" borderId="0" xfId="0" applyFont="1" applyAlignment="1">
      <alignment/>
    </xf>
    <xf numFmtId="0" fontId="10" fillId="0" borderId="19" xfId="0" applyFont="1" applyBorder="1" applyAlignment="1">
      <alignment/>
    </xf>
    <xf numFmtId="9" fontId="39" fillId="0" borderId="11" xfId="71" applyNumberFormat="1" applyFont="1" applyBorder="1" applyAlignment="1">
      <alignment horizontal="right"/>
    </xf>
    <xf numFmtId="3" fontId="11" fillId="0" borderId="13" xfId="0" applyNumberFormat="1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26" xfId="0" applyFont="1" applyBorder="1" applyAlignment="1">
      <alignment horizontal="left" vertical="top"/>
    </xf>
    <xf numFmtId="0" fontId="10" fillId="0" borderId="22" xfId="0" applyFont="1" applyBorder="1" applyAlignment="1">
      <alignment horizontal="center"/>
    </xf>
    <xf numFmtId="0" fontId="10" fillId="0" borderId="25" xfId="0" applyFont="1" applyBorder="1" applyAlignment="1">
      <alignment horizontal="left" vertical="top"/>
    </xf>
    <xf numFmtId="3" fontId="8" fillId="0" borderId="11" xfId="0" applyNumberFormat="1" applyFont="1" applyBorder="1" applyAlignment="1">
      <alignment horizontal="right"/>
    </xf>
    <xf numFmtId="0" fontId="60" fillId="0" borderId="22" xfId="0" applyFont="1" applyBorder="1" applyAlignment="1">
      <alignment horizontal="center"/>
    </xf>
    <xf numFmtId="0" fontId="10" fillId="0" borderId="23" xfId="0" applyFont="1" applyBorder="1" applyAlignment="1">
      <alignment/>
    </xf>
    <xf numFmtId="3" fontId="10" fillId="0" borderId="17" xfId="0" applyNumberFormat="1" applyFont="1" applyBorder="1" applyAlignment="1">
      <alignment horizontal="right"/>
    </xf>
    <xf numFmtId="3" fontId="8" fillId="0" borderId="13" xfId="0" applyNumberFormat="1" applyFont="1" applyBorder="1" applyAlignment="1">
      <alignment horizontal="right"/>
    </xf>
    <xf numFmtId="3" fontId="60" fillId="0" borderId="12" xfId="0" applyNumberFormat="1" applyFont="1" applyBorder="1" applyAlignment="1">
      <alignment horizontal="center"/>
    </xf>
    <xf numFmtId="3" fontId="60" fillId="0" borderId="13" xfId="0" applyNumberFormat="1" applyFont="1" applyBorder="1" applyAlignment="1">
      <alignment horizontal="center"/>
    </xf>
    <xf numFmtId="3" fontId="11" fillId="0" borderId="13" xfId="0" applyNumberFormat="1" applyFont="1" applyBorder="1" applyAlignment="1">
      <alignment/>
    </xf>
    <xf numFmtId="3" fontId="60" fillId="0" borderId="17" xfId="0" applyNumberFormat="1" applyFont="1" applyBorder="1" applyAlignment="1">
      <alignment horizontal="center"/>
    </xf>
    <xf numFmtId="3" fontId="10" fillId="0" borderId="13" xfId="0" applyNumberFormat="1" applyFont="1" applyBorder="1" applyAlignment="1">
      <alignment horizontal="right"/>
    </xf>
    <xf numFmtId="3" fontId="8" fillId="0" borderId="23" xfId="0" applyNumberFormat="1" applyFont="1" applyBorder="1" applyAlignment="1">
      <alignment/>
    </xf>
    <xf numFmtId="0" fontId="8" fillId="0" borderId="26" xfId="0" applyFont="1" applyBorder="1" applyAlignment="1">
      <alignment/>
    </xf>
    <xf numFmtId="3" fontId="10" fillId="0" borderId="18" xfId="0" applyNumberFormat="1" applyFont="1" applyBorder="1" applyAlignment="1">
      <alignment horizontal="right"/>
    </xf>
    <xf numFmtId="3" fontId="60" fillId="0" borderId="18" xfId="0" applyNumberFormat="1" applyFont="1" applyBorder="1" applyAlignment="1">
      <alignment horizontal="center"/>
    </xf>
    <xf numFmtId="0" fontId="4" fillId="0" borderId="11" xfId="0" applyFont="1" applyBorder="1" applyAlignment="1">
      <alignment/>
    </xf>
    <xf numFmtId="3" fontId="4" fillId="0" borderId="13" xfId="0" applyNumberFormat="1" applyFont="1" applyBorder="1" applyAlignment="1">
      <alignment/>
    </xf>
    <xf numFmtId="3" fontId="3" fillId="0" borderId="17" xfId="59" applyNumberFormat="1" applyFont="1" applyBorder="1" applyAlignment="1">
      <alignment/>
      <protection/>
    </xf>
    <xf numFmtId="3" fontId="1" fillId="0" borderId="12" xfId="59" applyNumberFormat="1" applyFont="1" applyBorder="1">
      <alignment/>
      <protection/>
    </xf>
    <xf numFmtId="3" fontId="2" fillId="0" borderId="13" xfId="59" applyNumberFormat="1" applyFont="1" applyBorder="1">
      <alignment/>
      <protection/>
    </xf>
    <xf numFmtId="0" fontId="8" fillId="0" borderId="23" xfId="0" applyFont="1" applyBorder="1" applyAlignment="1">
      <alignment horizontal="center"/>
    </xf>
    <xf numFmtId="0" fontId="8" fillId="0" borderId="23" xfId="0" applyFont="1" applyBorder="1" applyAlignment="1">
      <alignment/>
    </xf>
    <xf numFmtId="0" fontId="8" fillId="0" borderId="11" xfId="0" applyFont="1" applyBorder="1" applyAlignment="1">
      <alignment/>
    </xf>
    <xf numFmtId="0" fontId="4" fillId="0" borderId="11" xfId="0" applyFont="1" applyBorder="1" applyAlignment="1">
      <alignment horizontal="left"/>
    </xf>
    <xf numFmtId="3" fontId="4" fillId="0" borderId="11" xfId="71" applyNumberFormat="1" applyFont="1" applyBorder="1" applyAlignment="1">
      <alignment horizontal="right"/>
    </xf>
    <xf numFmtId="3" fontId="14" fillId="0" borderId="13" xfId="0" applyNumberFormat="1" applyFont="1" applyBorder="1" applyAlignment="1">
      <alignment/>
    </xf>
    <xf numFmtId="3" fontId="14" fillId="0" borderId="13" xfId="0" applyNumberFormat="1" applyFont="1" applyBorder="1" applyAlignment="1">
      <alignment/>
    </xf>
    <xf numFmtId="3" fontId="2" fillId="0" borderId="48" xfId="0" applyNumberFormat="1" applyFont="1" applyBorder="1" applyAlignment="1">
      <alignment/>
    </xf>
    <xf numFmtId="3" fontId="1" fillId="0" borderId="48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10" fillId="0" borderId="16" xfId="63" applyFont="1" applyBorder="1" applyAlignment="1">
      <alignment horizontal="center"/>
      <protection/>
    </xf>
    <xf numFmtId="0" fontId="11" fillId="0" borderId="16" xfId="63" applyBorder="1">
      <alignment/>
      <protection/>
    </xf>
    <xf numFmtId="0" fontId="2" fillId="0" borderId="20" xfId="0" applyFont="1" applyBorder="1" applyAlignment="1" applyProtection="1">
      <alignment/>
      <protection locked="0"/>
    </xf>
    <xf numFmtId="0" fontId="38" fillId="0" borderId="12" xfId="59" applyFont="1" applyBorder="1" applyAlignment="1">
      <alignment/>
      <protection/>
    </xf>
    <xf numFmtId="0" fontId="38" fillId="0" borderId="11" xfId="59" applyFont="1" applyBorder="1" applyAlignment="1">
      <alignment/>
      <protection/>
    </xf>
    <xf numFmtId="3" fontId="38" fillId="0" borderId="26" xfId="59" applyNumberFormat="1" applyFont="1" applyBorder="1" applyAlignment="1">
      <alignment/>
      <protection/>
    </xf>
    <xf numFmtId="3" fontId="38" fillId="0" borderId="20" xfId="59" applyNumberFormat="1" applyFont="1" applyBorder="1" applyAlignment="1">
      <alignment/>
      <protection/>
    </xf>
    <xf numFmtId="3" fontId="15" fillId="0" borderId="11" xfId="0" applyNumberFormat="1" applyFont="1" applyFill="1" applyBorder="1" applyAlignment="1" applyProtection="1">
      <alignment horizontal="center"/>
      <protection locked="0"/>
    </xf>
    <xf numFmtId="0" fontId="15" fillId="0" borderId="19" xfId="0" applyFont="1" applyBorder="1" applyAlignment="1" applyProtection="1">
      <alignment/>
      <protection locked="0"/>
    </xf>
    <xf numFmtId="3" fontId="8" fillId="0" borderId="11" xfId="0" applyNumberFormat="1" applyFont="1" applyBorder="1" applyAlignment="1" applyProtection="1">
      <alignment horizontal="center"/>
      <protection locked="0"/>
    </xf>
    <xf numFmtId="0" fontId="8" fillId="0" borderId="20" xfId="0" applyFont="1" applyBorder="1" applyAlignment="1">
      <alignment/>
    </xf>
    <xf numFmtId="0" fontId="8" fillId="0" borderId="16" xfId="0" applyFont="1" applyBorder="1" applyAlignment="1">
      <alignment/>
    </xf>
    <xf numFmtId="3" fontId="8" fillId="0" borderId="16" xfId="0" applyNumberFormat="1" applyFont="1" applyBorder="1" applyAlignment="1">
      <alignment horizontal="right"/>
    </xf>
    <xf numFmtId="3" fontId="10" fillId="0" borderId="16" xfId="0" applyNumberFormat="1" applyFont="1" applyBorder="1" applyAlignment="1">
      <alignment horizontal="right"/>
    </xf>
    <xf numFmtId="0" fontId="10" fillId="0" borderId="22" xfId="0" applyFont="1" applyBorder="1" applyAlignment="1">
      <alignment/>
    </xf>
    <xf numFmtId="0" fontId="14" fillId="0" borderId="22" xfId="0" applyFont="1" applyBorder="1" applyAlignment="1">
      <alignment vertical="center"/>
    </xf>
    <xf numFmtId="3" fontId="14" fillId="0" borderId="14" xfId="0" applyNumberFormat="1" applyFont="1" applyBorder="1" applyAlignment="1">
      <alignment horizontal="right" vertical="center"/>
    </xf>
    <xf numFmtId="0" fontId="10" fillId="0" borderId="21" xfId="0" applyFont="1" applyBorder="1" applyAlignment="1">
      <alignment vertical="center"/>
    </xf>
    <xf numFmtId="3" fontId="8" fillId="0" borderId="14" xfId="0" applyNumberFormat="1" applyFont="1" applyBorder="1" applyAlignment="1">
      <alignment horizontal="right" vertical="center"/>
    </xf>
    <xf numFmtId="0" fontId="8" fillId="0" borderId="22" xfId="0" applyFont="1" applyBorder="1" applyAlignment="1">
      <alignment/>
    </xf>
    <xf numFmtId="3" fontId="14" fillId="0" borderId="16" xfId="0" applyNumberFormat="1" applyFont="1" applyBorder="1" applyAlignment="1">
      <alignment horizontal="right" vertical="center"/>
    </xf>
    <xf numFmtId="0" fontId="15" fillId="0" borderId="21" xfId="0" applyFont="1" applyBorder="1" applyAlignment="1">
      <alignment/>
    </xf>
    <xf numFmtId="3" fontId="15" fillId="0" borderId="14" xfId="0" applyNumberFormat="1" applyFont="1" applyBorder="1" applyAlignment="1">
      <alignment horizontal="right"/>
    </xf>
    <xf numFmtId="0" fontId="8" fillId="0" borderId="20" xfId="0" applyFont="1" applyBorder="1" applyAlignment="1">
      <alignment horizontal="left"/>
    </xf>
    <xf numFmtId="0" fontId="8" fillId="0" borderId="22" xfId="0" applyFont="1" applyBorder="1" applyAlignment="1">
      <alignment horizontal="left"/>
    </xf>
    <xf numFmtId="0" fontId="10" fillId="0" borderId="16" xfId="0" applyFont="1" applyBorder="1" applyAlignment="1">
      <alignment horizontal="left"/>
    </xf>
    <xf numFmtId="0" fontId="8" fillId="0" borderId="16" xfId="0" applyFont="1" applyBorder="1" applyAlignment="1">
      <alignment horizontal="left"/>
    </xf>
    <xf numFmtId="0" fontId="10" fillId="0" borderId="21" xfId="0" applyFont="1" applyBorder="1" applyAlignment="1">
      <alignment horizontal="left"/>
    </xf>
    <xf numFmtId="3" fontId="8" fillId="0" borderId="14" xfId="0" applyNumberFormat="1" applyFont="1" applyBorder="1" applyAlignment="1">
      <alignment horizontal="right"/>
    </xf>
    <xf numFmtId="0" fontId="15" fillId="0" borderId="21" xfId="0" applyFont="1" applyBorder="1" applyAlignment="1">
      <alignment horizontal="left"/>
    </xf>
    <xf numFmtId="0" fontId="8" fillId="0" borderId="12" xfId="59" applyFont="1" applyBorder="1" applyAlignment="1">
      <alignment/>
      <protection/>
    </xf>
    <xf numFmtId="3" fontId="39" fillId="0" borderId="31" xfId="58" applyNumberFormat="1" applyFont="1" applyBorder="1">
      <alignment/>
      <protection/>
    </xf>
    <xf numFmtId="0" fontId="2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3" fontId="2" fillId="0" borderId="11" xfId="0" applyNumberFormat="1" applyFont="1" applyFill="1" applyBorder="1" applyAlignment="1">
      <alignment/>
    </xf>
    <xf numFmtId="0" fontId="1" fillId="0" borderId="25" xfId="0" applyFont="1" applyFill="1" applyBorder="1" applyAlignment="1">
      <alignment horizontal="left" vertical="top"/>
    </xf>
    <xf numFmtId="3" fontId="2" fillId="0" borderId="12" xfId="0" applyNumberFormat="1" applyFont="1" applyFill="1" applyBorder="1" applyAlignment="1">
      <alignment horizontal="right"/>
    </xf>
    <xf numFmtId="0" fontId="2" fillId="0" borderId="11" xfId="0" applyFont="1" applyFill="1" applyBorder="1" applyAlignment="1">
      <alignment/>
    </xf>
    <xf numFmtId="3" fontId="2" fillId="0" borderId="11" xfId="0" applyNumberFormat="1" applyFont="1" applyFill="1" applyBorder="1" applyAlignment="1">
      <alignment/>
    </xf>
    <xf numFmtId="0" fontId="42" fillId="0" borderId="0" xfId="0" applyFont="1" applyAlignment="1">
      <alignment horizontal="center"/>
    </xf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43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3" fontId="0" fillId="0" borderId="13" xfId="0" applyNumberFormat="1" applyBorder="1" applyAlignment="1">
      <alignment/>
    </xf>
    <xf numFmtId="3" fontId="44" fillId="0" borderId="13" xfId="62" applyNumberFormat="1" applyFont="1" applyFill="1" applyBorder="1" applyAlignment="1">
      <alignment horizontal="right" vertical="center" wrapText="1"/>
      <protection/>
    </xf>
    <xf numFmtId="0" fontId="0" fillId="0" borderId="13" xfId="0" applyBorder="1" applyAlignment="1">
      <alignment/>
    </xf>
    <xf numFmtId="0" fontId="35" fillId="0" borderId="13" xfId="0" applyFont="1" applyBorder="1" applyAlignment="1">
      <alignment vertical="center"/>
    </xf>
    <xf numFmtId="3" fontId="35" fillId="0" borderId="13" xfId="0" applyNumberFormat="1" applyFont="1" applyBorder="1" applyAlignment="1">
      <alignment vertical="center"/>
    </xf>
    <xf numFmtId="3" fontId="35" fillId="0" borderId="13" xfId="0" applyNumberFormat="1" applyFont="1" applyBorder="1" applyAlignment="1">
      <alignment vertical="center"/>
    </xf>
    <xf numFmtId="3" fontId="2" fillId="0" borderId="15" xfId="59" applyNumberFormat="1" applyFont="1" applyBorder="1" applyAlignment="1">
      <alignment/>
      <protection/>
    </xf>
    <xf numFmtId="3" fontId="4" fillId="0" borderId="23" xfId="59" applyNumberFormat="1" applyFont="1" applyBorder="1" applyAlignment="1">
      <alignment/>
      <protection/>
    </xf>
    <xf numFmtId="3" fontId="3" fillId="0" borderId="12" xfId="59" applyNumberFormat="1" applyFont="1" applyBorder="1" applyAlignment="1">
      <alignment/>
      <protection/>
    </xf>
    <xf numFmtId="3" fontId="10" fillId="0" borderId="11" xfId="63" applyNumberFormat="1" applyFont="1" applyBorder="1" applyAlignment="1">
      <alignment horizontal="right"/>
      <protection/>
    </xf>
    <xf numFmtId="3" fontId="1" fillId="0" borderId="14" xfId="59" applyNumberFormat="1" applyFont="1" applyBorder="1">
      <alignment/>
      <protection/>
    </xf>
    <xf numFmtId="0" fontId="1" fillId="0" borderId="21" xfId="0" applyFont="1" applyBorder="1" applyAlignment="1">
      <alignment/>
    </xf>
    <xf numFmtId="0" fontId="0" fillId="0" borderId="22" xfId="0" applyFont="1" applyBorder="1" applyAlignment="1">
      <alignment vertical="center"/>
    </xf>
    <xf numFmtId="3" fontId="0" fillId="0" borderId="16" xfId="0" applyNumberFormat="1" applyFont="1" applyBorder="1" applyAlignment="1">
      <alignment horizontal="right" vertical="center"/>
    </xf>
    <xf numFmtId="0" fontId="2" fillId="0" borderId="21" xfId="0" applyFont="1" applyBorder="1" applyAlignment="1">
      <alignment horizontal="left"/>
    </xf>
    <xf numFmtId="3" fontId="2" fillId="0" borderId="16" xfId="0" applyNumberFormat="1" applyFont="1" applyBorder="1" applyAlignment="1">
      <alignment horizontal="right" vertical="center"/>
    </xf>
    <xf numFmtId="3" fontId="4" fillId="0" borderId="11" xfId="0" applyNumberFormat="1" applyFont="1" applyBorder="1" applyAlignment="1">
      <alignment horizontal="right"/>
    </xf>
    <xf numFmtId="3" fontId="58" fillId="0" borderId="11" xfId="71" applyNumberFormat="1" applyFont="1" applyBorder="1" applyAlignment="1">
      <alignment horizontal="right"/>
    </xf>
    <xf numFmtId="3" fontId="10" fillId="0" borderId="16" xfId="63" applyNumberFormat="1" applyFont="1" applyBorder="1" applyAlignment="1">
      <alignment horizontal="right"/>
      <protection/>
    </xf>
    <xf numFmtId="0" fontId="11" fillId="0" borderId="19" xfId="63" applyBorder="1">
      <alignment/>
      <protection/>
    </xf>
    <xf numFmtId="9" fontId="8" fillId="0" borderId="12" xfId="63" applyNumberFormat="1" applyFont="1" applyBorder="1">
      <alignment/>
      <protection/>
    </xf>
    <xf numFmtId="0" fontId="2" fillId="0" borderId="16" xfId="0" applyFont="1" applyBorder="1" applyAlignment="1" applyProtection="1">
      <alignment/>
      <protection locked="0"/>
    </xf>
    <xf numFmtId="9" fontId="8" fillId="0" borderId="10" xfId="63" applyNumberFormat="1" applyFont="1" applyBorder="1">
      <alignment/>
      <protection/>
    </xf>
    <xf numFmtId="9" fontId="10" fillId="0" borderId="13" xfId="63" applyNumberFormat="1" applyFont="1" applyBorder="1">
      <alignment/>
      <protection/>
    </xf>
    <xf numFmtId="9" fontId="10" fillId="0" borderId="14" xfId="63" applyNumberFormat="1" applyFont="1" applyBorder="1">
      <alignment/>
      <protection/>
    </xf>
    <xf numFmtId="0" fontId="1" fillId="0" borderId="14" xfId="0" applyFont="1" applyBorder="1" applyAlignment="1">
      <alignment horizontal="center"/>
    </xf>
    <xf numFmtId="9" fontId="1" fillId="0" borderId="14" xfId="0" applyNumberFormat="1" applyFont="1" applyBorder="1" applyAlignment="1">
      <alignment/>
    </xf>
    <xf numFmtId="9" fontId="1" fillId="0" borderId="10" xfId="0" applyNumberFormat="1" applyFont="1" applyBorder="1" applyAlignment="1">
      <alignment/>
    </xf>
    <xf numFmtId="9" fontId="1" fillId="0" borderId="12" xfId="0" applyNumberFormat="1" applyFont="1" applyBorder="1" applyAlignment="1">
      <alignment/>
    </xf>
    <xf numFmtId="0" fontId="12" fillId="0" borderId="11" xfId="59" applyFont="1" applyBorder="1" applyAlignment="1">
      <alignment/>
      <protection/>
    </xf>
    <xf numFmtId="3" fontId="1" fillId="0" borderId="19" xfId="0" applyNumberFormat="1" applyFont="1" applyBorder="1" applyAlignment="1">
      <alignment vertical="center"/>
    </xf>
    <xf numFmtId="3" fontId="3" fillId="0" borderId="19" xfId="0" applyNumberFormat="1" applyFont="1" applyBorder="1" applyAlignment="1">
      <alignment vertical="center"/>
    </xf>
    <xf numFmtId="3" fontId="3" fillId="0" borderId="11" xfId="0" applyNumberFormat="1" applyFont="1" applyBorder="1" applyAlignment="1">
      <alignment vertical="center"/>
    </xf>
    <xf numFmtId="3" fontId="1" fillId="0" borderId="13" xfId="0" applyNumberFormat="1" applyFont="1" applyBorder="1" applyAlignment="1">
      <alignment vertical="center"/>
    </xf>
    <xf numFmtId="3" fontId="3" fillId="0" borderId="13" xfId="0" applyNumberFormat="1" applyFont="1" applyBorder="1" applyAlignment="1">
      <alignment vertical="center"/>
    </xf>
    <xf numFmtId="3" fontId="2" fillId="0" borderId="13" xfId="0" applyNumberFormat="1" applyFont="1" applyBorder="1" applyAlignment="1">
      <alignment vertical="center"/>
    </xf>
    <xf numFmtId="3" fontId="2" fillId="0" borderId="0" xfId="0" applyNumberFormat="1" applyFont="1" applyBorder="1" applyAlignment="1">
      <alignment/>
    </xf>
    <xf numFmtId="0" fontId="1" fillId="0" borderId="0" xfId="59" applyFont="1" applyAlignment="1">
      <alignment/>
      <protection/>
    </xf>
    <xf numFmtId="9" fontId="2" fillId="0" borderId="13" xfId="59" applyNumberFormat="1" applyFont="1" applyBorder="1" applyAlignment="1">
      <alignment/>
      <protection/>
    </xf>
    <xf numFmtId="0" fontId="2" fillId="0" borderId="0" xfId="59" applyFont="1" applyAlignment="1">
      <alignment/>
      <protection/>
    </xf>
    <xf numFmtId="9" fontId="1" fillId="0" borderId="12" xfId="59" applyNumberFormat="1" applyFont="1" applyBorder="1" applyAlignment="1">
      <alignment/>
      <protection/>
    </xf>
    <xf numFmtId="9" fontId="2" fillId="0" borderId="16" xfId="0" applyNumberFormat="1" applyFont="1" applyBorder="1" applyAlignment="1">
      <alignment/>
    </xf>
    <xf numFmtId="9" fontId="2" fillId="0" borderId="14" xfId="0" applyNumberFormat="1" applyFont="1" applyBorder="1" applyAlignment="1">
      <alignment/>
    </xf>
    <xf numFmtId="9" fontId="12" fillId="0" borderId="14" xfId="0" applyNumberFormat="1" applyFont="1" applyBorder="1" applyAlignment="1">
      <alignment/>
    </xf>
    <xf numFmtId="9" fontId="36" fillId="0" borderId="14" xfId="0" applyNumberFormat="1" applyFont="1" applyBorder="1" applyAlignment="1">
      <alignment/>
    </xf>
    <xf numFmtId="9" fontId="3" fillId="0" borderId="14" xfId="0" applyNumberFormat="1" applyFont="1" applyBorder="1" applyAlignment="1">
      <alignment/>
    </xf>
    <xf numFmtId="3" fontId="3" fillId="0" borderId="14" xfId="0" applyNumberFormat="1" applyFont="1" applyBorder="1" applyAlignment="1">
      <alignment horizontal="right" vertical="center"/>
    </xf>
    <xf numFmtId="0" fontId="2" fillId="0" borderId="22" xfId="0" applyFont="1" applyBorder="1" applyAlignment="1">
      <alignment vertical="center"/>
    </xf>
    <xf numFmtId="9" fontId="2" fillId="0" borderId="12" xfId="0" applyNumberFormat="1" applyFont="1" applyBorder="1" applyAlignment="1">
      <alignment horizontal="right" vertical="center"/>
    </xf>
    <xf numFmtId="9" fontId="1" fillId="0" borderId="18" xfId="0" applyNumberFormat="1" applyFont="1" applyBorder="1" applyAlignment="1">
      <alignment horizontal="right" vertical="center"/>
    </xf>
    <xf numFmtId="9" fontId="1" fillId="0" borderId="14" xfId="0" applyNumberFormat="1" applyFont="1" applyBorder="1" applyAlignment="1">
      <alignment horizontal="right" vertical="center"/>
    </xf>
    <xf numFmtId="9" fontId="1" fillId="0" borderId="12" xfId="0" applyNumberFormat="1" applyFont="1" applyBorder="1" applyAlignment="1">
      <alignment horizontal="right" vertical="center"/>
    </xf>
    <xf numFmtId="0" fontId="3" fillId="0" borderId="23" xfId="59" applyFont="1" applyBorder="1" applyAlignment="1">
      <alignment/>
      <protection/>
    </xf>
    <xf numFmtId="0" fontId="3" fillId="0" borderId="27" xfId="59" applyFont="1" applyBorder="1" applyAlignment="1">
      <alignment horizontal="right"/>
      <protection/>
    </xf>
    <xf numFmtId="0" fontId="3" fillId="0" borderId="12" xfId="0" applyFont="1" applyBorder="1" applyAlignment="1">
      <alignment horizontal="center"/>
    </xf>
    <xf numFmtId="9" fontId="2" fillId="0" borderId="18" xfId="59" applyNumberFormat="1" applyFont="1" applyBorder="1" applyAlignment="1">
      <alignment/>
      <protection/>
    </xf>
    <xf numFmtId="9" fontId="1" fillId="0" borderId="14" xfId="59" applyNumberFormat="1" applyFont="1" applyBorder="1" applyAlignment="1">
      <alignment/>
      <protection/>
    </xf>
    <xf numFmtId="9" fontId="1" fillId="0" borderId="18" xfId="59" applyNumberFormat="1" applyFont="1" applyBorder="1" applyAlignment="1">
      <alignment/>
      <protection/>
    </xf>
    <xf numFmtId="9" fontId="2" fillId="0" borderId="12" xfId="59" applyNumberFormat="1" applyFont="1" applyBorder="1" applyAlignment="1">
      <alignment/>
      <protection/>
    </xf>
    <xf numFmtId="9" fontId="1" fillId="0" borderId="16" xfId="59" applyNumberFormat="1" applyFont="1" applyBorder="1" applyAlignment="1">
      <alignment/>
      <protection/>
    </xf>
    <xf numFmtId="9" fontId="2" fillId="0" borderId="14" xfId="59" applyNumberFormat="1" applyFont="1" applyBorder="1" applyAlignment="1">
      <alignment/>
      <protection/>
    </xf>
    <xf numFmtId="9" fontId="2" fillId="0" borderId="13" xfId="0" applyNumberFormat="1" applyFont="1" applyBorder="1" applyAlignment="1">
      <alignment/>
    </xf>
    <xf numFmtId="9" fontId="1" fillId="0" borderId="18" xfId="0" applyNumberFormat="1" applyFont="1" applyBorder="1" applyAlignment="1">
      <alignment/>
    </xf>
    <xf numFmtId="9" fontId="2" fillId="0" borderId="10" xfId="0" applyNumberFormat="1" applyFont="1" applyBorder="1" applyAlignment="1">
      <alignment/>
    </xf>
    <xf numFmtId="9" fontId="2" fillId="0" borderId="14" xfId="0" applyNumberFormat="1" applyFont="1" applyBorder="1" applyAlignment="1">
      <alignment/>
    </xf>
    <xf numFmtId="9" fontId="2" fillId="0" borderId="12" xfId="0" applyNumberFormat="1" applyFont="1" applyBorder="1" applyAlignment="1">
      <alignment/>
    </xf>
    <xf numFmtId="9" fontId="2" fillId="0" borderId="17" xfId="59" applyNumberFormat="1" applyFont="1" applyBorder="1" applyAlignment="1">
      <alignment/>
      <protection/>
    </xf>
    <xf numFmtId="9" fontId="1" fillId="0" borderId="12" xfId="59" applyNumberFormat="1" applyFont="1" applyBorder="1" applyAlignment="1">
      <alignment/>
      <protection/>
    </xf>
    <xf numFmtId="9" fontId="1" fillId="0" borderId="11" xfId="59" applyNumberFormat="1" applyFont="1" applyBorder="1" applyAlignment="1">
      <alignment/>
      <protection/>
    </xf>
    <xf numFmtId="9" fontId="4" fillId="0" borderId="18" xfId="59" applyNumberFormat="1" applyFont="1" applyBorder="1" applyAlignment="1">
      <alignment/>
      <protection/>
    </xf>
    <xf numFmtId="9" fontId="1" fillId="0" borderId="16" xfId="0" applyNumberFormat="1" applyFont="1" applyBorder="1" applyAlignment="1">
      <alignment horizontal="right" vertical="center"/>
    </xf>
    <xf numFmtId="9" fontId="2" fillId="0" borderId="18" xfId="0" applyNumberFormat="1" applyFont="1" applyBorder="1" applyAlignment="1">
      <alignment horizontal="right" vertical="center"/>
    </xf>
    <xf numFmtId="9" fontId="1" fillId="0" borderId="14" xfId="0" applyNumberFormat="1" applyFont="1" applyBorder="1" applyAlignment="1">
      <alignment horizontal="right" vertical="center"/>
    </xf>
    <xf numFmtId="9" fontId="2" fillId="0" borderId="14" xfId="0" applyNumberFormat="1" applyFont="1" applyBorder="1" applyAlignment="1">
      <alignment horizontal="right" vertical="center"/>
    </xf>
    <xf numFmtId="9" fontId="2" fillId="0" borderId="13" xfId="0" applyNumberFormat="1" applyFont="1" applyBorder="1" applyAlignment="1">
      <alignment horizontal="right" vertical="center"/>
    </xf>
    <xf numFmtId="9" fontId="2" fillId="0" borderId="16" xfId="0" applyNumberFormat="1" applyFont="1" applyBorder="1" applyAlignment="1">
      <alignment horizontal="right" vertical="center"/>
    </xf>
    <xf numFmtId="9" fontId="2" fillId="0" borderId="12" xfId="0" applyNumberFormat="1" applyFont="1" applyBorder="1" applyAlignment="1">
      <alignment horizontal="right"/>
    </xf>
    <xf numFmtId="9" fontId="2" fillId="0" borderId="13" xfId="0" applyNumberFormat="1" applyFont="1" applyBorder="1" applyAlignment="1">
      <alignment horizontal="right"/>
    </xf>
    <xf numFmtId="9" fontId="1" fillId="0" borderId="13" xfId="0" applyNumberFormat="1" applyFont="1" applyBorder="1" applyAlignment="1">
      <alignment horizontal="right"/>
    </xf>
    <xf numFmtId="9" fontId="1" fillId="0" borderId="11" xfId="0" applyNumberFormat="1" applyFont="1" applyBorder="1" applyAlignment="1">
      <alignment horizontal="right"/>
    </xf>
    <xf numFmtId="9" fontId="1" fillId="0" borderId="12" xfId="0" applyNumberFormat="1" applyFont="1" applyBorder="1" applyAlignment="1">
      <alignment horizontal="right"/>
    </xf>
    <xf numFmtId="0" fontId="4" fillId="0" borderId="12" xfId="0" applyFont="1" applyBorder="1" applyAlignment="1">
      <alignment/>
    </xf>
    <xf numFmtId="9" fontId="39" fillId="0" borderId="12" xfId="71" applyNumberFormat="1" applyFont="1" applyBorder="1" applyAlignment="1">
      <alignment horizontal="right"/>
    </xf>
    <xf numFmtId="9" fontId="39" fillId="0" borderId="13" xfId="71" applyNumberFormat="1" applyFont="1" applyBorder="1" applyAlignment="1">
      <alignment horizontal="right"/>
    </xf>
    <xf numFmtId="9" fontId="38" fillId="0" borderId="13" xfId="71" applyNumberFormat="1" applyFont="1" applyBorder="1" applyAlignment="1">
      <alignment horizontal="right"/>
    </xf>
    <xf numFmtId="9" fontId="2" fillId="0" borderId="18" xfId="0" applyNumberFormat="1" applyFont="1" applyBorder="1" applyAlignment="1">
      <alignment/>
    </xf>
    <xf numFmtId="9" fontId="2" fillId="0" borderId="12" xfId="0" applyNumberFormat="1" applyFont="1" applyBorder="1" applyAlignment="1">
      <alignment/>
    </xf>
    <xf numFmtId="9" fontId="1" fillId="0" borderId="16" xfId="0" applyNumberFormat="1" applyFont="1" applyBorder="1" applyAlignment="1">
      <alignment/>
    </xf>
    <xf numFmtId="49" fontId="61" fillId="0" borderId="13" xfId="59" applyNumberFormat="1" applyFont="1" applyBorder="1" applyAlignment="1">
      <alignment vertical="center"/>
      <protection/>
    </xf>
    <xf numFmtId="49" fontId="61" fillId="0" borderId="18" xfId="59" applyNumberFormat="1" applyFont="1" applyBorder="1" applyAlignment="1">
      <alignment vertical="center"/>
      <protection/>
    </xf>
    <xf numFmtId="49" fontId="61" fillId="0" borderId="12" xfId="59" applyNumberFormat="1" applyFont="1" applyBorder="1" applyAlignment="1">
      <alignment vertical="center"/>
      <protection/>
    </xf>
    <xf numFmtId="0" fontId="3" fillId="0" borderId="17" xfId="59" applyFont="1" applyBorder="1" applyAlignment="1">
      <alignment vertical="center"/>
      <protection/>
    </xf>
    <xf numFmtId="3" fontId="2" fillId="0" borderId="10" xfId="59" applyNumberFormat="1" applyFont="1" applyBorder="1" applyAlignment="1">
      <alignment/>
      <protection/>
    </xf>
    <xf numFmtId="49" fontId="61" fillId="0" borderId="10" xfId="59" applyNumberFormat="1" applyFont="1" applyBorder="1" applyAlignment="1">
      <alignment vertical="center"/>
      <protection/>
    </xf>
    <xf numFmtId="3" fontId="1" fillId="0" borderId="15" xfId="59" applyNumberFormat="1" applyFont="1" applyBorder="1" applyAlignment="1">
      <alignment/>
      <protection/>
    </xf>
    <xf numFmtId="3" fontId="4" fillId="0" borderId="15" xfId="59" applyNumberFormat="1" applyFont="1" applyBorder="1" applyAlignment="1">
      <alignment/>
      <protection/>
    </xf>
    <xf numFmtId="9" fontId="1" fillId="0" borderId="10" xfId="59" applyNumberFormat="1" applyFont="1" applyBorder="1" applyAlignment="1">
      <alignment/>
      <protection/>
    </xf>
    <xf numFmtId="3" fontId="2" fillId="0" borderId="21" xfId="59" applyNumberFormat="1" applyFont="1" applyBorder="1">
      <alignment/>
      <protection/>
    </xf>
    <xf numFmtId="3" fontId="0" fillId="0" borderId="16" xfId="0" applyNumberFormat="1" applyFont="1" applyBorder="1" applyAlignment="1">
      <alignment vertical="center"/>
    </xf>
    <xf numFmtId="3" fontId="2" fillId="0" borderId="16" xfId="0" applyNumberFormat="1" applyFont="1" applyBorder="1" applyAlignment="1">
      <alignment vertical="center"/>
    </xf>
    <xf numFmtId="0" fontId="11" fillId="0" borderId="27" xfId="62" applyBorder="1">
      <alignment/>
      <protection/>
    </xf>
    <xf numFmtId="0" fontId="0" fillId="0" borderId="12" xfId="0" applyBorder="1" applyAlignment="1">
      <alignment horizontal="center" vertical="center" wrapText="1"/>
    </xf>
    <xf numFmtId="0" fontId="1" fillId="0" borderId="27" xfId="0" applyFont="1" applyBorder="1" applyAlignment="1">
      <alignment/>
    </xf>
    <xf numFmtId="0" fontId="14" fillId="0" borderId="27" xfId="58" applyFont="1" applyBorder="1" applyAlignment="1">
      <alignment horizontal="right"/>
      <protection/>
    </xf>
    <xf numFmtId="0" fontId="0" fillId="0" borderId="11" xfId="0" applyBorder="1" applyAlignment="1">
      <alignment horizontal="center" wrapText="1"/>
    </xf>
    <xf numFmtId="0" fontId="35" fillId="16" borderId="13" xfId="62" applyFont="1" applyFill="1" applyBorder="1" applyAlignment="1">
      <alignment horizontal="center" vertical="center" wrapText="1"/>
      <protection/>
    </xf>
    <xf numFmtId="3" fontId="1" fillId="0" borderId="11" xfId="59" applyNumberFormat="1" applyFont="1" applyBorder="1" applyAlignment="1">
      <alignment vertical="center"/>
      <protection/>
    </xf>
    <xf numFmtId="0" fontId="3" fillId="0" borderId="11" xfId="59" applyFont="1" applyBorder="1" applyAlignment="1">
      <alignment vertical="center"/>
      <protection/>
    </xf>
    <xf numFmtId="3" fontId="3" fillId="0" borderId="20" xfId="59" applyNumberFormat="1" applyFont="1" applyBorder="1" applyAlignment="1">
      <alignment vertical="center"/>
      <protection/>
    </xf>
    <xf numFmtId="3" fontId="3" fillId="0" borderId="25" xfId="59" applyNumberFormat="1" applyFont="1" applyBorder="1" applyAlignment="1">
      <alignment vertical="center"/>
      <protection/>
    </xf>
    <xf numFmtId="9" fontId="1" fillId="0" borderId="17" xfId="59" applyNumberFormat="1" applyFont="1" applyBorder="1" applyAlignment="1">
      <alignment/>
      <protection/>
    </xf>
    <xf numFmtId="0" fontId="35" fillId="0" borderId="20" xfId="58" applyFont="1" applyBorder="1" applyAlignment="1">
      <alignment vertical="center"/>
      <protection/>
    </xf>
    <xf numFmtId="3" fontId="35" fillId="0" borderId="11" xfId="58" applyNumberFormat="1" applyFont="1" applyBorder="1" applyAlignment="1">
      <alignment vertical="center"/>
      <protection/>
    </xf>
    <xf numFmtId="0" fontId="35" fillId="0" borderId="37" xfId="58" applyFont="1" applyBorder="1" applyAlignment="1">
      <alignment vertical="center"/>
      <protection/>
    </xf>
    <xf numFmtId="3" fontId="38" fillId="0" borderId="37" xfId="58" applyNumberFormat="1" applyFont="1" applyBorder="1">
      <alignment/>
      <protection/>
    </xf>
    <xf numFmtId="0" fontId="62" fillId="0" borderId="13" xfId="59" applyFont="1" applyBorder="1" applyAlignment="1">
      <alignment/>
      <protection/>
    </xf>
    <xf numFmtId="3" fontId="39" fillId="0" borderId="10" xfId="58" applyNumberFormat="1" applyFont="1" applyBorder="1">
      <alignment/>
      <protection/>
    </xf>
    <xf numFmtId="3" fontId="3" fillId="0" borderId="12" xfId="59" applyNumberFormat="1" applyFont="1" applyBorder="1" applyAlignment="1">
      <alignment horizontal="right"/>
      <protection/>
    </xf>
    <xf numFmtId="0" fontId="12" fillId="0" borderId="12" xfId="59" applyFont="1" applyBorder="1" applyAlignment="1">
      <alignment/>
      <protection/>
    </xf>
    <xf numFmtId="0" fontId="57" fillId="0" borderId="13" xfId="59" applyFont="1" applyBorder="1" applyAlignment="1">
      <alignment/>
      <protection/>
    </xf>
    <xf numFmtId="0" fontId="0" fillId="0" borderId="12" xfId="59" applyFont="1" applyBorder="1" applyAlignment="1">
      <alignment/>
      <protection/>
    </xf>
    <xf numFmtId="0" fontId="1" fillId="0" borderId="0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11" xfId="0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0" fontId="0" fillId="0" borderId="16" xfId="0" applyBorder="1" applyAlignment="1">
      <alignment horizontal="center" wrapText="1"/>
    </xf>
    <xf numFmtId="49" fontId="10" fillId="0" borderId="11" xfId="59" applyNumberFormat="1" applyFont="1" applyBorder="1" applyAlignment="1">
      <alignment horizontal="center" vertical="center" wrapText="1"/>
      <protection/>
    </xf>
    <xf numFmtId="0" fontId="0" fillId="0" borderId="32" xfId="0" applyBorder="1" applyAlignment="1">
      <alignment horizontal="center" wrapText="1"/>
    </xf>
    <xf numFmtId="49" fontId="1" fillId="0" borderId="10" xfId="59" applyNumberFormat="1" applyFont="1" applyBorder="1" applyAlignment="1">
      <alignment horizontal="center" vertical="center" wrapText="1"/>
      <protection/>
    </xf>
    <xf numFmtId="0" fontId="0" fillId="0" borderId="32" xfId="0" applyBorder="1" applyAlignment="1">
      <alignment horizontal="center" vertical="center" wrapText="1"/>
    </xf>
    <xf numFmtId="0" fontId="14" fillId="0" borderId="0" xfId="58" applyFont="1" applyBorder="1" applyAlignment="1">
      <alignment horizontal="center" vertical="center"/>
      <protection/>
    </xf>
    <xf numFmtId="0" fontId="0" fillId="0" borderId="0" xfId="0" applyAlignment="1">
      <alignment/>
    </xf>
    <xf numFmtId="0" fontId="14" fillId="0" borderId="10" xfId="58" applyFont="1" applyBorder="1" applyAlignment="1">
      <alignment horizontal="center" vertical="center" wrapText="1"/>
      <protection/>
    </xf>
    <xf numFmtId="0" fontId="0" fillId="0" borderId="32" xfId="0" applyBorder="1" applyAlignment="1">
      <alignment horizontal="center" vertical="center"/>
    </xf>
    <xf numFmtId="49" fontId="10" fillId="0" borderId="10" xfId="59" applyNumberFormat="1" applyFont="1" applyBorder="1" applyAlignment="1">
      <alignment horizontal="center" vertical="center" wrapText="1"/>
      <protection/>
    </xf>
    <xf numFmtId="0" fontId="1" fillId="0" borderId="0" xfId="59" applyFont="1" applyBorder="1" applyAlignment="1">
      <alignment horizontal="center"/>
      <protection/>
    </xf>
    <xf numFmtId="0" fontId="0" fillId="0" borderId="0" xfId="59" applyAlignment="1">
      <alignment/>
      <protection/>
    </xf>
    <xf numFmtId="0" fontId="1" fillId="0" borderId="10" xfId="59" applyFont="1" applyBorder="1" applyAlignment="1">
      <alignment horizontal="center" vertical="center" wrapText="1"/>
      <protection/>
    </xf>
    <xf numFmtId="0" fontId="1" fillId="0" borderId="12" xfId="59" applyFont="1" applyBorder="1" applyAlignment="1">
      <alignment horizontal="center" vertical="center" wrapText="1"/>
      <protection/>
    </xf>
    <xf numFmtId="0" fontId="1" fillId="0" borderId="10" xfId="59" applyFont="1" applyBorder="1" applyAlignment="1">
      <alignment horizontal="center" vertical="center"/>
      <protection/>
    </xf>
    <xf numFmtId="0" fontId="0" fillId="0" borderId="12" xfId="59" applyBorder="1" applyAlignment="1">
      <alignment horizontal="center" vertical="center"/>
      <protection/>
    </xf>
    <xf numFmtId="3" fontId="1" fillId="0" borderId="10" xfId="59" applyNumberFormat="1" applyFont="1" applyBorder="1" applyAlignment="1">
      <alignment horizontal="center" vertical="center"/>
      <protection/>
    </xf>
    <xf numFmtId="49" fontId="1" fillId="0" borderId="15" xfId="59" applyNumberFormat="1" applyFont="1" applyBorder="1" applyAlignment="1">
      <alignment horizontal="center" vertical="center" wrapText="1"/>
      <protection/>
    </xf>
    <xf numFmtId="0" fontId="0" fillId="0" borderId="23" xfId="59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horizontal="center" wrapText="1"/>
    </xf>
    <xf numFmtId="0" fontId="0" fillId="0" borderId="11" xfId="59" applyBorder="1" applyAlignment="1">
      <alignment horizontal="center" vertical="center" wrapText="1"/>
      <protection/>
    </xf>
    <xf numFmtId="0" fontId="0" fillId="0" borderId="16" xfId="0" applyBorder="1" applyAlignment="1">
      <alignment horizontal="center"/>
    </xf>
    <xf numFmtId="3" fontId="1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14" fillId="0" borderId="11" xfId="63" applyFont="1" applyBorder="1" applyAlignment="1">
      <alignment horizontal="center" vertical="center" wrapText="1"/>
      <protection/>
    </xf>
    <xf numFmtId="0" fontId="10" fillId="0" borderId="0" xfId="63" applyFont="1" applyAlignment="1">
      <alignment horizontal="center" vertical="center"/>
      <protection/>
    </xf>
    <xf numFmtId="0" fontId="15" fillId="0" borderId="0" xfId="63" applyFont="1" applyAlignment="1">
      <alignment horizontal="center" vertical="center"/>
      <protection/>
    </xf>
    <xf numFmtId="49" fontId="1" fillId="0" borderId="10" xfId="59" applyNumberFormat="1" applyFont="1" applyBorder="1" applyAlignment="1">
      <alignment horizontal="center" vertical="center" wrapText="1"/>
      <protection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1" fillId="0" borderId="11" xfId="59" applyNumberFormat="1" applyFont="1" applyBorder="1" applyAlignment="1">
      <alignment horizontal="center" vertical="center" wrapText="1"/>
      <protection/>
    </xf>
    <xf numFmtId="0" fontId="0" fillId="0" borderId="16" xfId="0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12" xfId="0" applyBorder="1" applyAlignment="1">
      <alignment horizontal="center"/>
    </xf>
    <xf numFmtId="3" fontId="3" fillId="0" borderId="0" xfId="0" applyNumberFormat="1" applyFont="1" applyAlignment="1">
      <alignment horizontal="center" vertical="center"/>
    </xf>
    <xf numFmtId="2" fontId="3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48" fillId="0" borderId="24" xfId="60" applyFont="1" applyBorder="1" applyAlignment="1">
      <alignment horizontal="center" vertical="center"/>
      <protection/>
    </xf>
    <xf numFmtId="0" fontId="11" fillId="0" borderId="20" xfId="60" applyBorder="1" applyAlignment="1">
      <alignment horizontal="center" vertical="center"/>
      <protection/>
    </xf>
    <xf numFmtId="0" fontId="11" fillId="0" borderId="22" xfId="60" applyBorder="1" applyAlignment="1">
      <alignment horizontal="center" vertical="center"/>
      <protection/>
    </xf>
    <xf numFmtId="0" fontId="53" fillId="0" borderId="49" xfId="60" applyFont="1" applyBorder="1" applyAlignment="1">
      <alignment horizontal="center" vertical="center" wrapText="1"/>
      <protection/>
    </xf>
    <xf numFmtId="0" fontId="53" fillId="0" borderId="50" xfId="60" applyFont="1" applyBorder="1" applyAlignment="1">
      <alignment horizontal="center" vertical="center" wrapText="1"/>
      <protection/>
    </xf>
    <xf numFmtId="0" fontId="53" fillId="0" borderId="0" xfId="60" applyFont="1" applyBorder="1" applyAlignment="1">
      <alignment horizontal="center" vertical="center" wrapText="1"/>
      <protection/>
    </xf>
    <xf numFmtId="0" fontId="53" fillId="0" borderId="31" xfId="60" applyFont="1" applyBorder="1" applyAlignment="1">
      <alignment horizontal="center" vertical="center" wrapText="1"/>
      <protection/>
    </xf>
    <xf numFmtId="0" fontId="54" fillId="0" borderId="0" xfId="60" applyFont="1" applyBorder="1" applyAlignment="1">
      <alignment horizontal="center" vertical="center" wrapText="1"/>
      <protection/>
    </xf>
    <xf numFmtId="0" fontId="54" fillId="0" borderId="31" xfId="60" applyFont="1" applyBorder="1" applyAlignment="1">
      <alignment horizontal="center" vertical="center" wrapText="1"/>
      <protection/>
    </xf>
    <xf numFmtId="0" fontId="54" fillId="0" borderId="46" xfId="60" applyFont="1" applyBorder="1" applyAlignment="1">
      <alignment horizontal="center" vertical="center" wrapText="1"/>
      <protection/>
    </xf>
    <xf numFmtId="0" fontId="54" fillId="0" borderId="40" xfId="60" applyFont="1" applyBorder="1" applyAlignment="1">
      <alignment horizontal="center" vertical="center" wrapText="1"/>
      <protection/>
    </xf>
    <xf numFmtId="0" fontId="48" fillId="0" borderId="10" xfId="60" applyFont="1" applyBorder="1" applyAlignment="1">
      <alignment horizontal="center" vertical="center"/>
      <protection/>
    </xf>
    <xf numFmtId="0" fontId="48" fillId="0" borderId="11" xfId="60" applyFont="1" applyBorder="1" applyAlignment="1">
      <alignment horizontal="center" vertical="center"/>
      <protection/>
    </xf>
    <xf numFmtId="0" fontId="48" fillId="0" borderId="16" xfId="60" applyFont="1" applyBorder="1" applyAlignment="1">
      <alignment horizontal="center" vertical="center"/>
      <protection/>
    </xf>
    <xf numFmtId="0" fontId="48" fillId="0" borderId="19" xfId="60" applyFont="1" applyBorder="1" applyAlignment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0" fontId="52" fillId="0" borderId="10" xfId="60" applyFont="1" applyBorder="1" applyAlignment="1">
      <alignment horizontal="center" vertical="center" wrapText="1"/>
      <protection/>
    </xf>
    <xf numFmtId="0" fontId="52" fillId="0" borderId="12" xfId="60" applyFont="1" applyBorder="1" applyAlignment="1">
      <alignment horizontal="center" vertical="center" wrapText="1"/>
      <protection/>
    </xf>
    <xf numFmtId="0" fontId="0" fillId="0" borderId="22" xfId="0" applyBorder="1" applyAlignment="1">
      <alignment horizontal="center" vertical="center"/>
    </xf>
    <xf numFmtId="0" fontId="48" fillId="0" borderId="24" xfId="60" applyFont="1" applyBorder="1" applyAlignment="1">
      <alignment horizontal="center" vertical="center" wrapText="1"/>
      <protection/>
    </xf>
    <xf numFmtId="0" fontId="48" fillId="0" borderId="50" xfId="60" applyFont="1" applyBorder="1" applyAlignment="1">
      <alignment horizontal="center" vertical="center" wrapText="1"/>
      <protection/>
    </xf>
    <xf numFmtId="0" fontId="48" fillId="0" borderId="20" xfId="60" applyFont="1" applyBorder="1" applyAlignment="1">
      <alignment horizontal="center" vertical="center" wrapText="1"/>
      <protection/>
    </xf>
    <xf numFmtId="0" fontId="48" fillId="0" borderId="31" xfId="60" applyFont="1" applyBorder="1" applyAlignment="1">
      <alignment horizontal="center" vertical="center" wrapText="1"/>
      <protection/>
    </xf>
    <xf numFmtId="0" fontId="11" fillId="0" borderId="20" xfId="60" applyBorder="1" applyAlignment="1">
      <alignment horizontal="center" vertical="center" wrapText="1"/>
      <protection/>
    </xf>
    <xf numFmtId="0" fontId="11" fillId="0" borderId="31" xfId="60" applyBorder="1" applyAlignment="1">
      <alignment horizontal="center" vertical="center" wrapText="1"/>
      <protection/>
    </xf>
    <xf numFmtId="0" fontId="0" fillId="0" borderId="22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48" fillId="0" borderId="23" xfId="60" applyFont="1" applyBorder="1" applyAlignment="1">
      <alignment/>
      <protection/>
    </xf>
    <xf numFmtId="0" fontId="0" fillId="0" borderId="27" xfId="0" applyBorder="1" applyAlignment="1">
      <alignment/>
    </xf>
    <xf numFmtId="0" fontId="0" fillId="0" borderId="30" xfId="0" applyBorder="1" applyAlignment="1">
      <alignment/>
    </xf>
    <xf numFmtId="0" fontId="11" fillId="0" borderId="11" xfId="60" applyBorder="1" applyAlignment="1">
      <alignment horizontal="center" vertical="center"/>
      <protection/>
    </xf>
    <xf numFmtId="0" fontId="11" fillId="0" borderId="16" xfId="60" applyBorder="1" applyAlignment="1">
      <alignment horizontal="center" vertical="center"/>
      <protection/>
    </xf>
    <xf numFmtId="0" fontId="11" fillId="0" borderId="22" xfId="60" applyBorder="1" applyAlignment="1">
      <alignment horizontal="center" vertical="center" wrapText="1"/>
      <protection/>
    </xf>
    <xf numFmtId="0" fontId="11" fillId="0" borderId="40" xfId="60" applyBorder="1" applyAlignment="1">
      <alignment horizontal="center" vertical="center" wrapText="1"/>
      <protection/>
    </xf>
    <xf numFmtId="0" fontId="48" fillId="0" borderId="12" xfId="60" applyFont="1" applyBorder="1" applyAlignment="1">
      <alignment horizontal="center" vertical="center"/>
      <protection/>
    </xf>
    <xf numFmtId="0" fontId="14" fillId="0" borderId="0" xfId="60" applyFont="1" applyAlignment="1">
      <alignment horizontal="center"/>
      <protection/>
    </xf>
    <xf numFmtId="0" fontId="35" fillId="0" borderId="0" xfId="60" applyFont="1" applyAlignment="1">
      <alignment horizontal="center"/>
      <protection/>
    </xf>
    <xf numFmtId="0" fontId="52" fillId="0" borderId="10" xfId="60" applyFont="1" applyBorder="1" applyAlignment="1">
      <alignment horizontal="center" vertical="center"/>
      <protection/>
    </xf>
    <xf numFmtId="0" fontId="52" fillId="0" borderId="12" xfId="60" applyFont="1" applyBorder="1" applyAlignment="1">
      <alignment horizontal="center" vertical="center"/>
      <protection/>
    </xf>
    <xf numFmtId="0" fontId="52" fillId="0" borderId="15" xfId="60" applyFont="1" applyBorder="1" applyAlignment="1">
      <alignment horizontal="center" vertical="center"/>
      <protection/>
    </xf>
    <xf numFmtId="0" fontId="52" fillId="0" borderId="35" xfId="60" applyFont="1" applyBorder="1" applyAlignment="1">
      <alignment horizontal="center" vertical="center"/>
      <protection/>
    </xf>
    <xf numFmtId="0" fontId="52" fillId="0" borderId="23" xfId="60" applyFont="1" applyBorder="1" applyAlignment="1">
      <alignment horizontal="center" vertical="center"/>
      <protection/>
    </xf>
    <xf numFmtId="0" fontId="52" fillId="0" borderId="30" xfId="60" applyFont="1" applyBorder="1" applyAlignment="1">
      <alignment horizontal="center" vertical="center"/>
      <protection/>
    </xf>
    <xf numFmtId="0" fontId="52" fillId="0" borderId="41" xfId="60" applyFont="1" applyBorder="1" applyAlignment="1">
      <alignment horizontal="center" vertical="center"/>
      <protection/>
    </xf>
    <xf numFmtId="0" fontId="52" fillId="0" borderId="27" xfId="60" applyFont="1" applyBorder="1" applyAlignment="1">
      <alignment horizontal="center" vertical="center"/>
      <protection/>
    </xf>
    <xf numFmtId="0" fontId="0" fillId="0" borderId="11" xfId="57" applyBorder="1" applyAlignment="1">
      <alignment/>
      <protection/>
    </xf>
    <xf numFmtId="0" fontId="0" fillId="0" borderId="50" xfId="57" applyBorder="1" applyAlignment="1">
      <alignment/>
      <protection/>
    </xf>
    <xf numFmtId="0" fontId="0" fillId="0" borderId="20" xfId="57" applyBorder="1" applyAlignment="1">
      <alignment/>
      <protection/>
    </xf>
    <xf numFmtId="0" fontId="0" fillId="0" borderId="31" xfId="57" applyBorder="1" applyAlignment="1">
      <alignment/>
      <protection/>
    </xf>
    <xf numFmtId="0" fontId="47" fillId="0" borderId="0" xfId="62" applyFont="1" applyAlignment="1">
      <alignment horizontal="center" vertical="center"/>
      <protection/>
    </xf>
    <xf numFmtId="0" fontId="49" fillId="0" borderId="0" xfId="62" applyFont="1" applyAlignment="1">
      <alignment horizontal="center" vertical="center"/>
      <protection/>
    </xf>
    <xf numFmtId="0" fontId="43" fillId="0" borderId="51" xfId="62" applyFont="1" applyBorder="1" applyAlignment="1">
      <alignment horizontal="center" vertical="center" wrapText="1"/>
      <protection/>
    </xf>
    <xf numFmtId="0" fontId="43" fillId="0" borderId="52" xfId="62" applyFont="1" applyBorder="1" applyAlignment="1">
      <alignment horizontal="center" vertical="center" wrapText="1"/>
      <protection/>
    </xf>
    <xf numFmtId="0" fontId="43" fillId="0" borderId="53" xfId="62" applyFont="1" applyBorder="1" applyAlignment="1">
      <alignment horizontal="center" vertical="center" wrapText="1"/>
      <protection/>
    </xf>
    <xf numFmtId="0" fontId="43" fillId="0" borderId="54" xfId="62" applyFont="1" applyBorder="1" applyAlignment="1">
      <alignment horizontal="center" vertical="center" wrapText="1"/>
      <protection/>
    </xf>
    <xf numFmtId="0" fontId="43" fillId="0" borderId="55" xfId="62" applyFont="1" applyBorder="1" applyAlignment="1">
      <alignment horizontal="center" vertical="center" wrapText="1"/>
      <protection/>
    </xf>
    <xf numFmtId="0" fontId="43" fillId="0" borderId="56" xfId="62" applyFont="1" applyBorder="1" applyAlignment="1">
      <alignment horizontal="center" vertical="center" wrapText="1"/>
      <protection/>
    </xf>
    <xf numFmtId="0" fontId="43" fillId="0" borderId="57" xfId="62" applyFont="1" applyBorder="1" applyAlignment="1">
      <alignment horizontal="center" vertical="center" wrapText="1"/>
      <protection/>
    </xf>
    <xf numFmtId="0" fontId="43" fillId="0" borderId="58" xfId="62" applyFont="1" applyBorder="1" applyAlignment="1">
      <alignment horizontal="center" vertical="center" wrapText="1"/>
      <protection/>
    </xf>
    <xf numFmtId="0" fontId="35" fillId="16" borderId="51" xfId="62" applyFont="1" applyFill="1" applyBorder="1" applyAlignment="1">
      <alignment horizontal="center" vertical="center" wrapText="1"/>
      <protection/>
    </xf>
    <xf numFmtId="0" fontId="35" fillId="16" borderId="52" xfId="62" applyFont="1" applyFill="1" applyBorder="1" applyAlignment="1">
      <alignment horizontal="center" vertical="center" wrapText="1"/>
      <protection/>
    </xf>
    <xf numFmtId="0" fontId="3" fillId="0" borderId="12" xfId="0" applyFont="1" applyBorder="1" applyAlignment="1">
      <alignment horizontal="center" vertical="center" wrapText="1"/>
    </xf>
    <xf numFmtId="0" fontId="14" fillId="0" borderId="10" xfId="62" applyFont="1" applyBorder="1" applyAlignment="1">
      <alignment vertical="center" wrapText="1"/>
      <protection/>
    </xf>
    <xf numFmtId="0" fontId="0" fillId="0" borderId="12" xfId="0" applyBorder="1" applyAlignment="1">
      <alignment vertical="center"/>
    </xf>
    <xf numFmtId="0" fontId="43" fillId="0" borderId="59" xfId="62" applyFont="1" applyBorder="1" applyAlignment="1">
      <alignment horizontal="center" vertical="center" wrapText="1"/>
      <protection/>
    </xf>
    <xf numFmtId="0" fontId="43" fillId="0" borderId="60" xfId="62" applyFont="1" applyBorder="1" applyAlignment="1">
      <alignment horizontal="center" vertical="center" wrapText="1"/>
      <protection/>
    </xf>
    <xf numFmtId="0" fontId="43" fillId="0" borderId="55" xfId="62" applyFont="1" applyFill="1" applyBorder="1" applyAlignment="1">
      <alignment horizontal="center" vertical="center" wrapText="1"/>
      <protection/>
    </xf>
    <xf numFmtId="0" fontId="43" fillId="0" borderId="56" xfId="62" applyFont="1" applyFill="1" applyBorder="1" applyAlignment="1">
      <alignment horizontal="center" vertical="center" wrapText="1"/>
      <protection/>
    </xf>
    <xf numFmtId="0" fontId="35" fillId="16" borderId="10" xfId="62" applyFont="1" applyFill="1" applyBorder="1" applyAlignment="1">
      <alignment horizontal="center" vertical="center" wrapText="1"/>
      <protection/>
    </xf>
    <xf numFmtId="0" fontId="43" fillId="0" borderId="13" xfId="62" applyFont="1" applyFill="1" applyBorder="1" applyAlignment="1">
      <alignment horizontal="center" vertical="center" wrapText="1"/>
      <protection/>
    </xf>
    <xf numFmtId="0" fontId="14" fillId="0" borderId="0" xfId="62" applyFont="1" applyAlignment="1">
      <alignment horizontal="center" vertical="center" wrapText="1"/>
      <protection/>
    </xf>
    <xf numFmtId="0" fontId="42" fillId="0" borderId="0" xfId="62" applyFont="1" applyAlignment="1">
      <alignment horizontal="center" vertical="center"/>
      <protection/>
    </xf>
    <xf numFmtId="0" fontId="42" fillId="0" borderId="0" xfId="62" applyFont="1" applyAlignment="1">
      <alignment horizontal="center"/>
      <protection/>
    </xf>
    <xf numFmtId="0" fontId="43" fillId="0" borderId="26" xfId="62" applyFont="1" applyFill="1" applyBorder="1" applyAlignment="1">
      <alignment horizontal="center" vertical="center" wrapText="1"/>
      <protection/>
    </xf>
    <xf numFmtId="0" fontId="43" fillId="0" borderId="29" xfId="62" applyFont="1" applyFill="1" applyBorder="1" applyAlignment="1">
      <alignment horizontal="center" vertical="center" wrapText="1"/>
      <protection/>
    </xf>
    <xf numFmtId="0" fontId="42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</cellXfs>
  <cellStyles count="5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ál 2" xfId="56"/>
    <cellStyle name="Normál_2010koltsegvetesjan13" xfId="57"/>
    <cellStyle name="Normál_2011müködésifelhalmérlegfebr17" xfId="58"/>
    <cellStyle name="Normál_2012éviköltségvetésjan19este" xfId="59"/>
    <cellStyle name="Normál_eus tábla" xfId="60"/>
    <cellStyle name="Normal_KARSZJ3" xfId="61"/>
    <cellStyle name="Normál_Kötelző feladatok" xfId="62"/>
    <cellStyle name="Normál_közterület" xfId="63"/>
    <cellStyle name="Normal_KTRSZJ" xfId="64"/>
    <cellStyle name="Összesen" xfId="65"/>
    <cellStyle name="Currency" xfId="66"/>
    <cellStyle name="Currency [0]" xfId="67"/>
    <cellStyle name="Rossz" xfId="68"/>
    <cellStyle name="Semleges" xfId="69"/>
    <cellStyle name="Számítás" xfId="70"/>
    <cellStyle name="Percent" xfId="7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externalLink" Target="externalLinks/externalLink3.xml" /><Relationship Id="rId21" Type="http://schemas.openxmlformats.org/officeDocument/2006/relationships/externalLink" Target="externalLinks/externalLink4.xml" /><Relationship Id="rId22" Type="http://schemas.openxmlformats.org/officeDocument/2006/relationships/externalLink" Target="externalLinks/externalLink5.xml" /><Relationship Id="rId23" Type="http://schemas.openxmlformats.org/officeDocument/2006/relationships/externalLink" Target="externalLinks/externalLink6.xml" /><Relationship Id="rId24" Type="http://schemas.openxmlformats.org/officeDocument/2006/relationships/externalLink" Target="externalLinks/externalLink7.xml" /><Relationship Id="rId25" Type="http://schemas.openxmlformats.org/officeDocument/2006/relationships/externalLink" Target="externalLinks/externalLink8.xml" /><Relationship Id="rId26" Type="http://schemas.openxmlformats.org/officeDocument/2006/relationships/externalLink" Target="externalLinks/externalLink9.xml" /><Relationship Id="rId27" Type="http://schemas.openxmlformats.org/officeDocument/2006/relationships/externalLink" Target="externalLinks/externalLink10.xml" /><Relationship Id="rId28" Type="http://schemas.openxmlformats.org/officeDocument/2006/relationships/externalLink" Target="externalLinks/externalLink11.xml" /><Relationship Id="rId29" Type="http://schemas.openxmlformats.org/officeDocument/2006/relationships/externalLink" Target="externalLinks/externalLink12.xml" /><Relationship Id="rId3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JBAKATS\SYS\KOZOS\Gl_riportok\Formazott_hide\06RIPORT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Documents%20and%20Settings\FerencZsoltE\Asztal\Szakmai_ig&#233;nyek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Documents%20and%20Settings\IlonaM\Dokumentumok\2010.%20K&#214;LTS&#201;GVET&#201;S\2010%20junius\KEM&#214;%202010.%20kv.%20m&#243;dos&#237;t&#225;s%20(junius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Rendelet%20m&#243;dos&#237;t&#225;s\Rendelet%20m&#243;dos&#237;t&#225;s2010\rend.m&#243;d.010.12.%20h&#243;\Int&#233;zm&#233;nyi%20p&#233;nzf.t&#225;blai2010.12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KOZOS\Gl_riportok\Formazott_hide\02RIPOR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Documents%20and%20Settings\IlonaM\Dokumentumok\Dokumentumok\AKV%202009\2009.%20&#233;vi%20kv%20egy&#233;b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Documents%20and%20Settings\IlonaM\Dokumentumok\2009.K&#214;LTS&#201;GVET&#201;S\Int&#233;zm&#233;nyek\Kom&#225;romi%20int.%2009%20I-IV.%20havi%20telj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Documents%20and%20Settings\IlonaM\Dokumentumok\Dokumentumok\Akv2007\2007.%20&#233;ves\havi%20z&#225;r&#243;%20hite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Documents%20and%20Settings\IlonaM\Dokumentumok\Dokumentumok\AKV%202008\08%20k&#246;lts&#233;gvet&#233;s\2008.%20&#233;vi%20kv.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Documents%20and%20Settings\IlonaM\Dokumentumok\Dokumentumok\AKV%202009\KEMO%202009.%20&#233;vi%20kv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Documents%20and%20Settings\IlonaM\Dokumentumok\2008.%20&#233;vi%20kv.%20m&#243;dos&#237;t&#225;s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Documents%20and%20Settings\IlonaM\Local%20Settings\Temporary%20Internet%20Files\OLK7\Documents%20and%20Settings\IlonaM\Dokumentumok\Dokumentumok\Akv2007\2007.%20&#233;ves\havi%20z&#225;r&#243;%20hite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6riport"/>
      <sheetName val="Munka2"/>
      <sheetName val="Munka3"/>
    </sheetNames>
    <definedNames>
      <definedName name="run"/>
    </defined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kötelezettségek"/>
      <sheetName val="összes igény"/>
      <sheetName val="Eredeti tábla"/>
      <sheetName val="CSXLStore"/>
      <sheetName val="csxlDESheet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tartalomj"/>
      <sheetName val="4Létszám"/>
      <sheetName val="4aLétszám "/>
      <sheetName val="19.Jávorka Tang.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Összesen"/>
      <sheetName val="TGSZSZ"/>
      <sheetName val="Kórház"/>
      <sheetName val="Jávorka"/>
      <sheetName val="Zsigmondy"/>
      <sheetName val="Eötvös Szakk."/>
      <sheetName val="Széchenyi"/>
      <sheetName val="Kultsar"/>
      <sheetName val="Géza"/>
      <sheetName val="Alapy"/>
      <sheetName val="RubikE.Koll."/>
      <sheetName val="Erkel"/>
      <sheetName val="Óvoda,Ált.spec.isk"/>
      <sheetName val="Ped.és Gyermkv.Szaksz."/>
      <sheetName val="MERI"/>
      <sheetName val="Integrált szoc"/>
      <sheetName val="Múzeum"/>
      <sheetName val="Levéltár"/>
      <sheetName val="Könyvtár"/>
      <sheetName val="CSXLStor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2riport"/>
      <sheetName val="Munka2"/>
      <sheetName val="Munka3"/>
    </sheetNames>
    <definedNames>
      <definedName name="run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isebbségi önk."/>
      <sheetName val="Kiadás"/>
      <sheetName val="Bevétel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GSZSZ"/>
      <sheetName val="Középfokú koll"/>
      <sheetName val="Széchenyi"/>
      <sheetName val="Kultsar"/>
      <sheetName val="Alapy"/>
      <sheetName val="Móra"/>
      <sheetName val="Könyvtár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havizáró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Kgyhatározat mell."/>
      <sheetName val="Függ.tarj."/>
      <sheetName val="1fhiány lev."/>
      <sheetName val="2fSzékházbérlők"/>
      <sheetName val="3fáth.szerz. "/>
      <sheetName val="4forg.kép.ing."/>
      <sheetName val="5fhitelkorlát"/>
      <sheetName val="6fellátotti létsz"/>
      <sheetName val="7fnyugd.névs"/>
      <sheetName val="8fhitel-kötvény kamat"/>
      <sheetName val="Kvrendelet "/>
      <sheetName val="tartalomj"/>
      <sheetName val="1Főmérleg"/>
      <sheetName val="1aműk.mérleg"/>
      <sheetName val="1bFelhalm.mérleg"/>
      <sheetName val="2mérlegössz."/>
      <sheetName val="2aMérlegint"/>
      <sheetName val="2bMérleghiv"/>
      <sheetName val="3-aBevétel"/>
      <sheetName val="3-bKiadás"/>
      <sheetName val="3-cIntézmények"/>
      <sheetName val="3-dInt beruh-felúj"/>
      <sheetName val="3-eKEMÖBev"/>
      <sheetName val="4Megye bev-kiad"/>
      <sheetName val="4aPénzeszköz"/>
      <sheetName val="4bHiv.felúj "/>
      <sheetName val="5adósság-hitel "/>
      <sheetName val="6többéves felad.forrása "/>
      <sheetName val="7központi tám."/>
      <sheetName val="7aközponti tám."/>
      <sheetName val="8gördülő"/>
      <sheetName val="9ütemterv"/>
      <sheetName val="10Létszám"/>
      <sheetName val="11acigány"/>
      <sheetName val="11bszlovák"/>
      <sheetName val="11cnémet"/>
      <sheetName val="csxlDESheet1"/>
      <sheetName val="CSXLStore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főmérleg"/>
      <sheetName val="1aMűköd. mérleg"/>
      <sheetName val="1bFelhalm. mérleg"/>
      <sheetName val="2Hivatali kv"/>
      <sheetName val="2aHivatal kiad"/>
      <sheetName val="2cCéltartalék"/>
      <sheetName val="6TISZK"/>
      <sheetName val="7Cigány"/>
      <sheetName val="8Német"/>
      <sheetName val="9Szlovák"/>
      <sheetName val="10intberuh-felúj"/>
      <sheetName val="11PM jogcím"/>
      <sheetName val="143éves terv"/>
      <sheetName val="15likviditás"/>
      <sheetName val="Kisebbségi önk."/>
      <sheetName val="Bevétel"/>
      <sheetName val="Kiadás"/>
      <sheetName val="CSXLStore"/>
      <sheetName val="csxlDESheet1"/>
      <sheetName val="csxlDESheet2"/>
      <sheetName val="csxlDESheet3"/>
      <sheetName val="csxlDESheet4"/>
      <sheetName val="csxlDESheet5"/>
      <sheetName val="csxlDESheet6"/>
      <sheetName val="csxlDESheet7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Kvrendelet "/>
      <sheetName val="tartalomj"/>
      <sheetName val="rendeletmód(05.22.)"/>
      <sheetName val="rendeletmód(06.26.) "/>
      <sheetName val="1.sz. tábla"/>
      <sheetName val="1Főmérleg"/>
      <sheetName val="1aműk.mérleg"/>
      <sheetName val="1bFelhalm.mérleg"/>
      <sheetName val="2mérlegössz."/>
      <sheetName val="2aMérlegint"/>
      <sheetName val="2bMérleghiv"/>
      <sheetName val="4Pénzeszköz (2)"/>
      <sheetName val="4aPénzeszköz"/>
      <sheetName val="Munka1"/>
      <sheetName val="3-bKiadás"/>
      <sheetName val="4Megye bev-kiad"/>
      <sheetName val="3-aBevétel"/>
      <sheetName val="3-cIntézmények"/>
      <sheetName val="3-dInt beruh-felúj "/>
      <sheetName val="3-eKEMÖBev"/>
      <sheetName val="4bHiv.felúj "/>
      <sheetName val="9ütemterv"/>
      <sheetName val="10Létszám"/>
      <sheetName val="11acigány"/>
      <sheetName val="11bszlovák"/>
      <sheetName val="11cnémet"/>
      <sheetName val="12EU pályázat"/>
      <sheetName val="5adósság-hitel "/>
      <sheetName val="6többéves felad.forrása "/>
      <sheetName val="7központi tám."/>
      <sheetName val="7aközponti tám."/>
      <sheetName val="8gördülő"/>
      <sheetName val="csxlDESheet1"/>
      <sheetName val="CSXLStore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havizáró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6"/>
  <sheetViews>
    <sheetView tabSelected="1" workbookViewId="0" topLeftCell="B43">
      <selection activeCell="E64" sqref="E64"/>
    </sheetView>
  </sheetViews>
  <sheetFormatPr defaultColWidth="9.00390625" defaultRowHeight="12.75"/>
  <cols>
    <col min="1" max="1" width="52.75390625" style="277" customWidth="1"/>
    <col min="2" max="4" width="11.375" style="277" customWidth="1"/>
    <col min="5" max="5" width="51.875" style="277" customWidth="1"/>
    <col min="6" max="6" width="11.125" style="277" customWidth="1"/>
    <col min="7" max="7" width="12.625" style="277" customWidth="1"/>
    <col min="8" max="8" width="11.25390625" style="277" customWidth="1"/>
    <col min="9" max="16384" width="9.125" style="277" customWidth="1"/>
  </cols>
  <sheetData>
    <row r="1" spans="1:6" ht="12.75">
      <c r="A1" s="999" t="s">
        <v>207</v>
      </c>
      <c r="B1" s="1000"/>
      <c r="C1" s="1000"/>
      <c r="D1" s="1000"/>
      <c r="E1" s="1000"/>
      <c r="F1" s="1000"/>
    </row>
    <row r="2" spans="1:6" ht="12.75">
      <c r="A2" s="999" t="s">
        <v>208</v>
      </c>
      <c r="B2" s="1000"/>
      <c r="C2" s="1000"/>
      <c r="D2" s="1000"/>
      <c r="E2" s="1000"/>
      <c r="F2" s="1000"/>
    </row>
    <row r="3" spans="1:8" ht="9" customHeight="1">
      <c r="A3" s="631"/>
      <c r="B3" s="631"/>
      <c r="C3" s="631"/>
      <c r="D3" s="631"/>
      <c r="E3" s="631"/>
      <c r="F3" s="632"/>
      <c r="G3" s="632"/>
      <c r="H3" s="968" t="s">
        <v>423</v>
      </c>
    </row>
    <row r="4" spans="1:8" ht="12.75" customHeight="1">
      <c r="A4" s="1001" t="s">
        <v>495</v>
      </c>
      <c r="B4" s="1001" t="s">
        <v>217</v>
      </c>
      <c r="C4" s="997" t="s">
        <v>693</v>
      </c>
      <c r="D4" s="1003" t="s">
        <v>97</v>
      </c>
      <c r="E4" s="1001" t="s">
        <v>496</v>
      </c>
      <c r="F4" s="1001" t="s">
        <v>217</v>
      </c>
      <c r="G4" s="997" t="s">
        <v>693</v>
      </c>
      <c r="H4" s="995" t="s">
        <v>97</v>
      </c>
    </row>
    <row r="5" spans="1:8" ht="24.75" customHeight="1" thickBot="1">
      <c r="A5" s="1002"/>
      <c r="B5" s="1002"/>
      <c r="C5" s="998"/>
      <c r="D5" s="996"/>
      <c r="E5" s="1002"/>
      <c r="F5" s="1002"/>
      <c r="G5" s="998"/>
      <c r="H5" s="996"/>
    </row>
    <row r="6" spans="1:11" s="409" customFormat="1" ht="12.75" thickTop="1">
      <c r="A6" s="448"/>
      <c r="B6" s="441"/>
      <c r="C6" s="753"/>
      <c r="D6" s="753"/>
      <c r="E6" s="457" t="s">
        <v>497</v>
      </c>
      <c r="F6" s="449">
        <f>SUM('1c.mell '!C171)</f>
        <v>2603713</v>
      </c>
      <c r="G6" s="449">
        <f>SUM('1c.mell '!D171)</f>
        <v>2754125</v>
      </c>
      <c r="H6" s="449">
        <f>SUM('1c.mell '!E171)</f>
        <v>1165766</v>
      </c>
      <c r="I6" s="408"/>
      <c r="J6" s="408"/>
      <c r="K6" s="408"/>
    </row>
    <row r="7" spans="1:11" s="409" customFormat="1" ht="12">
      <c r="A7" s="726" t="s">
        <v>74</v>
      </c>
      <c r="B7" s="432">
        <f>SUM('1b.mell '!C248)</f>
        <v>1267600</v>
      </c>
      <c r="C7" s="432">
        <f>SUM('1b.mell '!D248)</f>
        <v>1267600</v>
      </c>
      <c r="D7" s="432">
        <f>SUM('1b.mell '!E248)</f>
        <v>628232</v>
      </c>
      <c r="E7" s="458" t="s">
        <v>636</v>
      </c>
      <c r="F7" s="432">
        <f>SUM('1c.mell '!C172)</f>
        <v>665896</v>
      </c>
      <c r="G7" s="432">
        <f>SUM('1c.mell '!D172)</f>
        <v>713095</v>
      </c>
      <c r="H7" s="432">
        <f>SUM('1c.mell '!E172)</f>
        <v>326893</v>
      </c>
      <c r="I7" s="408"/>
      <c r="J7" s="408"/>
      <c r="K7" s="408"/>
    </row>
    <row r="8" spans="1:11" s="409" customFormat="1" ht="12">
      <c r="A8" s="726" t="s">
        <v>4</v>
      </c>
      <c r="B8" s="432">
        <f>SUM('1b.mell '!C67)</f>
        <v>128469</v>
      </c>
      <c r="C8" s="432">
        <f>SUM('1b.mell '!D67)</f>
        <v>174994</v>
      </c>
      <c r="D8" s="432">
        <f>SUM('1b.mell '!E67)</f>
        <v>127430</v>
      </c>
      <c r="E8" s="430" t="s">
        <v>498</v>
      </c>
      <c r="F8" s="432">
        <f>SUM('1c.mell '!C173)</f>
        <v>5255237</v>
      </c>
      <c r="G8" s="432">
        <f>SUM('1c.mell '!D173)</f>
        <v>5555027</v>
      </c>
      <c r="H8" s="432">
        <f>SUM('1c.mell '!E173)</f>
        <v>2755831</v>
      </c>
      <c r="I8" s="408"/>
      <c r="J8" s="408"/>
      <c r="K8" s="408"/>
    </row>
    <row r="9" spans="1:11" s="409" customFormat="1" ht="12">
      <c r="A9" s="726" t="s">
        <v>649</v>
      </c>
      <c r="B9" s="432"/>
      <c r="C9" s="432">
        <f>SUM('1b.mell '!D249)</f>
        <v>120754</v>
      </c>
      <c r="D9" s="432">
        <f>SUM('1b.mell '!E249)</f>
        <v>141461</v>
      </c>
      <c r="E9" s="430" t="s">
        <v>665</v>
      </c>
      <c r="F9" s="432">
        <f>SUM('1c.mell '!C174)</f>
        <v>1097982</v>
      </c>
      <c r="G9" s="432">
        <f>SUM('1c.mell '!D174)</f>
        <v>1097564</v>
      </c>
      <c r="H9" s="432">
        <f>SUM('1c.mell '!E174)</f>
        <v>305038</v>
      </c>
      <c r="I9" s="408"/>
      <c r="J9" s="408"/>
      <c r="K9" s="408"/>
    </row>
    <row r="10" spans="1:11" s="409" customFormat="1" ht="12">
      <c r="A10" s="415" t="s">
        <v>0</v>
      </c>
      <c r="B10" s="435">
        <f>SUM('1b.mell '!C251)</f>
        <v>0</v>
      </c>
      <c r="C10" s="435">
        <f>SUM('1b.mell '!D251)</f>
        <v>8243</v>
      </c>
      <c r="D10" s="435">
        <f>SUM('1b.mell '!E251)</f>
        <v>20003</v>
      </c>
      <c r="E10" s="430" t="s">
        <v>223</v>
      </c>
      <c r="F10" s="432">
        <f>SUM('1c.mell '!C175)</f>
        <v>3500</v>
      </c>
      <c r="G10" s="432">
        <f>SUM('1c.mell '!D175)</f>
        <v>6750</v>
      </c>
      <c r="H10" s="432">
        <f>SUM('1c.mell '!E175)</f>
        <v>1895</v>
      </c>
      <c r="I10" s="408"/>
      <c r="J10" s="408"/>
      <c r="K10" s="408"/>
    </row>
    <row r="11" spans="1:11" s="409" customFormat="1" ht="12">
      <c r="A11" s="980" t="s">
        <v>576</v>
      </c>
      <c r="B11" s="435"/>
      <c r="C11" s="435"/>
      <c r="D11" s="435">
        <f>SUM('1b.mell '!E252)</f>
        <v>25000</v>
      </c>
      <c r="E11" s="430" t="s">
        <v>635</v>
      </c>
      <c r="F11" s="432">
        <f>SUM('1c.mell '!C176)</f>
        <v>101664</v>
      </c>
      <c r="G11" s="432">
        <f>SUM('1c.mell '!D176)</f>
        <v>217899</v>
      </c>
      <c r="H11" s="432">
        <f>SUM('1c.mell '!E176)</f>
        <v>162818</v>
      </c>
      <c r="I11" s="408"/>
      <c r="J11" s="408"/>
      <c r="K11" s="408"/>
    </row>
    <row r="12" spans="1:11" s="409" customFormat="1" ht="12">
      <c r="A12" s="448" t="s">
        <v>850</v>
      </c>
      <c r="B12" s="435"/>
      <c r="C12" s="435"/>
      <c r="D12" s="435">
        <f>SUM('1b.mell '!E253)</f>
        <v>85812</v>
      </c>
      <c r="E12" s="430" t="s">
        <v>852</v>
      </c>
      <c r="F12" s="432"/>
      <c r="G12" s="432"/>
      <c r="H12" s="432">
        <f>SUM('1c.mell '!E179)</f>
        <v>1300</v>
      </c>
      <c r="I12" s="408"/>
      <c r="J12" s="408"/>
      <c r="K12" s="408"/>
    </row>
    <row r="13" spans="1:11" s="409" customFormat="1" ht="12">
      <c r="A13" s="415" t="s">
        <v>627</v>
      </c>
      <c r="B13" s="435"/>
      <c r="C13" s="435"/>
      <c r="D13" s="435">
        <f>SUM('1b.mell '!E254)</f>
        <v>2100</v>
      </c>
      <c r="E13" s="430"/>
      <c r="F13" s="432"/>
      <c r="G13" s="432"/>
      <c r="H13" s="432"/>
      <c r="I13" s="408"/>
      <c r="J13" s="408"/>
      <c r="K13" s="408"/>
    </row>
    <row r="14" spans="1:11" s="409" customFormat="1" ht="12">
      <c r="A14" s="415" t="s">
        <v>163</v>
      </c>
      <c r="B14" s="435">
        <f>SUM(B15:B21)</f>
        <v>7895654</v>
      </c>
      <c r="C14" s="435">
        <f>SUM(C15:C21)</f>
        <v>7130654</v>
      </c>
      <c r="D14" s="435">
        <f>SUM(D15:D22)</f>
        <v>3403601</v>
      </c>
      <c r="E14" s="430"/>
      <c r="F14" s="432"/>
      <c r="G14" s="432"/>
      <c r="H14" s="432"/>
      <c r="I14" s="408"/>
      <c r="J14" s="408"/>
      <c r="K14" s="408"/>
    </row>
    <row r="15" spans="1:11" s="409" customFormat="1" ht="12">
      <c r="A15" s="418" t="s">
        <v>511</v>
      </c>
      <c r="B15" s="432">
        <f>SUM('1b.mell '!C239)</f>
        <v>6557164</v>
      </c>
      <c r="C15" s="432">
        <f>SUM('1b.mell '!D239)</f>
        <v>6537164</v>
      </c>
      <c r="D15" s="432">
        <f>SUM('1b.mell '!E239)</f>
        <v>3088464</v>
      </c>
      <c r="E15" s="430"/>
      <c r="F15" s="432"/>
      <c r="G15" s="432"/>
      <c r="H15" s="432"/>
      <c r="I15" s="408"/>
      <c r="J15" s="408"/>
      <c r="K15" s="408"/>
    </row>
    <row r="16" spans="1:11" s="409" customFormat="1" ht="12">
      <c r="A16" s="418" t="s">
        <v>513</v>
      </c>
      <c r="B16" s="432"/>
      <c r="C16" s="432">
        <f>SUM('1b.mell '!D240)</f>
        <v>20000</v>
      </c>
      <c r="D16" s="432">
        <f>SUM('1b.mell '!E240)</f>
        <v>16684</v>
      </c>
      <c r="E16" s="439"/>
      <c r="F16" s="981"/>
      <c r="G16" s="440"/>
      <c r="H16" s="440"/>
      <c r="I16" s="408"/>
      <c r="J16" s="408"/>
      <c r="K16" s="408"/>
    </row>
    <row r="17" spans="1:11" s="409" customFormat="1" ht="12">
      <c r="A17" s="418" t="s">
        <v>521</v>
      </c>
      <c r="B17" s="432">
        <f>SUM('1b.mell '!C241)</f>
        <v>170000</v>
      </c>
      <c r="C17" s="432">
        <f>SUM('1b.mell '!D241)</f>
        <v>170000</v>
      </c>
      <c r="D17" s="432">
        <f>SUM('1b.mell '!E241)</f>
        <v>98614</v>
      </c>
      <c r="E17" s="439"/>
      <c r="F17" s="981"/>
      <c r="G17" s="440"/>
      <c r="H17" s="440"/>
      <c r="I17" s="408"/>
      <c r="J17" s="408"/>
      <c r="K17" s="408"/>
    </row>
    <row r="18" spans="1:11" s="409" customFormat="1" ht="12">
      <c r="A18" s="418" t="s">
        <v>645</v>
      </c>
      <c r="B18" s="432">
        <f>SUM('1b.mell '!C243)</f>
        <v>765000</v>
      </c>
      <c r="C18" s="432">
        <f>SUM('1b.mell '!D243)</f>
        <v>0</v>
      </c>
      <c r="D18" s="432">
        <f>SUM('1b.mell '!E243)</f>
        <v>0</v>
      </c>
      <c r="E18" s="439"/>
      <c r="F18" s="981"/>
      <c r="G18" s="440"/>
      <c r="H18" s="440"/>
      <c r="I18" s="408"/>
      <c r="J18" s="408"/>
      <c r="K18" s="408"/>
    </row>
    <row r="19" spans="1:11" s="409" customFormat="1" ht="12">
      <c r="A19" s="418" t="s">
        <v>606</v>
      </c>
      <c r="B19" s="432">
        <f>SUM('1b.mell '!C242)</f>
        <v>403490</v>
      </c>
      <c r="C19" s="432">
        <f>SUM('1b.mell '!D242)</f>
        <v>399290</v>
      </c>
      <c r="D19" s="432">
        <f>SUM('1b.mell '!E242)</f>
        <v>180146</v>
      </c>
      <c r="E19" s="439"/>
      <c r="F19" s="432"/>
      <c r="G19" s="440"/>
      <c r="H19" s="440"/>
      <c r="I19" s="408"/>
      <c r="J19" s="408"/>
      <c r="K19" s="408"/>
    </row>
    <row r="20" spans="1:11" s="409" customFormat="1" ht="12">
      <c r="A20" s="418" t="s">
        <v>519</v>
      </c>
      <c r="B20" s="432">
        <f>SUM('1b.mell '!C244)</f>
        <v>0</v>
      </c>
      <c r="C20" s="432">
        <f>SUM('1b.mell '!D244)</f>
        <v>4000</v>
      </c>
      <c r="D20" s="432">
        <f>SUM('1b.mell '!E244)</f>
        <v>18415</v>
      </c>
      <c r="E20" s="421"/>
      <c r="F20" s="422"/>
      <c r="G20" s="422"/>
      <c r="H20" s="422"/>
      <c r="I20" s="408"/>
      <c r="J20" s="408"/>
      <c r="K20" s="408"/>
    </row>
    <row r="21" spans="1:11" s="409" customFormat="1" ht="12">
      <c r="A21" s="418" t="s">
        <v>520</v>
      </c>
      <c r="B21" s="432">
        <f>SUM('1b.mell '!C245)</f>
        <v>0</v>
      </c>
      <c r="C21" s="432">
        <f>SUM('1b.mell '!D245)</f>
        <v>200</v>
      </c>
      <c r="D21" s="432">
        <f>SUM('1b.mell '!E245)</f>
        <v>0</v>
      </c>
      <c r="E21" s="410"/>
      <c r="F21" s="423"/>
      <c r="G21" s="423"/>
      <c r="H21" s="423"/>
      <c r="I21" s="408"/>
      <c r="J21" s="408"/>
      <c r="K21" s="408"/>
    </row>
    <row r="22" spans="1:11" s="409" customFormat="1" ht="12">
      <c r="A22" s="418" t="s">
        <v>430</v>
      </c>
      <c r="B22" s="432"/>
      <c r="C22" s="432"/>
      <c r="D22" s="432">
        <f>SUM('1b.mell '!E246)</f>
        <v>1278</v>
      </c>
      <c r="E22" s="410"/>
      <c r="F22" s="423"/>
      <c r="G22" s="423"/>
      <c r="H22" s="423"/>
      <c r="I22" s="408"/>
      <c r="J22" s="408"/>
      <c r="K22" s="408"/>
    </row>
    <row r="23" spans="1:11" s="409" customFormat="1" ht="12">
      <c r="A23" s="415" t="s">
        <v>398</v>
      </c>
      <c r="B23" s="435">
        <f>SUM(B24:B31)</f>
        <v>1755265</v>
      </c>
      <c r="C23" s="435">
        <f>SUM(C24:C31)</f>
        <v>2959316</v>
      </c>
      <c r="D23" s="435">
        <f>SUM(D24:D31)</f>
        <v>1509801</v>
      </c>
      <c r="E23" s="410"/>
      <c r="F23" s="423"/>
      <c r="G23" s="423"/>
      <c r="H23" s="423"/>
      <c r="I23" s="408"/>
      <c r="J23" s="408"/>
      <c r="K23" s="408"/>
    </row>
    <row r="24" spans="1:11" s="409" customFormat="1" ht="12">
      <c r="A24" s="418" t="s">
        <v>563</v>
      </c>
      <c r="B24" s="432">
        <f>SUM('1b.mell '!C230)</f>
        <v>723560</v>
      </c>
      <c r="C24" s="432">
        <f>SUM('1b.mell '!D230)</f>
        <v>723560</v>
      </c>
      <c r="D24" s="432">
        <f>SUM('1b.mell '!E230)</f>
        <v>340351</v>
      </c>
      <c r="E24" s="410"/>
      <c r="F24" s="423"/>
      <c r="G24" s="423"/>
      <c r="H24" s="423"/>
      <c r="I24" s="408"/>
      <c r="J24" s="408"/>
      <c r="K24" s="408"/>
    </row>
    <row r="25" spans="1:11" s="409" customFormat="1" ht="12">
      <c r="A25" s="418" t="s">
        <v>631</v>
      </c>
      <c r="B25" s="432">
        <f>SUM('1b.mell '!C232)</f>
        <v>223272</v>
      </c>
      <c r="C25" s="432">
        <f>SUM('1b.mell '!D232)</f>
        <v>223272</v>
      </c>
      <c r="D25" s="432">
        <f>SUM('1b.mell '!E232)</f>
        <v>120975</v>
      </c>
      <c r="E25" s="410"/>
      <c r="F25" s="423"/>
      <c r="G25" s="423"/>
      <c r="H25" s="423"/>
      <c r="I25" s="408"/>
      <c r="J25" s="408"/>
      <c r="K25" s="408"/>
    </row>
    <row r="26" spans="1:11" s="409" customFormat="1" ht="12">
      <c r="A26" s="418" t="s">
        <v>564</v>
      </c>
      <c r="B26" s="432">
        <f>SUM('1b.mell '!C233)</f>
        <v>56406</v>
      </c>
      <c r="C26" s="432">
        <f>SUM('1b.mell '!D233)</f>
        <v>821406</v>
      </c>
      <c r="D26" s="432">
        <f>SUM('1b.mell '!E233)</f>
        <v>415900</v>
      </c>
      <c r="E26" s="410"/>
      <c r="F26" s="423"/>
      <c r="G26" s="423"/>
      <c r="H26" s="423"/>
      <c r="I26" s="408"/>
      <c r="J26" s="408"/>
      <c r="K26" s="408"/>
    </row>
    <row r="27" spans="1:11" s="409" customFormat="1" ht="12">
      <c r="A27" s="415" t="s">
        <v>849</v>
      </c>
      <c r="B27" s="432"/>
      <c r="C27" s="432"/>
      <c r="D27" s="435">
        <f>SUM('1b.mell '!E235)</f>
        <v>4197</v>
      </c>
      <c r="E27" s="410"/>
      <c r="F27" s="423"/>
      <c r="G27" s="423"/>
      <c r="H27" s="423"/>
      <c r="I27" s="408"/>
      <c r="J27" s="408"/>
      <c r="K27" s="408"/>
    </row>
    <row r="28" spans="1:11" s="409" customFormat="1" ht="12">
      <c r="A28" s="415" t="s">
        <v>645</v>
      </c>
      <c r="B28" s="432"/>
      <c r="C28" s="432"/>
      <c r="D28" s="435">
        <f>SUM('1b.mell '!E231)</f>
        <v>22788</v>
      </c>
      <c r="E28" s="410"/>
      <c r="F28" s="423"/>
      <c r="G28" s="423"/>
      <c r="H28" s="423"/>
      <c r="I28" s="408"/>
      <c r="J28" s="408"/>
      <c r="K28" s="408"/>
    </row>
    <row r="29" spans="1:11" s="409" customFormat="1" ht="12">
      <c r="A29" s="418" t="s">
        <v>622</v>
      </c>
      <c r="B29" s="432">
        <f>SUM('1b.mell '!C234)</f>
        <v>207659</v>
      </c>
      <c r="C29" s="432">
        <f>SUM('1b.mell '!D234)</f>
        <v>209238</v>
      </c>
      <c r="D29" s="432">
        <f>SUM('1b.mell '!E234)</f>
        <v>104219</v>
      </c>
      <c r="E29" s="410"/>
      <c r="F29" s="423"/>
      <c r="G29" s="423"/>
      <c r="H29" s="423"/>
      <c r="I29" s="408"/>
      <c r="J29" s="408"/>
      <c r="K29" s="408"/>
    </row>
    <row r="30" spans="1:11" s="409" customFormat="1" ht="12">
      <c r="A30" s="418" t="s">
        <v>565</v>
      </c>
      <c r="B30" s="432">
        <f>SUM('1b.mell '!C236)</f>
        <v>514368</v>
      </c>
      <c r="C30" s="432">
        <f>SUM('1b.mell '!D236)</f>
        <v>951840</v>
      </c>
      <c r="D30" s="432">
        <f>SUM('1b.mell '!E236)</f>
        <v>467539</v>
      </c>
      <c r="E30" s="410"/>
      <c r="F30" s="423"/>
      <c r="G30" s="423"/>
      <c r="H30" s="423"/>
      <c r="I30" s="408"/>
      <c r="J30" s="408"/>
      <c r="K30" s="408"/>
    </row>
    <row r="31" spans="1:11" s="409" customFormat="1" ht="12.75" thickBot="1">
      <c r="A31" s="436" t="s">
        <v>632</v>
      </c>
      <c r="B31" s="437">
        <f>SUM('1b.mell '!C237)</f>
        <v>30000</v>
      </c>
      <c r="C31" s="437">
        <f>SUM('1b.mell '!D237)</f>
        <v>30000</v>
      </c>
      <c r="D31" s="437">
        <f>SUM('1b.mell '!E237)</f>
        <v>33832</v>
      </c>
      <c r="E31" s="410"/>
      <c r="F31" s="423"/>
      <c r="G31" s="423"/>
      <c r="H31" s="423"/>
      <c r="I31" s="408"/>
      <c r="J31" s="408"/>
      <c r="K31" s="408"/>
    </row>
    <row r="32" spans="1:11" s="409" customFormat="1" ht="13.5" thickBot="1" thickTop="1">
      <c r="A32" s="411" t="s">
        <v>627</v>
      </c>
      <c r="B32" s="438"/>
      <c r="C32" s="438"/>
      <c r="D32" s="438"/>
      <c r="E32" s="413"/>
      <c r="F32" s="424"/>
      <c r="G32" s="424"/>
      <c r="H32" s="424"/>
      <c r="I32" s="408"/>
      <c r="J32" s="408"/>
      <c r="K32" s="408"/>
    </row>
    <row r="33" spans="1:11" s="409" customFormat="1" ht="13.5" thickBot="1" thickTop="1">
      <c r="A33" s="411" t="s">
        <v>633</v>
      </c>
      <c r="B33" s="434">
        <f>SUM(B6+B14+B23+B10+B32+B7+B8)</f>
        <v>11046988</v>
      </c>
      <c r="C33" s="434">
        <f>SUM(C14+C23+C10+C32+C7+C8+C9)</f>
        <v>11661561</v>
      </c>
      <c r="D33" s="434">
        <f>SUM(D14+D23+D10+D32+D7+D8+D9+D12+D13+D11)</f>
        <v>5943440</v>
      </c>
      <c r="E33" s="414" t="s">
        <v>637</v>
      </c>
      <c r="F33" s="434">
        <f>SUM(F6:F32)</f>
        <v>9727992</v>
      </c>
      <c r="G33" s="434">
        <f>SUM(G6:G32)</f>
        <v>10344460</v>
      </c>
      <c r="H33" s="434">
        <f>SUM(H6:H32)</f>
        <v>4719541</v>
      </c>
      <c r="I33" s="408"/>
      <c r="J33" s="408"/>
      <c r="K33" s="408"/>
    </row>
    <row r="34" spans="1:11" s="409" customFormat="1" ht="13.5" thickBot="1" thickTop="1">
      <c r="A34" s="425"/>
      <c r="B34" s="412"/>
      <c r="C34" s="412"/>
      <c r="D34" s="412"/>
      <c r="E34" s="414"/>
      <c r="F34" s="424"/>
      <c r="G34" s="424"/>
      <c r="H34" s="424"/>
      <c r="I34" s="408"/>
      <c r="J34" s="408"/>
      <c r="K34" s="408"/>
    </row>
    <row r="35" spans="1:11" s="409" customFormat="1" ht="13.5" thickBot="1" thickTop="1">
      <c r="A35" s="419" t="s">
        <v>11</v>
      </c>
      <c r="B35" s="420"/>
      <c r="C35" s="437">
        <f>SUM('1b.mell '!D255)</f>
        <v>506602</v>
      </c>
      <c r="D35" s="437">
        <f>SUM('1b.mell '!E255)</f>
        <v>506602</v>
      </c>
      <c r="E35" s="426" t="s">
        <v>646</v>
      </c>
      <c r="F35" s="442">
        <f>SUM('6.mell. '!C12)</f>
        <v>59685</v>
      </c>
      <c r="G35" s="442">
        <f>SUM('6.mell. '!D12)</f>
        <v>97080</v>
      </c>
      <c r="H35" s="442">
        <f>SUM('6.mell. '!E12)</f>
        <v>0</v>
      </c>
      <c r="I35" s="408"/>
      <c r="J35" s="408"/>
      <c r="K35" s="408"/>
    </row>
    <row r="36" spans="1:11" s="409" customFormat="1" ht="13.5" thickBot="1" thickTop="1">
      <c r="A36" s="411"/>
      <c r="B36" s="412"/>
      <c r="C36" s="412"/>
      <c r="D36" s="412"/>
      <c r="E36" s="413" t="s">
        <v>647</v>
      </c>
      <c r="F36" s="443">
        <f>SUM('6.mell. '!C30)-'6.mell. '!C12</f>
        <v>27016</v>
      </c>
      <c r="G36" s="443">
        <f>SUM('1c.mell '!D108)</f>
        <v>0</v>
      </c>
      <c r="H36" s="443">
        <f>SUM('1c.mell '!E108)</f>
        <v>0</v>
      </c>
      <c r="I36" s="408"/>
      <c r="J36" s="408"/>
      <c r="K36" s="408"/>
    </row>
    <row r="37" spans="1:11" s="409" customFormat="1" ht="20.25" customHeight="1" thickBot="1" thickTop="1">
      <c r="A37" s="524" t="s">
        <v>13</v>
      </c>
      <c r="B37" s="525">
        <f>SUM(B33)</f>
        <v>11046988</v>
      </c>
      <c r="C37" s="525">
        <f>SUM(C33+C35)</f>
        <v>12168163</v>
      </c>
      <c r="D37" s="525">
        <f>SUM(D33+D35)</f>
        <v>6450042</v>
      </c>
      <c r="E37" s="526" t="s">
        <v>921</v>
      </c>
      <c r="F37" s="525">
        <f>SUM(F33+F35+F36)</f>
        <v>9814693</v>
      </c>
      <c r="G37" s="525">
        <f>SUM(G33+G35+G36)</f>
        <v>10441540</v>
      </c>
      <c r="H37" s="525">
        <f>SUM(H33+H35+H36)</f>
        <v>4719541</v>
      </c>
      <c r="I37" s="408"/>
      <c r="J37" s="408"/>
      <c r="K37" s="408"/>
    </row>
    <row r="38" spans="1:11" s="409" customFormat="1" ht="15" customHeight="1" thickBot="1" thickTop="1">
      <c r="A38" s="978"/>
      <c r="B38" s="525"/>
      <c r="C38" s="525"/>
      <c r="D38" s="525"/>
      <c r="E38" s="976"/>
      <c r="F38" s="977"/>
      <c r="G38" s="977"/>
      <c r="H38" s="977"/>
      <c r="I38" s="408"/>
      <c r="J38" s="408"/>
      <c r="K38" s="408"/>
    </row>
    <row r="39" spans="1:11" s="409" customFormat="1" ht="13.5" thickBot="1" thickTop="1">
      <c r="A39" s="343" t="s">
        <v>574</v>
      </c>
      <c r="B39" s="428"/>
      <c r="C39" s="428"/>
      <c r="D39" s="979">
        <f>SUM('1b.mell '!E257)</f>
        <v>25283</v>
      </c>
      <c r="E39" s="429"/>
      <c r="F39" s="431"/>
      <c r="G39" s="431"/>
      <c r="H39" s="431"/>
      <c r="I39" s="408"/>
      <c r="J39" s="408"/>
      <c r="K39" s="408"/>
    </row>
    <row r="40" spans="1:11" s="409" customFormat="1" ht="12.75" thickTop="1">
      <c r="A40" s="427" t="s">
        <v>615</v>
      </c>
      <c r="B40" s="441">
        <f>SUM('1b.mell '!C262)</f>
        <v>1273585</v>
      </c>
      <c r="C40" s="441">
        <f>SUM('1b.mell '!D262)</f>
        <v>836113</v>
      </c>
      <c r="D40" s="441">
        <f>SUM('1b.mell '!E262)</f>
        <v>466931</v>
      </c>
      <c r="E40" s="426" t="s">
        <v>638</v>
      </c>
      <c r="F40" s="442">
        <f>SUM('1c.mell '!C182)</f>
        <v>4336274</v>
      </c>
      <c r="G40" s="442">
        <f>SUM('1c.mell '!D182)</f>
        <v>4799997</v>
      </c>
      <c r="H40" s="442">
        <f>SUM('1c.mell '!E182)</f>
        <v>901731</v>
      </c>
      <c r="I40" s="408"/>
      <c r="J40" s="408"/>
      <c r="K40" s="408"/>
    </row>
    <row r="41" spans="1:11" s="409" customFormat="1" ht="12">
      <c r="A41" s="415" t="s">
        <v>1</v>
      </c>
      <c r="B41" s="441">
        <f>SUM('1b.mell '!C266)</f>
        <v>2974033</v>
      </c>
      <c r="C41" s="441">
        <f>SUM('1b.mell '!D266)</f>
        <v>3309483</v>
      </c>
      <c r="D41" s="441">
        <f>SUM('1b.mell '!E266)</f>
        <v>752428</v>
      </c>
      <c r="E41" s="417" t="s">
        <v>639</v>
      </c>
      <c r="F41" s="432">
        <f>SUM('1c.mell '!C183)</f>
        <v>309942</v>
      </c>
      <c r="G41" s="432">
        <f>SUM('1c.mell '!D183)</f>
        <v>999493</v>
      </c>
      <c r="H41" s="432">
        <f>SUM('1c.mell '!E183)</f>
        <v>212785</v>
      </c>
      <c r="I41" s="408"/>
      <c r="J41" s="408"/>
      <c r="K41" s="408"/>
    </row>
    <row r="42" spans="1:11" s="409" customFormat="1" ht="12">
      <c r="A42" s="415" t="s">
        <v>634</v>
      </c>
      <c r="B42" s="416"/>
      <c r="C42" s="416"/>
      <c r="D42" s="435">
        <f>SUM('1b.mell '!E267)</f>
        <v>579</v>
      </c>
      <c r="E42" s="417" t="s">
        <v>499</v>
      </c>
      <c r="F42" s="432">
        <f>SUM('1c.mell '!C184)</f>
        <v>860000</v>
      </c>
      <c r="G42" s="432">
        <f>SUM('1c.mell '!D184)</f>
        <v>1091081</v>
      </c>
      <c r="H42" s="432">
        <f>SUM('1c.mell '!E184)</f>
        <v>413817</v>
      </c>
      <c r="I42" s="408"/>
      <c r="J42" s="408"/>
      <c r="K42" s="408"/>
    </row>
    <row r="43" spans="1:11" s="409" customFormat="1" ht="12">
      <c r="A43" s="415" t="s">
        <v>5</v>
      </c>
      <c r="B43" s="441">
        <f>SUM('1b.mell '!C113)</f>
        <v>248534</v>
      </c>
      <c r="C43" s="441">
        <f>SUM('1b.mell '!D268)</f>
        <v>1252303</v>
      </c>
      <c r="D43" s="441">
        <f>SUM('1b.mell '!E268)</f>
        <v>1241303</v>
      </c>
      <c r="E43" s="625" t="s">
        <v>206</v>
      </c>
      <c r="F43" s="432">
        <f>SUM('1c.mell '!C185)</f>
        <v>45000</v>
      </c>
      <c r="G43" s="432">
        <f>SUM('1c.mell '!D185)</f>
        <v>50676</v>
      </c>
      <c r="H43" s="432">
        <f>SUM('1c.mell '!E185)</f>
        <v>9631</v>
      </c>
      <c r="I43" s="408"/>
      <c r="J43" s="408"/>
      <c r="K43" s="408"/>
    </row>
    <row r="44" spans="1:11" s="409" customFormat="1" ht="12.75" customHeight="1">
      <c r="A44" s="415" t="s">
        <v>628</v>
      </c>
      <c r="B44" s="435">
        <f>SUM('1b.mell '!C269)</f>
        <v>90000</v>
      </c>
      <c r="C44" s="435">
        <f>SUM('1b.mell '!D269)</f>
        <v>90000</v>
      </c>
      <c r="D44" s="435">
        <f>SUM('1b.mell '!E269)</f>
        <v>20216</v>
      </c>
      <c r="E44" s="625" t="s">
        <v>2</v>
      </c>
      <c r="F44" s="523"/>
      <c r="G44" s="523"/>
      <c r="H44" s="523"/>
      <c r="I44" s="408"/>
      <c r="J44" s="408"/>
      <c r="K44" s="408"/>
    </row>
    <row r="45" spans="1:11" s="409" customFormat="1" ht="12.75" thickBot="1">
      <c r="A45" s="411"/>
      <c r="B45" s="515"/>
      <c r="C45" s="515"/>
      <c r="D45" s="515"/>
      <c r="E45" s="626" t="s">
        <v>9</v>
      </c>
      <c r="F45" s="423"/>
      <c r="G45" s="852">
        <f>SUM('1c.mell '!D118)</f>
        <v>6044</v>
      </c>
      <c r="H45" s="852">
        <f>SUM('1c.mell '!E118)</f>
        <v>0</v>
      </c>
      <c r="I45" s="408"/>
      <c r="J45" s="408"/>
      <c r="K45" s="408"/>
    </row>
    <row r="46" spans="1:11" s="409" customFormat="1" ht="20.25" customHeight="1" thickBot="1" thickTop="1">
      <c r="A46" s="524" t="s">
        <v>19</v>
      </c>
      <c r="B46" s="527">
        <f>SUM(B40:B44)</f>
        <v>4586152</v>
      </c>
      <c r="C46" s="527">
        <f>SUM(C40:C44)</f>
        <v>5487899</v>
      </c>
      <c r="D46" s="527">
        <f>SUM(D40:D44)+D39</f>
        <v>2506740</v>
      </c>
      <c r="E46" s="528" t="s">
        <v>6</v>
      </c>
      <c r="F46" s="527">
        <f>SUM(F40:F45)</f>
        <v>5551216</v>
      </c>
      <c r="G46" s="527">
        <f>SUM(G40:G45)</f>
        <v>6947291</v>
      </c>
      <c r="H46" s="527">
        <f>SUM(H40:H45)</f>
        <v>1537964</v>
      </c>
      <c r="I46" s="408"/>
      <c r="J46" s="408"/>
      <c r="K46" s="408"/>
    </row>
    <row r="47" spans="1:11" s="409" customFormat="1" ht="12.75" customHeight="1" thickTop="1">
      <c r="A47" s="529"/>
      <c r="B47" s="530"/>
      <c r="C47" s="530"/>
      <c r="D47" s="530"/>
      <c r="E47" s="529"/>
      <c r="F47" s="530"/>
      <c r="G47" s="530"/>
      <c r="H47" s="530"/>
      <c r="I47" s="408"/>
      <c r="J47" s="408"/>
      <c r="K47" s="408"/>
    </row>
    <row r="48" spans="1:11" s="409" customFormat="1" ht="12.75" customHeight="1">
      <c r="A48" s="534" t="s">
        <v>924</v>
      </c>
      <c r="B48" s="531"/>
      <c r="C48" s="531"/>
      <c r="D48" s="531"/>
      <c r="E48" s="534" t="s">
        <v>7</v>
      </c>
      <c r="F48" s="531"/>
      <c r="G48" s="531"/>
      <c r="H48" s="531"/>
      <c r="I48" s="408"/>
      <c r="J48" s="408"/>
      <c r="K48" s="408"/>
    </row>
    <row r="49" spans="1:11" s="409" customFormat="1" ht="12.75" customHeight="1">
      <c r="A49" s="534" t="s">
        <v>925</v>
      </c>
      <c r="B49" s="535"/>
      <c r="C49" s="535"/>
      <c r="D49" s="535"/>
      <c r="E49" s="534" t="s">
        <v>926</v>
      </c>
      <c r="F49" s="531"/>
      <c r="G49" s="531"/>
      <c r="H49" s="531"/>
      <c r="I49" s="408"/>
      <c r="J49" s="408"/>
      <c r="K49" s="408"/>
    </row>
    <row r="50" spans="1:11" s="409" customFormat="1" ht="12.75" customHeight="1">
      <c r="A50" s="534" t="s">
        <v>56</v>
      </c>
      <c r="B50" s="535"/>
      <c r="C50" s="535"/>
      <c r="D50" s="535"/>
      <c r="E50" s="534" t="s">
        <v>927</v>
      </c>
      <c r="F50" s="531"/>
      <c r="G50" s="531"/>
      <c r="H50" s="531"/>
      <c r="I50" s="408"/>
      <c r="J50" s="408"/>
      <c r="K50" s="408"/>
    </row>
    <row r="51" spans="1:11" s="409" customFormat="1" ht="12.75" customHeight="1">
      <c r="A51" s="534" t="s">
        <v>928</v>
      </c>
      <c r="B51" s="531"/>
      <c r="C51" s="531"/>
      <c r="D51" s="531"/>
      <c r="E51" s="534" t="s">
        <v>931</v>
      </c>
      <c r="F51" s="531"/>
      <c r="G51" s="531"/>
      <c r="H51" s="531"/>
      <c r="I51" s="408"/>
      <c r="J51" s="408"/>
      <c r="K51" s="408"/>
    </row>
    <row r="52" spans="1:11" s="409" customFormat="1" ht="12.75" customHeight="1" thickBot="1">
      <c r="A52" s="536" t="s">
        <v>10</v>
      </c>
      <c r="B52" s="570">
        <f>SUM('1b.mell '!C275)</f>
        <v>4931233</v>
      </c>
      <c r="C52" s="570">
        <f>SUM('1b.mell '!D275)</f>
        <v>5027079</v>
      </c>
      <c r="D52" s="570">
        <f>SUM('1b.mell '!E275)</f>
        <v>2182518</v>
      </c>
      <c r="E52" s="536" t="s">
        <v>8</v>
      </c>
      <c r="F52" s="570">
        <f>SUM('1c.mell '!C192)</f>
        <v>4931233</v>
      </c>
      <c r="G52" s="570">
        <f>SUM('1c.mell '!D192)</f>
        <v>5027079</v>
      </c>
      <c r="H52" s="570">
        <f>SUM('1c.mell '!E192)</f>
        <v>2182518</v>
      </c>
      <c r="I52" s="408"/>
      <c r="J52" s="408"/>
      <c r="K52" s="408"/>
    </row>
    <row r="53" spans="1:11" s="409" customFormat="1" ht="20.25" customHeight="1" thickBot="1" thickTop="1">
      <c r="A53" s="524" t="s">
        <v>922</v>
      </c>
      <c r="B53" s="525">
        <f>SUM(B52)</f>
        <v>4931233</v>
      </c>
      <c r="C53" s="525">
        <f>SUM(C52)</f>
        <v>5027079</v>
      </c>
      <c r="D53" s="525">
        <f>SUM(D52)</f>
        <v>2182518</v>
      </c>
      <c r="E53" s="524" t="s">
        <v>923</v>
      </c>
      <c r="F53" s="525">
        <f>SUM(F52)</f>
        <v>4931233</v>
      </c>
      <c r="G53" s="525">
        <f>SUM(G52)</f>
        <v>5027079</v>
      </c>
      <c r="H53" s="525">
        <f>SUM(H52)</f>
        <v>2182518</v>
      </c>
      <c r="I53" s="408"/>
      <c r="J53" s="408"/>
      <c r="K53" s="408"/>
    </row>
    <row r="54" spans="1:11" s="409" customFormat="1" ht="12.75" customHeight="1" thickTop="1">
      <c r="A54" s="529"/>
      <c r="B54" s="530"/>
      <c r="C54" s="530"/>
      <c r="D54" s="530"/>
      <c r="E54" s="529"/>
      <c r="F54" s="530"/>
      <c r="G54" s="530"/>
      <c r="H54" s="530"/>
      <c r="I54" s="408"/>
      <c r="J54" s="408"/>
      <c r="K54" s="408"/>
    </row>
    <row r="55" spans="1:11" s="409" customFormat="1" ht="12.75" customHeight="1">
      <c r="A55" s="534" t="s">
        <v>924</v>
      </c>
      <c r="B55" s="535">
        <f>SUM('1b.mell '!C277)</f>
        <v>420000</v>
      </c>
      <c r="C55" s="535">
        <f>SUM('1b.mell '!D277)</f>
        <v>420000</v>
      </c>
      <c r="D55" s="535">
        <f>SUM('1b.mell '!E277)</f>
        <v>0</v>
      </c>
      <c r="E55" s="534" t="s">
        <v>7</v>
      </c>
      <c r="F55" s="535">
        <f>SUM('1c.mell '!C194)</f>
        <v>630860</v>
      </c>
      <c r="G55" s="535">
        <f>SUM('1c.mell '!D194)</f>
        <v>630860</v>
      </c>
      <c r="H55" s="535">
        <f>SUM('1c.mell '!E194)</f>
        <v>364219</v>
      </c>
      <c r="I55" s="408"/>
      <c r="J55" s="408"/>
      <c r="K55" s="408"/>
    </row>
    <row r="56" spans="1:11" s="409" customFormat="1" ht="12.75" customHeight="1">
      <c r="A56" s="534" t="s">
        <v>925</v>
      </c>
      <c r="B56" s="535">
        <f>SUM('1b.mell '!C279)</f>
        <v>0</v>
      </c>
      <c r="C56" s="535">
        <f>SUM('1b.mell '!D279)</f>
        <v>0</v>
      </c>
      <c r="D56" s="535">
        <f>SUM('1b.mell '!E279)</f>
        <v>0</v>
      </c>
      <c r="E56" s="534" t="s">
        <v>926</v>
      </c>
      <c r="F56" s="535">
        <f>SUM('1c.mell '!C195)</f>
        <v>56371</v>
      </c>
      <c r="G56" s="535">
        <f>SUM('1c.mell '!D195)</f>
        <v>56371</v>
      </c>
      <c r="H56" s="535">
        <f>SUM('1c.mell '!E195)</f>
        <v>22122</v>
      </c>
      <c r="I56" s="408"/>
      <c r="J56" s="408"/>
      <c r="K56" s="408"/>
    </row>
    <row r="57" spans="1:11" s="409" customFormat="1" ht="12.75" customHeight="1">
      <c r="A57" s="534" t="s">
        <v>56</v>
      </c>
      <c r="B57" s="531"/>
      <c r="C57" s="531"/>
      <c r="D57" s="531"/>
      <c r="E57" s="534" t="s">
        <v>927</v>
      </c>
      <c r="F57" s="531"/>
      <c r="G57" s="531"/>
      <c r="H57" s="531"/>
      <c r="I57" s="408"/>
      <c r="J57" s="408"/>
      <c r="K57" s="408"/>
    </row>
    <row r="58" spans="1:11" s="409" customFormat="1" ht="12.75" customHeight="1">
      <c r="A58" s="534" t="s">
        <v>928</v>
      </c>
      <c r="B58" s="537"/>
      <c r="C58" s="537"/>
      <c r="D58" s="537"/>
      <c r="E58" s="534" t="s">
        <v>931</v>
      </c>
      <c r="F58" s="537"/>
      <c r="G58" s="537"/>
      <c r="H58" s="537"/>
      <c r="I58" s="408"/>
      <c r="J58" s="408"/>
      <c r="K58" s="408"/>
    </row>
    <row r="59" spans="1:11" s="409" customFormat="1" ht="12.75" customHeight="1" thickBot="1">
      <c r="A59" s="536" t="s">
        <v>10</v>
      </c>
      <c r="B59" s="569">
        <f>SUM('1b.mell '!C281)</f>
        <v>132742</v>
      </c>
      <c r="C59" s="569">
        <f>SUM('1b.mell '!D281)</f>
        <v>213311</v>
      </c>
      <c r="D59" s="569">
        <f>SUM('1b.mell '!E281)</f>
        <v>75357</v>
      </c>
      <c r="E59" s="536" t="s">
        <v>8</v>
      </c>
      <c r="F59" s="569">
        <f>SUM('1c.mell '!C197)</f>
        <v>132742</v>
      </c>
      <c r="G59" s="569">
        <f>SUM('1c.mell '!D197)</f>
        <v>213311</v>
      </c>
      <c r="H59" s="569">
        <f>SUM('1c.mell '!E197)</f>
        <v>75357</v>
      </c>
      <c r="I59" s="408"/>
      <c r="J59" s="408"/>
      <c r="K59" s="408"/>
    </row>
    <row r="60" spans="1:11" s="409" customFormat="1" ht="22.5" customHeight="1" thickBot="1" thickTop="1">
      <c r="A60" s="524" t="s">
        <v>929</v>
      </c>
      <c r="B60" s="525">
        <f>SUM(B55:B59)</f>
        <v>552742</v>
      </c>
      <c r="C60" s="525">
        <f>SUM(C55:C59)</f>
        <v>633311</v>
      </c>
      <c r="D60" s="525">
        <f>SUM(D55:D59)</f>
        <v>75357</v>
      </c>
      <c r="E60" s="524" t="s">
        <v>930</v>
      </c>
      <c r="F60" s="525">
        <f>SUM(F55:F59)</f>
        <v>819973</v>
      </c>
      <c r="G60" s="525">
        <f>SUM(G55:G59)</f>
        <v>900542</v>
      </c>
      <c r="H60" s="525">
        <f>SUM(H55:H59)</f>
        <v>461698</v>
      </c>
      <c r="I60" s="408"/>
      <c r="J60" s="408"/>
      <c r="K60" s="408"/>
    </row>
    <row r="61" spans="1:11" s="409" customFormat="1" ht="22.5" customHeight="1" thickBot="1" thickTop="1">
      <c r="A61" s="524" t="s">
        <v>848</v>
      </c>
      <c r="B61" s="525"/>
      <c r="C61" s="525"/>
      <c r="D61" s="525">
        <f>SUM('1b.mell '!E283)</f>
        <v>159533</v>
      </c>
      <c r="E61" s="524" t="s">
        <v>851</v>
      </c>
      <c r="F61" s="525"/>
      <c r="G61" s="525"/>
      <c r="H61" s="525">
        <f>SUM('1c.mell '!E199)</f>
        <v>216939</v>
      </c>
      <c r="I61" s="408"/>
      <c r="J61" s="408"/>
      <c r="K61" s="408"/>
    </row>
    <row r="62" spans="1:11" s="409" customFormat="1" ht="12.75" customHeight="1" thickBot="1" thickTop="1">
      <c r="A62" s="532"/>
      <c r="B62" s="533"/>
      <c r="C62" s="533"/>
      <c r="D62" s="533"/>
      <c r="E62" s="532"/>
      <c r="F62" s="533"/>
      <c r="G62" s="533"/>
      <c r="H62" s="533"/>
      <c r="I62" s="408"/>
      <c r="J62" s="408"/>
      <c r="K62" s="408"/>
    </row>
    <row r="63" spans="1:11" s="409" customFormat="1" ht="20.25" customHeight="1" thickBot="1" thickTop="1">
      <c r="A63" s="722" t="s">
        <v>710</v>
      </c>
      <c r="B63" s="525">
        <f>SUM(B60+B53+B46+B37)-B52-B59</f>
        <v>16053140</v>
      </c>
      <c r="C63" s="525">
        <f>SUM(C60+C53+C46+C37)-C52-C59</f>
        <v>18076062</v>
      </c>
      <c r="D63" s="525">
        <f>SUM(D60+D53+D46+D37+D61)-D52-D59</f>
        <v>9116315</v>
      </c>
      <c r="E63" s="722" t="s">
        <v>42</v>
      </c>
      <c r="F63" s="527">
        <f>SUM(F60+F53+F46+F37)-F59-F52</f>
        <v>16053140</v>
      </c>
      <c r="G63" s="527">
        <f>SUM(G60+G53+G46+G37)-G59-G52</f>
        <v>18076062</v>
      </c>
      <c r="H63" s="527">
        <f>SUM(H60+H53+H46+H37+H61-H59-H52)</f>
        <v>6860785</v>
      </c>
      <c r="I63" s="408"/>
      <c r="J63" s="408"/>
      <c r="K63" s="408"/>
    </row>
    <row r="64" ht="15.75" thickTop="1">
      <c r="A64" s="407"/>
    </row>
    <row r="65" ht="15">
      <c r="A65" s="407"/>
    </row>
    <row r="66" ht="15">
      <c r="A66" s="407"/>
    </row>
  </sheetData>
  <mergeCells count="10">
    <mergeCell ref="H4:H5"/>
    <mergeCell ref="G4:G5"/>
    <mergeCell ref="A1:F1"/>
    <mergeCell ref="A2:F2"/>
    <mergeCell ref="F4:F5"/>
    <mergeCell ref="B4:B5"/>
    <mergeCell ref="A4:A5"/>
    <mergeCell ref="E4:E5"/>
    <mergeCell ref="C4:C5"/>
    <mergeCell ref="D4:D5"/>
  </mergeCells>
  <printOptions/>
  <pageMargins left="0.1968503937007874" right="0.1968503937007874" top="0.3937007874015748" bottom="0.5905511811023623" header="0.5118110236220472" footer="0.31496062992125984"/>
  <pageSetup firstPageNumber="1" useFirstPageNumber="1" horizontalDpi="600" verticalDpi="600" orientation="landscape" paperSize="9" scale="63" r:id="rId1"/>
  <headerFooter alignWithMargins="0">
    <oddFooter>&amp;C&amp;P. oldal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H49"/>
  <sheetViews>
    <sheetView showZeros="0" workbookViewId="0" topLeftCell="A19">
      <selection activeCell="A23" sqref="A23:IV23"/>
    </sheetView>
  </sheetViews>
  <sheetFormatPr defaultColWidth="9.00390625" defaultRowHeight="12.75"/>
  <cols>
    <col min="1" max="1" width="6.125" style="67" customWidth="1"/>
    <col min="2" max="2" width="52.00390625" style="67" customWidth="1"/>
    <col min="3" max="5" width="13.125" style="29" customWidth="1"/>
    <col min="6" max="6" width="9.75390625" style="29" customWidth="1"/>
    <col min="7" max="7" width="36.25390625" style="67" customWidth="1"/>
    <col min="8" max="16384" width="9.125" style="67" customWidth="1"/>
  </cols>
  <sheetData>
    <row r="1" spans="1:8" s="65" customFormat="1" ht="12.75">
      <c r="A1" s="1037" t="s">
        <v>361</v>
      </c>
      <c r="B1" s="1000"/>
      <c r="C1" s="1000"/>
      <c r="D1" s="1000"/>
      <c r="E1" s="1000"/>
      <c r="F1" s="1000"/>
      <c r="G1" s="1000"/>
      <c r="H1" s="202"/>
    </row>
    <row r="2" spans="1:8" s="65" customFormat="1" ht="12.75">
      <c r="A2" s="1029" t="s">
        <v>117</v>
      </c>
      <c r="B2" s="1030"/>
      <c r="C2" s="1030"/>
      <c r="D2" s="1030"/>
      <c r="E2" s="1030"/>
      <c r="F2" s="1030"/>
      <c r="G2" s="1030"/>
      <c r="H2" s="145"/>
    </row>
    <row r="3" spans="1:7" s="65" customFormat="1" ht="12.75">
      <c r="A3" s="202"/>
      <c r="B3" s="202"/>
      <c r="C3" s="202"/>
      <c r="D3" s="202"/>
      <c r="E3" s="202"/>
      <c r="F3" s="202"/>
      <c r="G3" s="202"/>
    </row>
    <row r="4" spans="1:7" s="65" customFormat="1" ht="12.75">
      <c r="A4" s="202"/>
      <c r="B4" s="202"/>
      <c r="C4" s="202"/>
      <c r="D4" s="202"/>
      <c r="E4" s="202"/>
      <c r="F4" s="202"/>
      <c r="G4" s="209"/>
    </row>
    <row r="5" spans="1:6" s="65" customFormat="1" ht="9.75" customHeight="1">
      <c r="A5" s="47"/>
      <c r="B5" s="47"/>
      <c r="C5" s="149"/>
      <c r="D5" s="149"/>
      <c r="E5" s="149"/>
      <c r="F5" s="149"/>
    </row>
    <row r="6" spans="1:7" s="65" customFormat="1" ht="12">
      <c r="A6" s="131"/>
      <c r="B6" s="131"/>
      <c r="C6" s="149"/>
      <c r="D6" s="149"/>
      <c r="E6" s="149"/>
      <c r="F6" s="149"/>
      <c r="G6" s="199" t="s">
        <v>423</v>
      </c>
    </row>
    <row r="7" spans="1:7" ht="12" customHeight="1">
      <c r="A7" s="50"/>
      <c r="B7" s="123"/>
      <c r="C7" s="997" t="s">
        <v>217</v>
      </c>
      <c r="D7" s="997" t="s">
        <v>693</v>
      </c>
      <c r="E7" s="997" t="s">
        <v>99</v>
      </c>
      <c r="F7" s="997" t="s">
        <v>130</v>
      </c>
      <c r="G7" s="3" t="s">
        <v>356</v>
      </c>
    </row>
    <row r="8" spans="1:7" ht="12" customHeight="1">
      <c r="A8" s="15" t="s">
        <v>462</v>
      </c>
      <c r="B8" s="124" t="s">
        <v>354</v>
      </c>
      <c r="C8" s="1015"/>
      <c r="D8" s="1021"/>
      <c r="E8" s="990"/>
      <c r="F8" s="990"/>
      <c r="G8" s="15" t="s">
        <v>357</v>
      </c>
    </row>
    <row r="9" spans="1:7" s="65" customFormat="1" ht="12.75" customHeight="1" thickBot="1">
      <c r="A9" s="15"/>
      <c r="B9" s="51"/>
      <c r="C9" s="1016"/>
      <c r="D9" s="994"/>
      <c r="E9" s="994"/>
      <c r="F9" s="994"/>
      <c r="G9" s="51"/>
    </row>
    <row r="10" spans="1:7" s="65" customFormat="1" ht="12">
      <c r="A10" s="68" t="s">
        <v>386</v>
      </c>
      <c r="B10" s="68" t="s">
        <v>387</v>
      </c>
      <c r="C10" s="3" t="s">
        <v>388</v>
      </c>
      <c r="D10" s="3" t="s">
        <v>389</v>
      </c>
      <c r="E10" s="3" t="s">
        <v>390</v>
      </c>
      <c r="F10" s="3" t="s">
        <v>904</v>
      </c>
      <c r="G10" s="15" t="s">
        <v>905</v>
      </c>
    </row>
    <row r="11" spans="1:7" s="65" customFormat="1" ht="12.75">
      <c r="A11" s="22"/>
      <c r="B11" s="290" t="s">
        <v>551</v>
      </c>
      <c r="C11" s="5"/>
      <c r="D11" s="5"/>
      <c r="E11" s="5"/>
      <c r="F11" s="5"/>
      <c r="G11" s="105"/>
    </row>
    <row r="12" spans="1:7" ht="12">
      <c r="A12" s="15"/>
      <c r="B12" s="78" t="s">
        <v>362</v>
      </c>
      <c r="C12" s="148"/>
      <c r="D12" s="148"/>
      <c r="E12" s="148"/>
      <c r="F12" s="148"/>
      <c r="G12" s="57"/>
    </row>
    <row r="13" spans="1:7" ht="12">
      <c r="A13" s="150">
        <v>5011</v>
      </c>
      <c r="B13" s="151" t="s">
        <v>409</v>
      </c>
      <c r="C13" s="168"/>
      <c r="D13" s="168">
        <v>25666</v>
      </c>
      <c r="E13" s="168"/>
      <c r="F13" s="168"/>
      <c r="G13" s="57"/>
    </row>
    <row r="14" spans="1:7" ht="12">
      <c r="A14" s="22">
        <v>5010</v>
      </c>
      <c r="B14" s="143" t="s">
        <v>410</v>
      </c>
      <c r="C14" s="6">
        <f>SUM(C13:C13)</f>
        <v>0</v>
      </c>
      <c r="D14" s="6">
        <f>SUM(D13:D13)</f>
        <v>25666</v>
      </c>
      <c r="E14" s="6"/>
      <c r="F14" s="6"/>
      <c r="G14" s="73"/>
    </row>
    <row r="15" spans="1:7" s="65" customFormat="1" ht="12">
      <c r="A15" s="15"/>
      <c r="B15" s="78" t="s">
        <v>290</v>
      </c>
      <c r="C15" s="142"/>
      <c r="D15" s="142"/>
      <c r="E15" s="142"/>
      <c r="F15" s="142"/>
      <c r="G15" s="64"/>
    </row>
    <row r="16" spans="1:7" ht="12">
      <c r="A16" s="150">
        <v>5021</v>
      </c>
      <c r="B16" s="151" t="s">
        <v>538</v>
      </c>
      <c r="C16" s="152"/>
      <c r="D16" s="152"/>
      <c r="E16" s="152"/>
      <c r="F16" s="152"/>
      <c r="G16" s="57"/>
    </row>
    <row r="17" spans="1:7" ht="12">
      <c r="A17" s="150">
        <v>5022</v>
      </c>
      <c r="B17" s="151" t="s">
        <v>444</v>
      </c>
      <c r="C17" s="152"/>
      <c r="D17" s="152"/>
      <c r="E17" s="152"/>
      <c r="F17" s="152"/>
      <c r="G17" s="57"/>
    </row>
    <row r="18" spans="1:7" s="65" customFormat="1" ht="12">
      <c r="A18" s="22">
        <v>5020</v>
      </c>
      <c r="B18" s="143" t="s">
        <v>410</v>
      </c>
      <c r="C18" s="6">
        <f>SUM(C16:C17)</f>
        <v>0</v>
      </c>
      <c r="D18" s="6">
        <f>SUM(D16:D17)</f>
        <v>0</v>
      </c>
      <c r="E18" s="6"/>
      <c r="F18" s="6"/>
      <c r="G18" s="194"/>
    </row>
    <row r="19" spans="1:7" s="65" customFormat="1" ht="12" customHeight="1">
      <c r="A19" s="15"/>
      <c r="B19" s="78" t="s">
        <v>300</v>
      </c>
      <c r="C19" s="142"/>
      <c r="D19" s="142"/>
      <c r="E19" s="142"/>
      <c r="F19" s="142"/>
      <c r="G19" s="64"/>
    </row>
    <row r="20" spans="1:7" ht="12">
      <c r="A20" s="150">
        <v>5033</v>
      </c>
      <c r="B20" s="151" t="s">
        <v>816</v>
      </c>
      <c r="C20" s="152">
        <v>22000</v>
      </c>
      <c r="D20" s="152">
        <v>52062</v>
      </c>
      <c r="E20" s="152">
        <v>276</v>
      </c>
      <c r="F20" s="786">
        <f>SUM(E20/D20)</f>
        <v>0.0053013714417425375</v>
      </c>
      <c r="G20" s="638"/>
    </row>
    <row r="21" spans="1:7" ht="12">
      <c r="A21" s="150"/>
      <c r="B21" s="151" t="s">
        <v>831</v>
      </c>
      <c r="C21" s="152"/>
      <c r="D21" s="152"/>
      <c r="E21" s="882">
        <v>276</v>
      </c>
      <c r="F21" s="786"/>
      <c r="G21" s="638"/>
    </row>
    <row r="22" spans="1:7" ht="12">
      <c r="A22" s="150">
        <v>5034</v>
      </c>
      <c r="B22" s="151" t="s">
        <v>105</v>
      </c>
      <c r="C22" s="152">
        <v>25000</v>
      </c>
      <c r="D22" s="152">
        <v>25000</v>
      </c>
      <c r="E22" s="152"/>
      <c r="F22" s="786">
        <f aca="true" t="shared" si="0" ref="F22:F49">SUM(E22/D22)</f>
        <v>0</v>
      </c>
      <c r="G22" s="638"/>
    </row>
    <row r="23" spans="1:7" ht="12" customHeight="1">
      <c r="A23" s="22">
        <v>5030</v>
      </c>
      <c r="B23" s="143" t="s">
        <v>410</v>
      </c>
      <c r="C23" s="6">
        <f>SUM(C20:C22)</f>
        <v>47000</v>
      </c>
      <c r="D23" s="6">
        <f>SUM(D20:D22)</f>
        <v>77062</v>
      </c>
      <c r="E23" s="6">
        <f>SUM(E20)</f>
        <v>276</v>
      </c>
      <c r="F23" s="949">
        <f t="shared" si="0"/>
        <v>0.003581531753652903</v>
      </c>
      <c r="G23" s="194"/>
    </row>
    <row r="24" spans="1:7" ht="12" customHeight="1">
      <c r="A24" s="50"/>
      <c r="B24" s="141" t="s">
        <v>890</v>
      </c>
      <c r="C24" s="142"/>
      <c r="D24" s="142"/>
      <c r="E24" s="142"/>
      <c r="F24" s="786"/>
      <c r="G24" s="57"/>
    </row>
    <row r="25" spans="1:7" ht="12" customHeight="1">
      <c r="A25" s="157">
        <v>5041</v>
      </c>
      <c r="B25" s="159" t="s">
        <v>483</v>
      </c>
      <c r="C25" s="142">
        <v>2000</v>
      </c>
      <c r="D25" s="142">
        <v>423362</v>
      </c>
      <c r="E25" s="142">
        <v>175352</v>
      </c>
      <c r="F25" s="786">
        <f t="shared" si="0"/>
        <v>0.414189275371904</v>
      </c>
      <c r="G25" s="57"/>
    </row>
    <row r="26" spans="1:7" ht="12" customHeight="1">
      <c r="A26" s="157"/>
      <c r="B26" s="814" t="s">
        <v>831</v>
      </c>
      <c r="C26" s="815"/>
      <c r="D26" s="815">
        <v>2000</v>
      </c>
      <c r="E26" s="815">
        <v>3397</v>
      </c>
      <c r="F26" s="786">
        <f t="shared" si="0"/>
        <v>1.6985</v>
      </c>
      <c r="G26" s="57"/>
    </row>
    <row r="27" spans="1:7" ht="12" customHeight="1">
      <c r="A27" s="157"/>
      <c r="B27" s="814" t="s">
        <v>748</v>
      </c>
      <c r="C27" s="815"/>
      <c r="D27" s="815"/>
      <c r="E27" s="815">
        <v>202</v>
      </c>
      <c r="F27" s="786"/>
      <c r="G27" s="57"/>
    </row>
    <row r="28" spans="1:7" ht="12" customHeight="1">
      <c r="A28" s="157"/>
      <c r="B28" s="814" t="s">
        <v>749</v>
      </c>
      <c r="C28" s="815"/>
      <c r="D28" s="815"/>
      <c r="E28" s="815">
        <v>49</v>
      </c>
      <c r="F28" s="786"/>
      <c r="G28" s="57"/>
    </row>
    <row r="29" spans="1:7" ht="12" customHeight="1">
      <c r="A29" s="157"/>
      <c r="B29" s="814" t="s">
        <v>832</v>
      </c>
      <c r="C29" s="815"/>
      <c r="D29" s="815">
        <v>421362</v>
      </c>
      <c r="E29" s="815">
        <v>171704</v>
      </c>
      <c r="F29" s="786">
        <f t="shared" si="0"/>
        <v>0.4074975911449063</v>
      </c>
      <c r="G29" s="57"/>
    </row>
    <row r="30" spans="1:7" ht="12">
      <c r="A30" s="150">
        <v>5043</v>
      </c>
      <c r="B30" s="151" t="s">
        <v>896</v>
      </c>
      <c r="C30" s="152">
        <v>15000</v>
      </c>
      <c r="D30" s="152">
        <v>15000</v>
      </c>
      <c r="E30" s="152"/>
      <c r="F30" s="786">
        <f t="shared" si="0"/>
        <v>0</v>
      </c>
      <c r="G30" s="638"/>
    </row>
    <row r="31" spans="1:7" ht="12">
      <c r="A31" s="150">
        <v>5044</v>
      </c>
      <c r="B31" s="151" t="s">
        <v>688</v>
      </c>
      <c r="C31" s="152">
        <v>2000</v>
      </c>
      <c r="D31" s="152">
        <v>2000</v>
      </c>
      <c r="E31" s="152"/>
      <c r="F31" s="786">
        <f t="shared" si="0"/>
        <v>0</v>
      </c>
      <c r="G31" s="57"/>
    </row>
    <row r="32" spans="1:7" ht="12">
      <c r="A32" s="150">
        <v>5045</v>
      </c>
      <c r="B32" s="151" t="s">
        <v>891</v>
      </c>
      <c r="C32" s="152">
        <v>20000</v>
      </c>
      <c r="D32" s="152">
        <v>20000</v>
      </c>
      <c r="E32" s="152">
        <v>1842</v>
      </c>
      <c r="F32" s="947">
        <f t="shared" si="0"/>
        <v>0.0921</v>
      </c>
      <c r="G32" s="57"/>
    </row>
    <row r="33" spans="1:7" ht="12">
      <c r="A33" s="22">
        <v>5040</v>
      </c>
      <c r="B33" s="143" t="s">
        <v>410</v>
      </c>
      <c r="C33" s="6">
        <f>SUM(C25:C32)</f>
        <v>39000</v>
      </c>
      <c r="D33" s="6">
        <f>SUM(D25+D30+D31+D32)</f>
        <v>460362</v>
      </c>
      <c r="E33" s="6">
        <f>SUM(E25+E30+E31+E32)</f>
        <v>177194</v>
      </c>
      <c r="F33" s="949">
        <f t="shared" si="0"/>
        <v>0.38490144712204744</v>
      </c>
      <c r="G33" s="194"/>
    </row>
    <row r="34" spans="1:7" ht="12.75">
      <c r="A34" s="22"/>
      <c r="B34" s="290" t="s">
        <v>552</v>
      </c>
      <c r="C34" s="5"/>
      <c r="D34" s="5"/>
      <c r="E34" s="5"/>
      <c r="F34" s="948"/>
      <c r="G34" s="105"/>
    </row>
    <row r="35" spans="1:7" ht="12">
      <c r="A35" s="15"/>
      <c r="B35" s="78" t="s">
        <v>300</v>
      </c>
      <c r="C35" s="35"/>
      <c r="D35" s="35"/>
      <c r="E35" s="35"/>
      <c r="F35" s="786"/>
      <c r="G35" s="224"/>
    </row>
    <row r="36" spans="1:7" ht="12">
      <c r="A36" s="150">
        <v>5054</v>
      </c>
      <c r="B36" s="151" t="s">
        <v>824</v>
      </c>
      <c r="C36" s="152"/>
      <c r="D36" s="152">
        <v>24130</v>
      </c>
      <c r="E36" s="152"/>
      <c r="F36" s="947">
        <f t="shared" si="0"/>
        <v>0</v>
      </c>
      <c r="G36" s="224"/>
    </row>
    <row r="37" spans="1:7" ht="12">
      <c r="A37" s="22">
        <v>5050</v>
      </c>
      <c r="B37" s="143" t="s">
        <v>410</v>
      </c>
      <c r="C37" s="6">
        <f>SUM(C36)</f>
        <v>0</v>
      </c>
      <c r="D37" s="6">
        <f>SUM(D36)</f>
        <v>24130</v>
      </c>
      <c r="E37" s="6"/>
      <c r="F37" s="948">
        <f t="shared" si="0"/>
        <v>0</v>
      </c>
      <c r="G37" s="194"/>
    </row>
    <row r="38" spans="1:7" ht="12">
      <c r="A38" s="15"/>
      <c r="B38" s="254" t="s">
        <v>31</v>
      </c>
      <c r="C38" s="35"/>
      <c r="D38" s="35"/>
      <c r="E38" s="35"/>
      <c r="F38" s="786"/>
      <c r="G38" s="57"/>
    </row>
    <row r="39" spans="1:7" ht="12">
      <c r="A39" s="15"/>
      <c r="B39" s="57" t="s">
        <v>267</v>
      </c>
      <c r="C39" s="35"/>
      <c r="D39" s="35"/>
      <c r="E39" s="154">
        <f>SUM(E27)</f>
        <v>202</v>
      </c>
      <c r="F39" s="786"/>
      <c r="G39" s="57"/>
    </row>
    <row r="40" spans="1:7" ht="12">
      <c r="A40" s="15"/>
      <c r="B40" s="36" t="s">
        <v>249</v>
      </c>
      <c r="C40" s="35"/>
      <c r="D40" s="35"/>
      <c r="E40" s="154">
        <f>SUM(E28)</f>
        <v>49</v>
      </c>
      <c r="F40" s="786"/>
      <c r="G40" s="57"/>
    </row>
    <row r="41" spans="1:7" ht="12" customHeight="1">
      <c r="A41" s="69"/>
      <c r="B41" s="36" t="s">
        <v>250</v>
      </c>
      <c r="C41" s="36">
        <f>SUM(C25)</f>
        <v>2000</v>
      </c>
      <c r="D41" s="36">
        <f>SUM(D26)</f>
        <v>2000</v>
      </c>
      <c r="E41" s="36">
        <f>SUM(E26+E21)</f>
        <v>3673</v>
      </c>
      <c r="F41" s="786">
        <f t="shared" si="0"/>
        <v>1.8365</v>
      </c>
      <c r="G41" s="57"/>
    </row>
    <row r="42" spans="1:7" ht="12" customHeight="1">
      <c r="A42" s="69"/>
      <c r="B42" s="36" t="s">
        <v>480</v>
      </c>
      <c r="C42" s="77"/>
      <c r="D42" s="77"/>
      <c r="E42" s="77"/>
      <c r="F42" s="786"/>
      <c r="G42" s="57"/>
    </row>
    <row r="43" spans="1:7" ht="12" customHeight="1">
      <c r="A43" s="69"/>
      <c r="B43" s="233" t="s">
        <v>921</v>
      </c>
      <c r="C43" s="735">
        <f>SUM(C39:C42)</f>
        <v>2000</v>
      </c>
      <c r="D43" s="735">
        <f>SUM(D39:D42)</f>
        <v>2000</v>
      </c>
      <c r="E43" s="735">
        <f>SUM(E39:E42)</f>
        <v>3924</v>
      </c>
      <c r="F43" s="786">
        <f t="shared" si="0"/>
        <v>1.962</v>
      </c>
      <c r="G43" s="57"/>
    </row>
    <row r="44" spans="1:7" ht="12" customHeight="1">
      <c r="A44" s="69"/>
      <c r="B44" s="257" t="s">
        <v>32</v>
      </c>
      <c r="C44" s="77"/>
      <c r="D44" s="77"/>
      <c r="E44" s="77"/>
      <c r="F44" s="786"/>
      <c r="G44" s="57"/>
    </row>
    <row r="45" spans="1:7" ht="12" customHeight="1">
      <c r="A45" s="69"/>
      <c r="B45" s="36" t="s">
        <v>251</v>
      </c>
      <c r="C45" s="77"/>
      <c r="D45" s="77"/>
      <c r="E45" s="77"/>
      <c r="F45" s="786"/>
      <c r="G45" s="57"/>
    </row>
    <row r="46" spans="1:7" ht="12" customHeight="1">
      <c r="A46" s="69"/>
      <c r="B46" s="36" t="s">
        <v>215</v>
      </c>
      <c r="C46" s="77">
        <f>SUM(C33+C23+C18+C37)-C25</f>
        <v>84000</v>
      </c>
      <c r="D46" s="77">
        <f>SUM(D33+D23+D18+D37+D14)-D41</f>
        <v>585220</v>
      </c>
      <c r="E46" s="77">
        <f>SUM(E29+E32)</f>
        <v>173546</v>
      </c>
      <c r="F46" s="786">
        <f t="shared" si="0"/>
        <v>0.29654830661973275</v>
      </c>
      <c r="G46" s="57"/>
    </row>
    <row r="47" spans="1:7" ht="12" customHeight="1">
      <c r="A47" s="69"/>
      <c r="B47" s="36" t="s">
        <v>253</v>
      </c>
      <c r="C47" s="77"/>
      <c r="D47" s="77"/>
      <c r="E47" s="77"/>
      <c r="F47" s="786"/>
      <c r="G47" s="57"/>
    </row>
    <row r="48" spans="1:7" ht="12" customHeight="1">
      <c r="A48" s="74"/>
      <c r="B48" s="166" t="s">
        <v>6</v>
      </c>
      <c r="C48" s="264">
        <f>SUM(C45:C47)</f>
        <v>84000</v>
      </c>
      <c r="D48" s="264">
        <f>SUM(D45:D47)</f>
        <v>585220</v>
      </c>
      <c r="E48" s="264">
        <f>SUM(E45:E47)</f>
        <v>173546</v>
      </c>
      <c r="F48" s="947">
        <f t="shared" si="0"/>
        <v>0.29654830661973275</v>
      </c>
      <c r="G48" s="70"/>
    </row>
    <row r="49" spans="1:7" ht="12" customHeight="1">
      <c r="A49" s="129"/>
      <c r="B49" s="194" t="s">
        <v>263</v>
      </c>
      <c r="C49" s="273">
        <f>SUM(C23+C33+C18+C37)</f>
        <v>86000</v>
      </c>
      <c r="D49" s="273">
        <f>SUM(D23+D33+D18+D37+D14)</f>
        <v>587220</v>
      </c>
      <c r="E49" s="273">
        <f>SUM(E23+E33+E18+E37)</f>
        <v>177470</v>
      </c>
      <c r="F49" s="949">
        <f t="shared" si="0"/>
        <v>0.30222063281223394</v>
      </c>
      <c r="G49" s="73"/>
    </row>
  </sheetData>
  <mergeCells count="6">
    <mergeCell ref="C7:C9"/>
    <mergeCell ref="A2:G2"/>
    <mergeCell ref="A1:G1"/>
    <mergeCell ref="F7:F9"/>
    <mergeCell ref="D7:D9"/>
    <mergeCell ref="E7:E9"/>
  </mergeCells>
  <printOptions horizontalCentered="1"/>
  <pageMargins left="0" right="0" top="0.3937007874015748" bottom="0.4724409448818898" header="0.31496062992125984" footer="0.31496062992125984"/>
  <pageSetup firstPageNumber="47" useFirstPageNumber="1" horizontalDpi="300" verticalDpi="300" orientation="landscape" paperSize="9" scale="88" r:id="rId1"/>
  <headerFooter alignWithMargins="0">
    <oddFooter>&amp;C&amp;P. oldal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D30"/>
  <sheetViews>
    <sheetView showZeros="0" workbookViewId="0" topLeftCell="A1">
      <selection activeCell="D10" sqref="D10"/>
    </sheetView>
  </sheetViews>
  <sheetFormatPr defaultColWidth="9.00390625" defaultRowHeight="12.75"/>
  <cols>
    <col min="1" max="1" width="10.25390625" style="136" customWidth="1"/>
    <col min="2" max="2" width="52.375" style="135" customWidth="1"/>
    <col min="3" max="3" width="11.75390625" style="135" customWidth="1"/>
    <col min="4" max="4" width="11.375" style="135" customWidth="1"/>
    <col min="5" max="16384" width="9.125" style="135" customWidth="1"/>
  </cols>
  <sheetData>
    <row r="1" spans="1:4" ht="12.75">
      <c r="A1" s="1040" t="s">
        <v>262</v>
      </c>
      <c r="B1" s="1040"/>
      <c r="C1" s="1041"/>
      <c r="D1" s="1042"/>
    </row>
    <row r="2" ht="12.75">
      <c r="B2" s="136"/>
    </row>
    <row r="3" spans="1:4" s="132" customFormat="1" ht="12.75">
      <c r="A3" s="1039" t="s">
        <v>818</v>
      </c>
      <c r="B3" s="1039"/>
      <c r="C3" s="1028"/>
      <c r="D3" s="1028"/>
    </row>
    <row r="4" s="132" customFormat="1" ht="12.75"/>
    <row r="5" s="132" customFormat="1" ht="12.75"/>
    <row r="6" spans="3:4" s="132" customFormat="1" ht="12.75">
      <c r="C6" s="173"/>
      <c r="D6" s="173" t="s">
        <v>423</v>
      </c>
    </row>
    <row r="7" spans="1:4" s="132" customFormat="1" ht="12.75" customHeight="1">
      <c r="A7" s="2" t="s">
        <v>462</v>
      </c>
      <c r="B7" s="2" t="s">
        <v>385</v>
      </c>
      <c r="C7" s="997" t="s">
        <v>217</v>
      </c>
      <c r="D7" s="997" t="s">
        <v>693</v>
      </c>
    </row>
    <row r="8" spans="1:4" s="132" customFormat="1" ht="12.75">
      <c r="A8" s="3"/>
      <c r="B8" s="3"/>
      <c r="C8" s="1015"/>
      <c r="D8" s="1021"/>
    </row>
    <row r="9" spans="1:4" s="132" customFormat="1" ht="12.75">
      <c r="A9" s="4"/>
      <c r="B9" s="4"/>
      <c r="C9" s="1038"/>
      <c r="D9" s="1014"/>
    </row>
    <row r="10" spans="1:4" s="132" customFormat="1" ht="12.75">
      <c r="A10" s="16" t="s">
        <v>386</v>
      </c>
      <c r="B10" s="16" t="s">
        <v>387</v>
      </c>
      <c r="C10" s="163" t="s">
        <v>388</v>
      </c>
      <c r="D10" s="163" t="s">
        <v>389</v>
      </c>
    </row>
    <row r="11" spans="1:4" s="132" customFormat="1" ht="12.75">
      <c r="A11" s="16"/>
      <c r="B11" s="16"/>
      <c r="C11" s="155"/>
      <c r="D11" s="155"/>
    </row>
    <row r="12" spans="1:4" s="41" customFormat="1" ht="12.75">
      <c r="A12" s="25">
        <v>6110</v>
      </c>
      <c r="B12" s="19" t="s">
        <v>414</v>
      </c>
      <c r="C12" s="19">
        <v>59685</v>
      </c>
      <c r="D12" s="19">
        <v>97080</v>
      </c>
    </row>
    <row r="13" spans="1:4" ht="12.75">
      <c r="A13" s="133"/>
      <c r="B13" s="134"/>
      <c r="C13" s="134"/>
      <c r="D13" s="134"/>
    </row>
    <row r="14" spans="1:4" s="41" customFormat="1" ht="12.75">
      <c r="A14" s="25">
        <v>6120</v>
      </c>
      <c r="B14" s="19" t="s">
        <v>416</v>
      </c>
      <c r="C14" s="19">
        <f>SUM(C15:C22)</f>
        <v>27016</v>
      </c>
      <c r="D14" s="19">
        <f>SUM(D15:D22)</f>
        <v>0</v>
      </c>
    </row>
    <row r="15" spans="1:4" s="41" customFormat="1" ht="12.75">
      <c r="A15" s="133">
        <v>6121</v>
      </c>
      <c r="B15" s="134" t="s">
        <v>269</v>
      </c>
      <c r="C15" s="134"/>
      <c r="D15" s="134"/>
    </row>
    <row r="16" spans="1:4" s="41" customFormat="1" ht="12.75">
      <c r="A16" s="133">
        <v>6122</v>
      </c>
      <c r="B16" s="134" t="s">
        <v>689</v>
      </c>
      <c r="C16" s="134"/>
      <c r="D16" s="134"/>
    </row>
    <row r="17" spans="1:4" s="41" customFormat="1" ht="12.75">
      <c r="A17" s="133">
        <v>6123</v>
      </c>
      <c r="B17" s="134" t="s">
        <v>321</v>
      </c>
      <c r="C17" s="134"/>
      <c r="D17" s="134"/>
    </row>
    <row r="18" spans="1:4" ht="12.75">
      <c r="A18" s="133">
        <v>6124</v>
      </c>
      <c r="B18" s="134" t="s">
        <v>625</v>
      </c>
      <c r="C18" s="134"/>
      <c r="D18" s="134"/>
    </row>
    <row r="19" spans="1:4" ht="12.75">
      <c r="A19" s="402">
        <v>6125</v>
      </c>
      <c r="B19" s="403" t="s">
        <v>626</v>
      </c>
      <c r="C19" s="403"/>
      <c r="D19" s="403"/>
    </row>
    <row r="20" spans="1:4" ht="12.75">
      <c r="A20" s="402">
        <v>6126</v>
      </c>
      <c r="B20" s="403" t="s">
        <v>664</v>
      </c>
      <c r="C20" s="403"/>
      <c r="D20" s="403"/>
    </row>
    <row r="21" spans="1:4" ht="12.75">
      <c r="A21" s="402">
        <v>6127</v>
      </c>
      <c r="B21" s="403" t="s">
        <v>640</v>
      </c>
      <c r="C21" s="403"/>
      <c r="D21" s="403"/>
    </row>
    <row r="22" spans="1:4" ht="12.75">
      <c r="A22" s="799">
        <v>6129</v>
      </c>
      <c r="B22" s="787" t="s">
        <v>399</v>
      </c>
      <c r="C22" s="787">
        <v>27016</v>
      </c>
      <c r="D22" s="787"/>
    </row>
    <row r="23" spans="1:4" ht="12.75">
      <c r="A23" s="799"/>
      <c r="B23" s="787" t="s">
        <v>400</v>
      </c>
      <c r="C23" s="787"/>
      <c r="D23" s="787"/>
    </row>
    <row r="24" spans="1:4" ht="12.75">
      <c r="A24" s="799"/>
      <c r="B24" s="787" t="s">
        <v>401</v>
      </c>
      <c r="C24" s="787"/>
      <c r="D24" s="787"/>
    </row>
    <row r="25" spans="1:4" ht="12.75">
      <c r="A25" s="799"/>
      <c r="B25" s="787" t="s">
        <v>402</v>
      </c>
      <c r="C25" s="787"/>
      <c r="D25" s="787"/>
    </row>
    <row r="26" spans="1:4" ht="12.75">
      <c r="A26" s="799"/>
      <c r="B26" s="787" t="s">
        <v>403</v>
      </c>
      <c r="C26" s="787"/>
      <c r="D26" s="787"/>
    </row>
    <row r="27" spans="1:4" ht="12.75">
      <c r="A27" s="799"/>
      <c r="B27" s="787"/>
      <c r="C27" s="787"/>
      <c r="D27" s="787"/>
    </row>
    <row r="28" spans="1:4" ht="12.75">
      <c r="A28" s="816">
        <v>6130</v>
      </c>
      <c r="B28" s="817" t="s">
        <v>833</v>
      </c>
      <c r="C28" s="787"/>
      <c r="D28" s="817">
        <v>6044</v>
      </c>
    </row>
    <row r="29" spans="1:4" ht="12.75">
      <c r="A29" s="133"/>
      <c r="B29" s="134"/>
      <c r="C29" s="134"/>
      <c r="D29" s="134"/>
    </row>
    <row r="30" spans="1:4" s="41" customFormat="1" ht="12.75">
      <c r="A30" s="25">
        <v>6100</v>
      </c>
      <c r="B30" s="19" t="s">
        <v>364</v>
      </c>
      <c r="C30" s="19">
        <f>SUM(C12+C14)</f>
        <v>86701</v>
      </c>
      <c r="D30" s="19">
        <f>SUM(D12+D14+D28)</f>
        <v>103124</v>
      </c>
    </row>
  </sheetData>
  <mergeCells count="4">
    <mergeCell ref="C7:C9"/>
    <mergeCell ref="D7:D9"/>
    <mergeCell ref="A3:D3"/>
    <mergeCell ref="A1:D1"/>
  </mergeCells>
  <printOptions horizontalCentered="1"/>
  <pageMargins left="0.7874015748031497" right="0.7874015748031497" top="0.984251968503937" bottom="0.984251968503937" header="0.5118110236220472" footer="0.5118110236220472"/>
  <pageSetup firstPageNumber="48" useFirstPageNumber="1" horizontalDpi="600" verticalDpi="600" orientation="landscape" paperSize="9" r:id="rId1"/>
  <headerFooter alignWithMargins="0">
    <oddFooter>&amp;C&amp;P. oldal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K72"/>
  <sheetViews>
    <sheetView workbookViewId="0" topLeftCell="A1">
      <selection activeCell="G21" sqref="G21"/>
    </sheetView>
  </sheetViews>
  <sheetFormatPr defaultColWidth="9.00390625" defaultRowHeight="12.75"/>
  <cols>
    <col min="1" max="1" width="6.75390625" style="661" customWidth="1"/>
    <col min="2" max="2" width="10.125" style="661" customWidth="1"/>
    <col min="3" max="3" width="35.00390625" style="661" customWidth="1"/>
    <col min="4" max="4" width="10.625" style="661" customWidth="1"/>
    <col min="5" max="7" width="9.125" style="661" customWidth="1"/>
    <col min="8" max="8" width="17.375" style="661" customWidth="1"/>
    <col min="9" max="9" width="11.375" style="661" customWidth="1"/>
    <col min="10" max="10" width="12.00390625" style="661" customWidth="1"/>
    <col min="11" max="11" width="10.75390625" style="661" customWidth="1"/>
    <col min="12" max="16384" width="9.125" style="661" customWidth="1"/>
  </cols>
  <sheetData>
    <row r="1" spans="1:9" ht="12.75">
      <c r="A1" s="1079" t="s">
        <v>94</v>
      </c>
      <c r="B1" s="1079"/>
      <c r="C1" s="1079"/>
      <c r="D1" s="1079"/>
      <c r="E1" s="1079"/>
      <c r="F1" s="1079"/>
      <c r="G1" s="1079"/>
      <c r="H1" s="1079"/>
      <c r="I1" s="1079"/>
    </row>
    <row r="2" ht="16.5" customHeight="1"/>
    <row r="3" spans="1:9" ht="14.25">
      <c r="A3" s="1080" t="s">
        <v>226</v>
      </c>
      <c r="B3" s="1080"/>
      <c r="C3" s="1080"/>
      <c r="D3" s="1080"/>
      <c r="E3" s="1080"/>
      <c r="F3" s="1080"/>
      <c r="G3" s="1080"/>
      <c r="H3" s="1080"/>
      <c r="I3" s="1080"/>
    </row>
    <row r="4" spans="1:9" ht="14.25">
      <c r="A4" s="662"/>
      <c r="B4" s="662"/>
      <c r="C4" s="662"/>
      <c r="D4" s="662"/>
      <c r="E4" s="662"/>
      <c r="F4" s="662"/>
      <c r="G4" s="662"/>
      <c r="H4" s="662"/>
      <c r="I4" s="662"/>
    </row>
    <row r="5" spans="1:9" ht="9.75" customHeight="1">
      <c r="A5" s="662"/>
      <c r="B5" s="662"/>
      <c r="C5" s="662"/>
      <c r="D5" s="662"/>
      <c r="E5" s="662"/>
      <c r="F5" s="662"/>
      <c r="G5" s="662"/>
      <c r="H5" s="662"/>
      <c r="I5" s="662"/>
    </row>
    <row r="6" spans="4:11" ht="12.75">
      <c r="D6" s="663"/>
      <c r="E6" s="663"/>
      <c r="F6" s="663"/>
      <c r="G6" s="663"/>
      <c r="H6" s="663"/>
      <c r="I6" s="664"/>
      <c r="J6" s="664"/>
      <c r="K6" s="664" t="s">
        <v>423</v>
      </c>
    </row>
    <row r="7" spans="1:11" ht="24.75" customHeight="1">
      <c r="A7" s="1081" t="s">
        <v>462</v>
      </c>
      <c r="B7" s="1083" t="s">
        <v>385</v>
      </c>
      <c r="C7" s="1084"/>
      <c r="D7" s="1083" t="s">
        <v>219</v>
      </c>
      <c r="E7" s="1087"/>
      <c r="F7" s="1087"/>
      <c r="G7" s="1087"/>
      <c r="H7" s="1084"/>
      <c r="I7" s="1059" t="s">
        <v>217</v>
      </c>
      <c r="J7" s="1059" t="s">
        <v>693</v>
      </c>
      <c r="K7" s="997" t="s">
        <v>99</v>
      </c>
    </row>
    <row r="8" spans="1:11" ht="25.5" customHeight="1">
      <c r="A8" s="1082"/>
      <c r="B8" s="1085"/>
      <c r="C8" s="1086"/>
      <c r="D8" s="1085"/>
      <c r="E8" s="1088"/>
      <c r="F8" s="1088"/>
      <c r="G8" s="1088"/>
      <c r="H8" s="1086"/>
      <c r="I8" s="1060"/>
      <c r="J8" s="1060"/>
      <c r="K8" s="1014"/>
    </row>
    <row r="9" spans="1:11" ht="13.5" customHeight="1">
      <c r="A9" s="1054" t="s">
        <v>386</v>
      </c>
      <c r="B9" s="1064" t="s">
        <v>220</v>
      </c>
      <c r="C9" s="1065"/>
      <c r="D9" s="1054" t="s">
        <v>495</v>
      </c>
      <c r="E9" s="665" t="s">
        <v>40</v>
      </c>
      <c r="F9" s="666"/>
      <c r="G9" s="666"/>
      <c r="H9" s="667"/>
      <c r="I9" s="668"/>
      <c r="J9" s="668"/>
      <c r="K9" s="969"/>
    </row>
    <row r="10" spans="1:11" ht="13.5" customHeight="1">
      <c r="A10" s="1074"/>
      <c r="B10" s="1064"/>
      <c r="C10" s="1065"/>
      <c r="D10" s="1078"/>
      <c r="E10" s="672" t="s">
        <v>1</v>
      </c>
      <c r="F10" s="669"/>
      <c r="G10" s="669"/>
      <c r="H10" s="670"/>
      <c r="I10" s="671"/>
      <c r="J10" s="671"/>
      <c r="K10" s="671"/>
    </row>
    <row r="11" spans="1:11" ht="13.5" customHeight="1">
      <c r="A11" s="1074"/>
      <c r="B11" s="1066"/>
      <c r="C11" s="1067"/>
      <c r="D11" s="1054" t="s">
        <v>496</v>
      </c>
      <c r="E11" s="665" t="s">
        <v>497</v>
      </c>
      <c r="F11" s="666"/>
      <c r="G11" s="666"/>
      <c r="H11" s="667"/>
      <c r="I11" s="668"/>
      <c r="J11" s="668">
        <v>25178</v>
      </c>
      <c r="K11" s="668"/>
    </row>
    <row r="12" spans="1:11" ht="13.5" customHeight="1">
      <c r="A12" s="1074"/>
      <c r="B12" s="1066"/>
      <c r="C12" s="1067"/>
      <c r="D12" s="1055"/>
      <c r="E12" s="672" t="s">
        <v>221</v>
      </c>
      <c r="F12" s="673"/>
      <c r="G12" s="673"/>
      <c r="H12" s="674"/>
      <c r="I12" s="675"/>
      <c r="J12" s="675">
        <v>1874</v>
      </c>
      <c r="K12" s="675"/>
    </row>
    <row r="13" spans="1:11" ht="13.5" customHeight="1">
      <c r="A13" s="1074"/>
      <c r="B13" s="1066"/>
      <c r="C13" s="1067"/>
      <c r="D13" s="1055"/>
      <c r="E13" s="672" t="s">
        <v>498</v>
      </c>
      <c r="F13" s="673"/>
      <c r="G13" s="673"/>
      <c r="H13" s="674"/>
      <c r="I13" s="675">
        <v>5600</v>
      </c>
      <c r="J13" s="675">
        <v>64754</v>
      </c>
      <c r="K13" s="675"/>
    </row>
    <row r="14" spans="1:11" ht="13.5" customHeight="1">
      <c r="A14" s="1074"/>
      <c r="B14" s="1066"/>
      <c r="C14" s="1067"/>
      <c r="D14" s="1055"/>
      <c r="E14" s="672" t="s">
        <v>222</v>
      </c>
      <c r="F14" s="673"/>
      <c r="G14" s="673"/>
      <c r="H14" s="674"/>
      <c r="I14" s="675"/>
      <c r="J14" s="675"/>
      <c r="K14" s="675"/>
    </row>
    <row r="15" spans="1:11" ht="13.5" customHeight="1">
      <c r="A15" s="1074"/>
      <c r="B15" s="1066"/>
      <c r="C15" s="1067"/>
      <c r="D15" s="1055"/>
      <c r="E15" s="672" t="s">
        <v>223</v>
      </c>
      <c r="F15" s="673"/>
      <c r="G15" s="673"/>
      <c r="H15" s="674"/>
      <c r="I15" s="675"/>
      <c r="J15" s="675"/>
      <c r="K15" s="675"/>
    </row>
    <row r="16" spans="1:11" ht="13.5" customHeight="1" thickBot="1">
      <c r="A16" s="1075"/>
      <c r="B16" s="1076"/>
      <c r="C16" s="1077"/>
      <c r="D16" s="1056"/>
      <c r="E16" s="676" t="s">
        <v>639</v>
      </c>
      <c r="F16" s="677"/>
      <c r="G16" s="677"/>
      <c r="H16" s="678"/>
      <c r="I16" s="679"/>
      <c r="J16" s="679"/>
      <c r="K16" s="679"/>
    </row>
    <row r="17" spans="1:11" ht="13.5" customHeight="1">
      <c r="A17" s="1057" t="s">
        <v>387</v>
      </c>
      <c r="B17" s="1062" t="s">
        <v>224</v>
      </c>
      <c r="C17" s="1090"/>
      <c r="D17" s="1057" t="s">
        <v>495</v>
      </c>
      <c r="E17" s="665" t="s">
        <v>40</v>
      </c>
      <c r="F17" s="666"/>
      <c r="G17" s="666"/>
      <c r="H17" s="667"/>
      <c r="I17" s="680"/>
      <c r="J17" s="680"/>
      <c r="K17" s="680"/>
    </row>
    <row r="18" spans="1:11" ht="13.5" customHeight="1">
      <c r="A18" s="1089"/>
      <c r="B18" s="1091"/>
      <c r="C18" s="1092"/>
      <c r="D18" s="1078"/>
      <c r="E18" s="672" t="s">
        <v>1</v>
      </c>
      <c r="F18" s="669"/>
      <c r="G18" s="669"/>
      <c r="H18" s="670"/>
      <c r="I18" s="671"/>
      <c r="J18" s="671">
        <v>94118</v>
      </c>
      <c r="K18" s="671">
        <v>94118</v>
      </c>
    </row>
    <row r="19" spans="1:11" ht="13.5" customHeight="1">
      <c r="A19" s="1089"/>
      <c r="B19" s="1091"/>
      <c r="C19" s="1092"/>
      <c r="D19" s="1054" t="s">
        <v>496</v>
      </c>
      <c r="E19" s="665" t="s">
        <v>497</v>
      </c>
      <c r="F19" s="666"/>
      <c r="G19" s="666"/>
      <c r="H19" s="667"/>
      <c r="I19" s="668"/>
      <c r="J19" s="668"/>
      <c r="K19" s="668">
        <v>202</v>
      </c>
    </row>
    <row r="20" spans="1:11" ht="13.5" customHeight="1">
      <c r="A20" s="1089"/>
      <c r="B20" s="1091"/>
      <c r="C20" s="1092"/>
      <c r="D20" s="1055"/>
      <c r="E20" s="672" t="s">
        <v>221</v>
      </c>
      <c r="F20" s="673"/>
      <c r="G20" s="673"/>
      <c r="H20" s="674"/>
      <c r="I20" s="675"/>
      <c r="J20" s="675"/>
      <c r="K20" s="675">
        <v>49</v>
      </c>
    </row>
    <row r="21" spans="1:11" ht="13.5" customHeight="1">
      <c r="A21" s="1089"/>
      <c r="B21" s="1091"/>
      <c r="C21" s="1092"/>
      <c r="D21" s="1055"/>
      <c r="E21" s="672" t="s">
        <v>498</v>
      </c>
      <c r="F21" s="673"/>
      <c r="G21" s="673"/>
      <c r="H21" s="674"/>
      <c r="I21" s="675">
        <v>2000</v>
      </c>
      <c r="J21" s="675">
        <v>2000</v>
      </c>
      <c r="K21" s="675">
        <v>3397</v>
      </c>
    </row>
    <row r="22" spans="1:11" ht="13.5" customHeight="1">
      <c r="A22" s="1089"/>
      <c r="B22" s="1091"/>
      <c r="C22" s="1092"/>
      <c r="D22" s="1055"/>
      <c r="E22" s="740" t="s">
        <v>46</v>
      </c>
      <c r="F22" s="741"/>
      <c r="G22" s="741"/>
      <c r="H22" s="742"/>
      <c r="I22" s="743">
        <v>2000</v>
      </c>
      <c r="J22" s="743">
        <v>2000</v>
      </c>
      <c r="K22" s="743"/>
    </row>
    <row r="23" spans="1:11" ht="13.5" customHeight="1">
      <c r="A23" s="1089"/>
      <c r="B23" s="1091"/>
      <c r="C23" s="1092"/>
      <c r="D23" s="1055"/>
      <c r="E23" s="672" t="s">
        <v>222</v>
      </c>
      <c r="F23" s="673"/>
      <c r="G23" s="673"/>
      <c r="H23" s="674"/>
      <c r="I23" s="675"/>
      <c r="J23" s="675"/>
      <c r="K23" s="675"/>
    </row>
    <row r="24" spans="1:11" ht="13.5" customHeight="1">
      <c r="A24" s="1089"/>
      <c r="B24" s="1091"/>
      <c r="C24" s="1092"/>
      <c r="D24" s="1055"/>
      <c r="E24" s="672" t="s">
        <v>223</v>
      </c>
      <c r="F24" s="673"/>
      <c r="G24" s="673"/>
      <c r="H24" s="674"/>
      <c r="I24" s="675"/>
      <c r="J24" s="675"/>
      <c r="K24" s="675"/>
    </row>
    <row r="25" spans="1:11" ht="13.5" customHeight="1" thickBot="1">
      <c r="A25" s="1089"/>
      <c r="B25" s="1091"/>
      <c r="C25" s="1092"/>
      <c r="D25" s="1055"/>
      <c r="E25" s="676" t="s">
        <v>639</v>
      </c>
      <c r="F25" s="677"/>
      <c r="G25" s="677"/>
      <c r="H25" s="678"/>
      <c r="I25" s="675"/>
      <c r="J25" s="675">
        <v>421362</v>
      </c>
      <c r="K25" s="675">
        <v>171404</v>
      </c>
    </row>
    <row r="26" spans="1:11" ht="13.5" customHeight="1">
      <c r="A26" s="1057" t="s">
        <v>388</v>
      </c>
      <c r="B26" s="1062" t="s">
        <v>225</v>
      </c>
      <c r="C26" s="1063"/>
      <c r="D26" s="1057" t="s">
        <v>495</v>
      </c>
      <c r="E26" s="672" t="s">
        <v>40</v>
      </c>
      <c r="F26" s="673"/>
      <c r="G26" s="673"/>
      <c r="H26" s="674"/>
      <c r="I26" s="680"/>
      <c r="J26" s="680"/>
      <c r="K26" s="680"/>
    </row>
    <row r="27" spans="1:11" ht="13.5" customHeight="1">
      <c r="A27" s="1074"/>
      <c r="B27" s="1064"/>
      <c r="C27" s="1065"/>
      <c r="D27" s="1078"/>
      <c r="E27" s="672" t="s">
        <v>1</v>
      </c>
      <c r="F27" s="669"/>
      <c r="G27" s="669"/>
      <c r="H27" s="670"/>
      <c r="I27" s="671">
        <v>96000</v>
      </c>
      <c r="J27" s="671">
        <v>305624</v>
      </c>
      <c r="K27" s="671">
        <v>47650</v>
      </c>
    </row>
    <row r="28" spans="1:11" ht="13.5" customHeight="1">
      <c r="A28" s="1074"/>
      <c r="B28" s="1066"/>
      <c r="C28" s="1067"/>
      <c r="D28" s="1054" t="s">
        <v>496</v>
      </c>
      <c r="E28" s="665" t="s">
        <v>497</v>
      </c>
      <c r="F28" s="666"/>
      <c r="G28" s="666"/>
      <c r="H28" s="667"/>
      <c r="I28" s="668"/>
      <c r="J28" s="668"/>
      <c r="K28" s="668">
        <v>491</v>
      </c>
    </row>
    <row r="29" spans="1:11" ht="13.5" customHeight="1">
      <c r="A29" s="1074"/>
      <c r="B29" s="1066"/>
      <c r="C29" s="1067"/>
      <c r="D29" s="1055"/>
      <c r="E29" s="672" t="s">
        <v>221</v>
      </c>
      <c r="F29" s="673"/>
      <c r="G29" s="673"/>
      <c r="H29" s="674"/>
      <c r="I29" s="675"/>
      <c r="J29" s="675"/>
      <c r="K29" s="675">
        <v>119</v>
      </c>
    </row>
    <row r="30" spans="1:11" ht="13.5" customHeight="1">
      <c r="A30" s="1074"/>
      <c r="B30" s="1066"/>
      <c r="C30" s="1067"/>
      <c r="D30" s="1055"/>
      <c r="E30" s="672" t="s">
        <v>498</v>
      </c>
      <c r="F30" s="673"/>
      <c r="G30" s="673"/>
      <c r="H30" s="674"/>
      <c r="I30" s="675"/>
      <c r="J30" s="675"/>
      <c r="K30" s="675">
        <v>334</v>
      </c>
    </row>
    <row r="31" spans="1:11" ht="13.5" customHeight="1">
      <c r="A31" s="1074"/>
      <c r="B31" s="1066"/>
      <c r="C31" s="1067"/>
      <c r="D31" s="1055"/>
      <c r="E31" s="672" t="s">
        <v>222</v>
      </c>
      <c r="F31" s="673"/>
      <c r="G31" s="673"/>
      <c r="H31" s="674"/>
      <c r="I31" s="675"/>
      <c r="J31" s="675"/>
      <c r="K31" s="675"/>
    </row>
    <row r="32" spans="1:11" ht="13.5" customHeight="1">
      <c r="A32" s="1074"/>
      <c r="B32" s="1066"/>
      <c r="C32" s="1067"/>
      <c r="D32" s="1055"/>
      <c r="E32" s="672" t="s">
        <v>639</v>
      </c>
      <c r="F32" s="673"/>
      <c r="G32" s="673"/>
      <c r="H32" s="674"/>
      <c r="I32" s="675"/>
      <c r="J32" s="675"/>
      <c r="K32" s="675">
        <v>2753</v>
      </c>
    </row>
    <row r="33" spans="1:11" ht="13.5" customHeight="1">
      <c r="A33" s="1074"/>
      <c r="B33" s="1066"/>
      <c r="C33" s="1067"/>
      <c r="D33" s="1055"/>
      <c r="E33" s="672" t="s">
        <v>638</v>
      </c>
      <c r="F33" s="673"/>
      <c r="G33" s="673"/>
      <c r="H33" s="674"/>
      <c r="I33" s="675">
        <v>176000</v>
      </c>
      <c r="J33" s="675">
        <v>390436</v>
      </c>
      <c r="K33" s="675"/>
    </row>
    <row r="34" spans="1:11" ht="13.5" customHeight="1" thickBot="1">
      <c r="A34" s="1075"/>
      <c r="B34" s="1076"/>
      <c r="C34" s="1077"/>
      <c r="D34" s="1056"/>
      <c r="E34" s="736" t="s">
        <v>46</v>
      </c>
      <c r="F34" s="677"/>
      <c r="G34" s="677"/>
      <c r="H34" s="678"/>
      <c r="I34" s="739">
        <v>35200</v>
      </c>
      <c r="J34" s="739">
        <v>35200</v>
      </c>
      <c r="K34" s="739"/>
    </row>
    <row r="35" spans="1:11" ht="13.5" customHeight="1">
      <c r="A35" s="1057" t="s">
        <v>389</v>
      </c>
      <c r="B35" s="1062" t="s">
        <v>227</v>
      </c>
      <c r="C35" s="1063"/>
      <c r="D35" s="1057" t="s">
        <v>495</v>
      </c>
      <c r="E35" s="665" t="s">
        <v>40</v>
      </c>
      <c r="F35" s="666"/>
      <c r="G35" s="666"/>
      <c r="H35" s="667"/>
      <c r="I35" s="680"/>
      <c r="J35" s="680"/>
      <c r="K35" s="680"/>
    </row>
    <row r="36" spans="1:11" ht="13.5" customHeight="1">
      <c r="A36" s="1074"/>
      <c r="B36" s="1064"/>
      <c r="C36" s="1065"/>
      <c r="D36" s="1078"/>
      <c r="E36" s="672" t="s">
        <v>1</v>
      </c>
      <c r="F36" s="669"/>
      <c r="G36" s="669"/>
      <c r="H36" s="670"/>
      <c r="I36" s="671">
        <v>145479</v>
      </c>
      <c r="J36" s="671">
        <v>145479</v>
      </c>
      <c r="K36" s="671"/>
    </row>
    <row r="37" spans="1:11" ht="13.5" customHeight="1">
      <c r="A37" s="1074"/>
      <c r="B37" s="1066"/>
      <c r="C37" s="1067"/>
      <c r="D37" s="1054" t="s">
        <v>496</v>
      </c>
      <c r="E37" s="665" t="s">
        <v>497</v>
      </c>
      <c r="F37" s="666"/>
      <c r="G37" s="666"/>
      <c r="H37" s="667"/>
      <c r="I37" s="668"/>
      <c r="J37" s="668"/>
      <c r="K37" s="668"/>
    </row>
    <row r="38" spans="1:11" ht="13.5" customHeight="1">
      <c r="A38" s="1074"/>
      <c r="B38" s="1066"/>
      <c r="C38" s="1067"/>
      <c r="D38" s="1055"/>
      <c r="E38" s="672" t="s">
        <v>221</v>
      </c>
      <c r="F38" s="673"/>
      <c r="G38" s="673"/>
      <c r="H38" s="674"/>
      <c r="I38" s="675"/>
      <c r="J38" s="675"/>
      <c r="K38" s="675"/>
    </row>
    <row r="39" spans="1:11" ht="13.5" customHeight="1">
      <c r="A39" s="1074"/>
      <c r="B39" s="1066"/>
      <c r="C39" s="1067"/>
      <c r="D39" s="1055"/>
      <c r="E39" s="672" t="s">
        <v>498</v>
      </c>
      <c r="F39" s="673"/>
      <c r="G39" s="673"/>
      <c r="H39" s="674"/>
      <c r="I39" s="675"/>
      <c r="J39" s="675"/>
      <c r="K39" s="675"/>
    </row>
    <row r="40" spans="1:11" ht="13.5" customHeight="1">
      <c r="A40" s="1074"/>
      <c r="B40" s="1066"/>
      <c r="C40" s="1067"/>
      <c r="D40" s="1055"/>
      <c r="E40" s="672" t="s">
        <v>222</v>
      </c>
      <c r="F40" s="673"/>
      <c r="G40" s="673"/>
      <c r="H40" s="674"/>
      <c r="I40" s="675"/>
      <c r="J40" s="675"/>
      <c r="K40" s="675"/>
    </row>
    <row r="41" spans="1:11" ht="13.5" customHeight="1">
      <c r="A41" s="1074"/>
      <c r="B41" s="1066"/>
      <c r="C41" s="1067"/>
      <c r="D41" s="1055"/>
      <c r="E41" s="672" t="s">
        <v>223</v>
      </c>
      <c r="F41" s="673"/>
      <c r="G41" s="673"/>
      <c r="H41" s="674"/>
      <c r="I41" s="675"/>
      <c r="J41" s="675"/>
      <c r="K41" s="675"/>
    </row>
    <row r="42" spans="1:11" ht="13.5" customHeight="1">
      <c r="A42" s="1074"/>
      <c r="B42" s="1066"/>
      <c r="C42" s="1067"/>
      <c r="D42" s="1055"/>
      <c r="E42" s="672" t="s">
        <v>638</v>
      </c>
      <c r="F42" s="673"/>
      <c r="G42" s="673"/>
      <c r="H42" s="674"/>
      <c r="I42" s="675">
        <v>148170</v>
      </c>
      <c r="J42" s="675">
        <v>168764</v>
      </c>
      <c r="K42" s="675"/>
    </row>
    <row r="43" spans="1:11" ht="13.5" customHeight="1" thickBot="1">
      <c r="A43" s="1075"/>
      <c r="B43" s="1076"/>
      <c r="C43" s="1077"/>
      <c r="D43" s="1056"/>
      <c r="E43" s="736" t="s">
        <v>46</v>
      </c>
      <c r="F43" s="737"/>
      <c r="G43" s="737"/>
      <c r="H43" s="738"/>
      <c r="I43" s="739">
        <v>2691</v>
      </c>
      <c r="J43" s="739">
        <v>8572</v>
      </c>
      <c r="K43" s="739"/>
    </row>
    <row r="44" spans="1:11" ht="13.5" customHeight="1">
      <c r="A44" s="1057" t="s">
        <v>390</v>
      </c>
      <c r="B44" s="1062" t="s">
        <v>228</v>
      </c>
      <c r="C44" s="1063"/>
      <c r="D44" s="1057" t="s">
        <v>495</v>
      </c>
      <c r="E44" s="665" t="s">
        <v>40</v>
      </c>
      <c r="F44" s="666"/>
      <c r="G44" s="666"/>
      <c r="H44" s="667"/>
      <c r="I44" s="680"/>
      <c r="J44" s="680"/>
      <c r="K44" s="680"/>
    </row>
    <row r="45" spans="1:11" ht="13.5" customHeight="1">
      <c r="A45" s="1074"/>
      <c r="B45" s="1064"/>
      <c r="C45" s="1065"/>
      <c r="D45" s="1078"/>
      <c r="E45" s="672" t="s">
        <v>1</v>
      </c>
      <c r="F45" s="669"/>
      <c r="G45" s="669"/>
      <c r="H45" s="670"/>
      <c r="I45" s="671">
        <v>1000000</v>
      </c>
      <c r="J45" s="671">
        <v>1000000</v>
      </c>
      <c r="K45" s="671"/>
    </row>
    <row r="46" spans="1:11" ht="13.5" customHeight="1">
      <c r="A46" s="1074"/>
      <c r="B46" s="1066"/>
      <c r="C46" s="1067"/>
      <c r="D46" s="1054" t="s">
        <v>496</v>
      </c>
      <c r="E46" s="665" t="s">
        <v>497</v>
      </c>
      <c r="F46" s="666"/>
      <c r="G46" s="666"/>
      <c r="H46" s="667"/>
      <c r="I46" s="668"/>
      <c r="J46" s="668"/>
      <c r="K46" s="668"/>
    </row>
    <row r="47" spans="1:11" ht="13.5" customHeight="1">
      <c r="A47" s="1074"/>
      <c r="B47" s="1066"/>
      <c r="C47" s="1067"/>
      <c r="D47" s="1055"/>
      <c r="E47" s="672" t="s">
        <v>221</v>
      </c>
      <c r="F47" s="673"/>
      <c r="G47" s="673"/>
      <c r="H47" s="674"/>
      <c r="I47" s="675"/>
      <c r="J47" s="675"/>
      <c r="K47" s="675"/>
    </row>
    <row r="48" spans="1:11" ht="13.5" customHeight="1">
      <c r="A48" s="1074"/>
      <c r="B48" s="1066"/>
      <c r="C48" s="1067"/>
      <c r="D48" s="1055"/>
      <c r="E48" s="672" t="s">
        <v>498</v>
      </c>
      <c r="F48" s="673"/>
      <c r="G48" s="673"/>
      <c r="H48" s="674"/>
      <c r="I48" s="675"/>
      <c r="J48" s="675"/>
      <c r="K48" s="675"/>
    </row>
    <row r="49" spans="1:11" ht="13.5" customHeight="1">
      <c r="A49" s="1074"/>
      <c r="B49" s="1066"/>
      <c r="C49" s="1067"/>
      <c r="D49" s="1055"/>
      <c r="E49" s="672" t="s">
        <v>222</v>
      </c>
      <c r="F49" s="673"/>
      <c r="G49" s="673"/>
      <c r="H49" s="674"/>
      <c r="I49" s="675"/>
      <c r="J49" s="675"/>
      <c r="K49" s="675"/>
    </row>
    <row r="50" spans="1:11" ht="13.5" customHeight="1">
      <c r="A50" s="1074"/>
      <c r="B50" s="1066"/>
      <c r="C50" s="1067"/>
      <c r="D50" s="1055"/>
      <c r="E50" s="672" t="s">
        <v>223</v>
      </c>
      <c r="F50" s="673"/>
      <c r="G50" s="673"/>
      <c r="H50" s="674"/>
      <c r="I50" s="675"/>
      <c r="J50" s="675"/>
      <c r="K50" s="675"/>
    </row>
    <row r="51" spans="1:11" ht="13.5" customHeight="1">
      <c r="A51" s="1074"/>
      <c r="B51" s="1066"/>
      <c r="C51" s="1067"/>
      <c r="D51" s="1055"/>
      <c r="E51" s="672" t="s">
        <v>638</v>
      </c>
      <c r="F51" s="673"/>
      <c r="G51" s="673"/>
      <c r="H51" s="674"/>
      <c r="I51" s="675">
        <v>1176000</v>
      </c>
      <c r="J51" s="675">
        <v>1176000</v>
      </c>
      <c r="K51" s="675"/>
    </row>
    <row r="52" spans="1:11" ht="15.75" customHeight="1" thickBot="1">
      <c r="A52" s="1075"/>
      <c r="B52" s="1076"/>
      <c r="C52" s="1077"/>
      <c r="D52" s="1056"/>
      <c r="E52" s="736" t="s">
        <v>47</v>
      </c>
      <c r="F52" s="737"/>
      <c r="G52" s="737"/>
      <c r="H52" s="738"/>
      <c r="I52" s="739">
        <v>176000</v>
      </c>
      <c r="J52" s="739">
        <v>176000</v>
      </c>
      <c r="K52" s="739"/>
    </row>
    <row r="53" spans="1:11" ht="15.75" customHeight="1">
      <c r="A53" s="1043" t="s">
        <v>904</v>
      </c>
      <c r="B53" s="1062" t="s">
        <v>191</v>
      </c>
      <c r="C53" s="1063"/>
      <c r="D53" s="1057" t="s">
        <v>495</v>
      </c>
      <c r="E53" s="665" t="s">
        <v>40</v>
      </c>
      <c r="F53" s="666"/>
      <c r="G53" s="666"/>
      <c r="H53" s="667"/>
      <c r="I53" s="680"/>
      <c r="J53" s="680"/>
      <c r="K53" s="680"/>
    </row>
    <row r="54" spans="1:11" ht="15.75" customHeight="1">
      <c r="A54" s="1044"/>
      <c r="B54" s="1064"/>
      <c r="C54" s="1065"/>
      <c r="D54" s="1055"/>
      <c r="E54" s="672" t="s">
        <v>1</v>
      </c>
      <c r="F54" s="673"/>
      <c r="G54" s="673"/>
      <c r="H54" s="674"/>
      <c r="I54" s="675">
        <v>843654</v>
      </c>
      <c r="J54" s="675">
        <v>843654</v>
      </c>
      <c r="K54" s="675"/>
    </row>
    <row r="55" spans="1:11" ht="15.75" customHeight="1">
      <c r="A55" s="1044"/>
      <c r="B55" s="1064"/>
      <c r="C55" s="1065"/>
      <c r="D55" s="1058"/>
      <c r="E55" s="1071" t="s">
        <v>229</v>
      </c>
      <c r="F55" s="1072"/>
      <c r="G55" s="1072"/>
      <c r="H55" s="1073"/>
      <c r="I55" s="675">
        <v>184665</v>
      </c>
      <c r="J55" s="675">
        <v>184665</v>
      </c>
      <c r="K55" s="675"/>
    </row>
    <row r="56" spans="1:11" ht="15.75" customHeight="1">
      <c r="A56" s="1044"/>
      <c r="B56" s="1066"/>
      <c r="C56" s="1067"/>
      <c r="D56" s="1054" t="s">
        <v>496</v>
      </c>
      <c r="E56" s="665" t="s">
        <v>497</v>
      </c>
      <c r="F56" s="666"/>
      <c r="G56" s="666"/>
      <c r="H56" s="667"/>
      <c r="I56" s="668"/>
      <c r="J56" s="668"/>
      <c r="K56" s="668"/>
    </row>
    <row r="57" spans="1:11" ht="15.75" customHeight="1">
      <c r="A57" s="1044"/>
      <c r="B57" s="1066"/>
      <c r="C57" s="1067"/>
      <c r="D57" s="1055"/>
      <c r="E57" s="672" t="s">
        <v>221</v>
      </c>
      <c r="F57" s="673"/>
      <c r="G57" s="673"/>
      <c r="H57" s="674"/>
      <c r="I57" s="675"/>
      <c r="J57" s="675"/>
      <c r="K57" s="675"/>
    </row>
    <row r="58" spans="1:11" ht="15.75" customHeight="1">
      <c r="A58" s="1044"/>
      <c r="B58" s="1066"/>
      <c r="C58" s="1067"/>
      <c r="D58" s="1055"/>
      <c r="E58" s="672" t="s">
        <v>498</v>
      </c>
      <c r="F58" s="673"/>
      <c r="G58" s="673"/>
      <c r="H58" s="674"/>
      <c r="I58" s="675"/>
      <c r="J58" s="675"/>
      <c r="K58" s="675"/>
    </row>
    <row r="59" spans="1:11" ht="15.75" customHeight="1">
      <c r="A59" s="1044"/>
      <c r="B59" s="1066"/>
      <c r="C59" s="1067"/>
      <c r="D59" s="1055"/>
      <c r="E59" s="672" t="s">
        <v>222</v>
      </c>
      <c r="F59" s="673"/>
      <c r="G59" s="673"/>
      <c r="H59" s="674"/>
      <c r="I59" s="675"/>
      <c r="J59" s="675"/>
      <c r="K59" s="675"/>
    </row>
    <row r="60" spans="1:11" ht="15.75" customHeight="1">
      <c r="A60" s="1044"/>
      <c r="B60" s="1066"/>
      <c r="C60" s="1067"/>
      <c r="D60" s="1055"/>
      <c r="E60" s="672" t="s">
        <v>223</v>
      </c>
      <c r="F60" s="673"/>
      <c r="G60" s="673"/>
      <c r="H60" s="674"/>
      <c r="I60" s="675"/>
      <c r="J60" s="675"/>
      <c r="K60" s="675"/>
    </row>
    <row r="61" spans="1:11" ht="15.75" customHeight="1">
      <c r="A61" s="1044"/>
      <c r="B61" s="1066"/>
      <c r="C61" s="1067"/>
      <c r="D61" s="1055"/>
      <c r="E61" s="672" t="s">
        <v>638</v>
      </c>
      <c r="F61" s="673"/>
      <c r="G61" s="673"/>
      <c r="H61" s="674"/>
      <c r="I61" s="675">
        <v>1028319</v>
      </c>
      <c r="J61" s="675">
        <v>1029589</v>
      </c>
      <c r="K61" s="675"/>
    </row>
    <row r="62" spans="1:11" ht="15.75" customHeight="1" thickBot="1">
      <c r="A62" s="1061"/>
      <c r="B62" s="1068"/>
      <c r="C62" s="1069"/>
      <c r="D62" s="1070"/>
      <c r="E62" s="736" t="s">
        <v>47</v>
      </c>
      <c r="F62" s="673"/>
      <c r="G62" s="673"/>
      <c r="H62" s="674"/>
      <c r="I62" s="675"/>
      <c r="J62" s="743">
        <v>1270</v>
      </c>
      <c r="K62" s="743"/>
    </row>
    <row r="63" spans="1:11" ht="13.5" customHeight="1">
      <c r="A63" s="1043"/>
      <c r="B63" s="1046" t="s">
        <v>415</v>
      </c>
      <c r="C63" s="1047"/>
      <c r="D63" s="1057" t="s">
        <v>495</v>
      </c>
      <c r="E63" s="665" t="s">
        <v>40</v>
      </c>
      <c r="F63" s="666"/>
      <c r="G63" s="666"/>
      <c r="H63" s="667"/>
      <c r="I63" s="681"/>
      <c r="J63" s="681"/>
      <c r="K63" s="681"/>
    </row>
    <row r="64" spans="1:11" ht="13.5" customHeight="1">
      <c r="A64" s="1044"/>
      <c r="B64" s="1048"/>
      <c r="C64" s="1049"/>
      <c r="D64" s="1055"/>
      <c r="E64" s="672" t="s">
        <v>1</v>
      </c>
      <c r="F64" s="673"/>
      <c r="G64" s="673"/>
      <c r="H64" s="674"/>
      <c r="I64" s="685">
        <f>SUM(I18+I36+I10+I27+I54+I45)</f>
        <v>2085133</v>
      </c>
      <c r="J64" s="685">
        <f>SUM(J18+J36+J10+J27+J54+J45)</f>
        <v>2388875</v>
      </c>
      <c r="K64" s="685">
        <f>SUM(K18+K36+K10+K27+K54+K45)</f>
        <v>141768</v>
      </c>
    </row>
    <row r="65" spans="1:11" ht="13.5" customHeight="1">
      <c r="A65" s="1044"/>
      <c r="B65" s="1048"/>
      <c r="C65" s="1049"/>
      <c r="D65" s="1058"/>
      <c r="E65" s="1071" t="s">
        <v>229</v>
      </c>
      <c r="F65" s="1072"/>
      <c r="G65" s="1072"/>
      <c r="H65" s="1073"/>
      <c r="I65" s="685">
        <f>SUM(I55)</f>
        <v>184665</v>
      </c>
      <c r="J65" s="685">
        <f>SUM(J55)</f>
        <v>184665</v>
      </c>
      <c r="K65" s="685">
        <f>SUM(K55)</f>
        <v>0</v>
      </c>
    </row>
    <row r="66" spans="1:11" ht="13.5" customHeight="1">
      <c r="A66" s="1044"/>
      <c r="B66" s="1050"/>
      <c r="C66" s="1051"/>
      <c r="D66" s="1054" t="s">
        <v>496</v>
      </c>
      <c r="E66" s="665" t="s">
        <v>497</v>
      </c>
      <c r="F66" s="666"/>
      <c r="G66" s="666"/>
      <c r="H66" s="667"/>
      <c r="I66" s="682"/>
      <c r="J66" s="682">
        <f>SUM(J11)</f>
        <v>25178</v>
      </c>
      <c r="K66" s="682">
        <f>SUM(K11+K19+K28)</f>
        <v>693</v>
      </c>
    </row>
    <row r="67" spans="1:11" ht="13.5" customHeight="1">
      <c r="A67" s="1044"/>
      <c r="B67" s="1050"/>
      <c r="C67" s="1051"/>
      <c r="D67" s="1055"/>
      <c r="E67" s="672" t="s">
        <v>221</v>
      </c>
      <c r="F67" s="673"/>
      <c r="G67" s="673"/>
      <c r="H67" s="674"/>
      <c r="I67" s="683"/>
      <c r="J67" s="683">
        <f>SUM(J12)</f>
        <v>1874</v>
      </c>
      <c r="K67" s="683">
        <f>SUM(K12+K20+K29)</f>
        <v>168</v>
      </c>
    </row>
    <row r="68" spans="1:11" ht="13.5" customHeight="1">
      <c r="A68" s="1044"/>
      <c r="B68" s="1050"/>
      <c r="C68" s="1051"/>
      <c r="D68" s="1055"/>
      <c r="E68" s="672" t="s">
        <v>498</v>
      </c>
      <c r="F68" s="673"/>
      <c r="G68" s="673"/>
      <c r="H68" s="674"/>
      <c r="I68" s="683">
        <f>SUM(I13+I30)</f>
        <v>5600</v>
      </c>
      <c r="J68" s="683">
        <f>SUM(J13+J30)</f>
        <v>64754</v>
      </c>
      <c r="K68" s="683">
        <f>SUM(K13+K30+K21+K30)</f>
        <v>4065</v>
      </c>
    </row>
    <row r="69" spans="1:11" ht="13.5" customHeight="1">
      <c r="A69" s="1044"/>
      <c r="B69" s="1050"/>
      <c r="C69" s="1051"/>
      <c r="D69" s="1055"/>
      <c r="E69" s="672" t="s">
        <v>222</v>
      </c>
      <c r="F69" s="673"/>
      <c r="G69" s="673"/>
      <c r="H69" s="674"/>
      <c r="I69" s="675"/>
      <c r="J69" s="675"/>
      <c r="K69" s="675"/>
    </row>
    <row r="70" spans="1:11" ht="13.5" customHeight="1">
      <c r="A70" s="1044"/>
      <c r="B70" s="1050"/>
      <c r="C70" s="1051"/>
      <c r="D70" s="1055"/>
      <c r="E70" s="672" t="s">
        <v>223</v>
      </c>
      <c r="F70" s="673"/>
      <c r="G70" s="673"/>
      <c r="H70" s="674"/>
      <c r="I70" s="675"/>
      <c r="J70" s="675"/>
      <c r="K70" s="675"/>
    </row>
    <row r="71" spans="1:11" ht="13.5" customHeight="1">
      <c r="A71" s="1044"/>
      <c r="B71" s="1050"/>
      <c r="C71" s="1051"/>
      <c r="D71" s="1055"/>
      <c r="E71" s="672" t="s">
        <v>638</v>
      </c>
      <c r="F71" s="673"/>
      <c r="G71" s="673"/>
      <c r="H71" s="674"/>
      <c r="I71" s="685">
        <f>SUM(I61+I51+I42+I33)</f>
        <v>2528489</v>
      </c>
      <c r="J71" s="685">
        <f>SUM(J61+J51+J42+J33)</f>
        <v>2764789</v>
      </c>
      <c r="K71" s="685">
        <f>SUM(K61+K51+K42+K33)</f>
        <v>0</v>
      </c>
    </row>
    <row r="72" spans="1:11" ht="13.5" customHeight="1" thickBot="1">
      <c r="A72" s="1045"/>
      <c r="B72" s="1052"/>
      <c r="C72" s="1053"/>
      <c r="D72" s="1056"/>
      <c r="E72" s="676" t="s">
        <v>639</v>
      </c>
      <c r="F72" s="677"/>
      <c r="G72" s="677"/>
      <c r="H72" s="678"/>
      <c r="I72" s="684">
        <f>SUM(I25)</f>
        <v>0</v>
      </c>
      <c r="J72" s="684">
        <f>SUM(J25)</f>
        <v>421362</v>
      </c>
      <c r="K72" s="684">
        <f>SUM(K25+K32)</f>
        <v>174157</v>
      </c>
    </row>
  </sheetData>
  <mergeCells count="38">
    <mergeCell ref="A35:A43"/>
    <mergeCell ref="B35:C43"/>
    <mergeCell ref="B26:C34"/>
    <mergeCell ref="A26:A34"/>
    <mergeCell ref="D28:D34"/>
    <mergeCell ref="D17:D18"/>
    <mergeCell ref="A17:A25"/>
    <mergeCell ref="B17:C25"/>
    <mergeCell ref="A1:I1"/>
    <mergeCell ref="A3:I3"/>
    <mergeCell ref="I7:I8"/>
    <mergeCell ref="A7:A8"/>
    <mergeCell ref="B7:C8"/>
    <mergeCell ref="D7:H8"/>
    <mergeCell ref="E65:H65"/>
    <mergeCell ref="D53:D55"/>
    <mergeCell ref="D44:D45"/>
    <mergeCell ref="D46:D52"/>
    <mergeCell ref="A44:A52"/>
    <mergeCell ref="B44:C52"/>
    <mergeCell ref="D19:D25"/>
    <mergeCell ref="A9:A16"/>
    <mergeCell ref="B9:C16"/>
    <mergeCell ref="D9:D10"/>
    <mergeCell ref="D11:D16"/>
    <mergeCell ref="D35:D36"/>
    <mergeCell ref="D37:D43"/>
    <mergeCell ref="D26:D27"/>
    <mergeCell ref="K7:K8"/>
    <mergeCell ref="A63:A72"/>
    <mergeCell ref="B63:C72"/>
    <mergeCell ref="D66:D72"/>
    <mergeCell ref="D63:D65"/>
    <mergeCell ref="J7:J8"/>
    <mergeCell ref="A53:A62"/>
    <mergeCell ref="B53:C62"/>
    <mergeCell ref="D56:D62"/>
    <mergeCell ref="E55:H55"/>
  </mergeCells>
  <printOptions/>
  <pageMargins left="1.3779527559055118" right="1.3779527559055118" top="0.7086614173228347" bottom="0" header="0.5118110236220472" footer="0.11811023622047245"/>
  <pageSetup firstPageNumber="49" useFirstPageNumber="1" horizontalDpi="600" verticalDpi="600" orientation="landscape" paperSize="9" scale="82" r:id="rId1"/>
  <headerFooter alignWithMargins="0">
    <oddFooter>&amp;C&amp;P. oldal</oddFooter>
  </headerFooter>
  <rowBreaks count="1" manualBreakCount="1">
    <brk id="43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3:P185"/>
  <sheetViews>
    <sheetView zoomScale="75" zoomScaleNormal="75" zoomScaleSheetLayoutView="75" workbookViewId="0" topLeftCell="A1">
      <selection activeCell="E24" sqref="E24"/>
    </sheetView>
  </sheetViews>
  <sheetFormatPr defaultColWidth="9.00390625" defaultRowHeight="12.75"/>
  <cols>
    <col min="1" max="1" width="9.125" style="467" customWidth="1"/>
    <col min="2" max="2" width="63.625" style="467" customWidth="1"/>
    <col min="3" max="4" width="13.00390625" style="467" customWidth="1"/>
    <col min="5" max="5" width="13.75390625" style="467" customWidth="1"/>
    <col min="6" max="6" width="15.25390625" style="467" customWidth="1"/>
    <col min="7" max="7" width="14.875" style="467" customWidth="1"/>
    <col min="8" max="8" width="14.00390625" style="467" bestFit="1" customWidth="1"/>
    <col min="9" max="9" width="12.00390625" style="467" bestFit="1" customWidth="1"/>
    <col min="10" max="10" width="13.75390625" style="467" bestFit="1" customWidth="1"/>
    <col min="11" max="11" width="12.00390625" style="467" bestFit="1" customWidth="1"/>
    <col min="12" max="12" width="9.125" style="467" customWidth="1"/>
    <col min="13" max="13" width="10.625" style="467" customWidth="1"/>
    <col min="14" max="14" width="10.875" style="467" customWidth="1"/>
    <col min="15" max="15" width="10.375" style="467" customWidth="1"/>
    <col min="16" max="16" width="9.75390625" style="467" customWidth="1"/>
    <col min="17" max="16384" width="9.125" style="467" customWidth="1"/>
  </cols>
  <sheetData>
    <row r="3" spans="1:16" ht="18.75" customHeight="1">
      <c r="A3" s="1093" t="s">
        <v>216</v>
      </c>
      <c r="B3" s="1093"/>
      <c r="C3" s="1093"/>
      <c r="D3" s="1093"/>
      <c r="E3" s="1093"/>
      <c r="F3" s="1093"/>
      <c r="G3" s="1093"/>
      <c r="H3" s="1093"/>
      <c r="I3" s="1093"/>
      <c r="J3" s="1093"/>
      <c r="K3" s="1093"/>
      <c r="L3" s="1093"/>
      <c r="M3" s="1093"/>
      <c r="N3" s="1093"/>
      <c r="O3" s="1093"/>
      <c r="P3" s="1093"/>
    </row>
    <row r="4" spans="1:16" ht="15.75">
      <c r="A4" s="702"/>
      <c r="B4" s="1094" t="s">
        <v>64</v>
      </c>
      <c r="C4" s="1094"/>
      <c r="D4" s="1094"/>
      <c r="E4" s="1094"/>
      <c r="F4" s="1094"/>
      <c r="G4" s="1094"/>
      <c r="H4" s="1094"/>
      <c r="I4" s="1094"/>
      <c r="J4" s="1094"/>
      <c r="K4" s="1094"/>
      <c r="L4" s="1094"/>
      <c r="M4" s="1094"/>
      <c r="N4" s="1094"/>
      <c r="O4" s="1094"/>
      <c r="P4" s="702"/>
    </row>
    <row r="5" spans="1:16" ht="15.75">
      <c r="A5" s="702"/>
      <c r="B5" s="1094" t="s">
        <v>65</v>
      </c>
      <c r="C5" s="1094"/>
      <c r="D5" s="1094"/>
      <c r="E5" s="1094"/>
      <c r="F5" s="1094"/>
      <c r="G5" s="1094"/>
      <c r="H5" s="1094"/>
      <c r="I5" s="1094"/>
      <c r="J5" s="1094"/>
      <c r="K5" s="1094"/>
      <c r="L5" s="1094"/>
      <c r="M5" s="1094"/>
      <c r="N5" s="1094"/>
      <c r="O5" s="1094"/>
      <c r="P5" s="702"/>
    </row>
    <row r="6" spans="2:15" ht="18.75">
      <c r="B6" s="468"/>
      <c r="C6" s="468"/>
      <c r="D6" s="468"/>
      <c r="E6" s="468"/>
      <c r="F6" s="468"/>
      <c r="G6" s="468"/>
      <c r="H6" s="468"/>
      <c r="I6" s="468"/>
      <c r="J6" s="468"/>
      <c r="K6" s="468"/>
      <c r="L6" s="468"/>
      <c r="M6" s="468"/>
      <c r="N6" s="468"/>
      <c r="O6" s="468"/>
    </row>
    <row r="7" ht="12.75">
      <c r="P7" s="747" t="s">
        <v>95</v>
      </c>
    </row>
    <row r="8" spans="1:16" ht="32.25" customHeight="1">
      <c r="A8" s="469"/>
      <c r="B8" s="1095" t="s">
        <v>66</v>
      </c>
      <c r="C8" s="1103" t="s">
        <v>67</v>
      </c>
      <c r="D8" s="1112" t="s">
        <v>97</v>
      </c>
      <c r="E8" s="991" t="s">
        <v>412</v>
      </c>
      <c r="F8" s="1095" t="s">
        <v>68</v>
      </c>
      <c r="G8" s="1097" t="s">
        <v>69</v>
      </c>
      <c r="H8" s="470" t="s">
        <v>70</v>
      </c>
      <c r="I8" s="1099" t="s">
        <v>71</v>
      </c>
      <c r="J8" s="1100"/>
      <c r="K8" s="1101" t="s">
        <v>72</v>
      </c>
      <c r="L8" s="1102"/>
      <c r="M8" s="1108" t="s">
        <v>73</v>
      </c>
      <c r="N8" s="1110" t="s">
        <v>75</v>
      </c>
      <c r="O8" s="1111"/>
      <c r="P8" s="1106" t="s">
        <v>233</v>
      </c>
    </row>
    <row r="9" spans="1:16" ht="52.5" customHeight="1">
      <c r="A9" s="471"/>
      <c r="B9" s="1096"/>
      <c r="C9" s="1104"/>
      <c r="D9" s="1013"/>
      <c r="E9" s="1105"/>
      <c r="F9" s="1096"/>
      <c r="G9" s="1098"/>
      <c r="H9" s="470" t="s">
        <v>76</v>
      </c>
      <c r="I9" s="472" t="s">
        <v>77</v>
      </c>
      <c r="J9" s="472" t="s">
        <v>230</v>
      </c>
      <c r="K9" s="472" t="s">
        <v>77</v>
      </c>
      <c r="L9" s="472" t="s">
        <v>78</v>
      </c>
      <c r="M9" s="1109"/>
      <c r="N9" s="473" t="s">
        <v>79</v>
      </c>
      <c r="O9" s="473" t="s">
        <v>80</v>
      </c>
      <c r="P9" s="1107"/>
    </row>
    <row r="10" spans="1:16" ht="21" customHeight="1">
      <c r="A10" s="474" t="s">
        <v>386</v>
      </c>
      <c r="B10" s="475" t="s">
        <v>81</v>
      </c>
      <c r="C10" s="476">
        <f>SUM(C11:C20)</f>
        <v>419190</v>
      </c>
      <c r="D10" s="476">
        <f>SUM(D11:D20)</f>
        <v>140856</v>
      </c>
      <c r="E10" s="484">
        <f>SUM(F10:O10)</f>
        <v>140856</v>
      </c>
      <c r="F10" s="476"/>
      <c r="G10" s="476">
        <v>64235</v>
      </c>
      <c r="H10" s="476"/>
      <c r="I10" s="476">
        <f>SUM(I11:I17)</f>
        <v>0</v>
      </c>
      <c r="J10" s="476">
        <f>SUM(J11:J17)</f>
        <v>0</v>
      </c>
      <c r="K10" s="476">
        <f>SUM(K11:K17)</f>
        <v>0</v>
      </c>
      <c r="L10" s="476">
        <f>SUM(L11:L17)</f>
        <v>0</v>
      </c>
      <c r="M10" s="476">
        <v>44826</v>
      </c>
      <c r="N10" s="476">
        <v>31795</v>
      </c>
      <c r="O10" s="476">
        <f>SUM(O11:O17)</f>
        <v>0</v>
      </c>
      <c r="P10" s="489"/>
    </row>
    <row r="11" spans="1:16" ht="21" customHeight="1">
      <c r="A11" s="474"/>
      <c r="B11" s="479" t="s">
        <v>82</v>
      </c>
      <c r="C11" s="480">
        <v>10000</v>
      </c>
      <c r="D11" s="480"/>
      <c r="E11" s="480"/>
      <c r="F11" s="477"/>
      <c r="G11" s="477"/>
      <c r="H11" s="477"/>
      <c r="I11" s="477"/>
      <c r="J11" s="477"/>
      <c r="K11" s="477"/>
      <c r="L11" s="477"/>
      <c r="M11" s="477"/>
      <c r="N11" s="478"/>
      <c r="O11" s="478"/>
      <c r="P11" s="489"/>
    </row>
    <row r="12" spans="1:16" ht="21" customHeight="1">
      <c r="A12" s="474"/>
      <c r="B12" s="479" t="s">
        <v>83</v>
      </c>
      <c r="C12" s="480">
        <v>1500</v>
      </c>
      <c r="D12" s="480">
        <v>435</v>
      </c>
      <c r="E12" s="480"/>
      <c r="F12" s="477"/>
      <c r="G12" s="477"/>
      <c r="H12" s="477"/>
      <c r="I12" s="477"/>
      <c r="J12" s="477"/>
      <c r="K12" s="477"/>
      <c r="L12" s="477"/>
      <c r="M12" s="477"/>
      <c r="N12" s="478"/>
      <c r="O12" s="478"/>
      <c r="P12" s="489"/>
    </row>
    <row r="13" spans="1:16" ht="21" customHeight="1">
      <c r="A13" s="474"/>
      <c r="B13" s="481" t="s">
        <v>84</v>
      </c>
      <c r="C13" s="480">
        <v>3214</v>
      </c>
      <c r="D13" s="480">
        <v>283</v>
      </c>
      <c r="E13" s="480"/>
      <c r="F13" s="477"/>
      <c r="G13" s="477"/>
      <c r="H13" s="477"/>
      <c r="I13" s="477"/>
      <c r="J13" s="477"/>
      <c r="K13" s="477"/>
      <c r="L13" s="477"/>
      <c r="M13" s="477"/>
      <c r="N13" s="478"/>
      <c r="O13" s="478"/>
      <c r="P13" s="489"/>
    </row>
    <row r="14" spans="1:16" ht="21" customHeight="1">
      <c r="A14" s="474"/>
      <c r="B14" s="482" t="s">
        <v>85</v>
      </c>
      <c r="C14" s="480">
        <v>14051</v>
      </c>
      <c r="D14" s="480">
        <v>7427</v>
      </c>
      <c r="E14" s="480"/>
      <c r="F14" s="477"/>
      <c r="G14" s="477"/>
      <c r="H14" s="477"/>
      <c r="I14" s="477"/>
      <c r="J14" s="477"/>
      <c r="K14" s="477"/>
      <c r="L14" s="477"/>
      <c r="M14" s="477"/>
      <c r="N14" s="478"/>
      <c r="O14" s="478"/>
      <c r="P14" s="489"/>
    </row>
    <row r="15" spans="1:16" ht="21" customHeight="1">
      <c r="A15" s="474"/>
      <c r="B15" s="481" t="s">
        <v>86</v>
      </c>
      <c r="C15" s="480">
        <v>35496</v>
      </c>
      <c r="D15" s="480">
        <v>12149</v>
      </c>
      <c r="E15" s="480"/>
      <c r="F15" s="477"/>
      <c r="G15" s="477"/>
      <c r="H15" s="477"/>
      <c r="I15" s="477"/>
      <c r="J15" s="477"/>
      <c r="K15" s="477"/>
      <c r="L15" s="477"/>
      <c r="M15" s="477"/>
      <c r="N15" s="478"/>
      <c r="O15" s="478"/>
      <c r="P15" s="489"/>
    </row>
    <row r="16" spans="1:16" ht="21" customHeight="1">
      <c r="A16" s="474"/>
      <c r="B16" s="481" t="s">
        <v>87</v>
      </c>
      <c r="C16" s="480">
        <v>3000</v>
      </c>
      <c r="D16" s="480"/>
      <c r="E16" s="480"/>
      <c r="F16" s="477"/>
      <c r="G16" s="477"/>
      <c r="H16" s="477"/>
      <c r="I16" s="477"/>
      <c r="J16" s="477"/>
      <c r="K16" s="477"/>
      <c r="L16" s="477"/>
      <c r="M16" s="477"/>
      <c r="N16" s="478"/>
      <c r="O16" s="478"/>
      <c r="P16" s="489"/>
    </row>
    <row r="17" spans="1:16" ht="21" customHeight="1">
      <c r="A17" s="474"/>
      <c r="B17" s="481" t="s">
        <v>88</v>
      </c>
      <c r="C17" s="480">
        <v>285885</v>
      </c>
      <c r="D17" s="480">
        <v>120562</v>
      </c>
      <c r="E17" s="480"/>
      <c r="F17" s="477"/>
      <c r="G17" s="477"/>
      <c r="H17" s="477"/>
      <c r="I17" s="477"/>
      <c r="J17" s="477"/>
      <c r="K17" s="477"/>
      <c r="L17" s="477"/>
      <c r="M17" s="477"/>
      <c r="N17" s="478"/>
      <c r="O17" s="478"/>
      <c r="P17" s="489"/>
    </row>
    <row r="18" spans="1:16" ht="21" customHeight="1">
      <c r="A18" s="474"/>
      <c r="B18" s="481" t="s">
        <v>789</v>
      </c>
      <c r="C18" s="480">
        <v>30000</v>
      </c>
      <c r="D18" s="480"/>
      <c r="E18" s="480"/>
      <c r="F18" s="477"/>
      <c r="G18" s="477"/>
      <c r="H18" s="477"/>
      <c r="I18" s="477"/>
      <c r="J18" s="477"/>
      <c r="K18" s="477"/>
      <c r="L18" s="477"/>
      <c r="M18" s="477"/>
      <c r="N18" s="478"/>
      <c r="O18" s="478"/>
      <c r="P18" s="489"/>
    </row>
    <row r="19" spans="1:16" ht="21" customHeight="1">
      <c r="A19" s="474"/>
      <c r="B19" s="481" t="s">
        <v>790</v>
      </c>
      <c r="C19" s="480">
        <v>30000</v>
      </c>
      <c r="D19" s="480"/>
      <c r="E19" s="480"/>
      <c r="F19" s="477"/>
      <c r="G19" s="477"/>
      <c r="H19" s="477"/>
      <c r="I19" s="477"/>
      <c r="J19" s="477"/>
      <c r="K19" s="477"/>
      <c r="L19" s="477"/>
      <c r="M19" s="477"/>
      <c r="N19" s="478"/>
      <c r="O19" s="478"/>
      <c r="P19" s="489"/>
    </row>
    <row r="20" spans="1:16" ht="21" customHeight="1">
      <c r="A20" s="474"/>
      <c r="B20" s="481" t="s">
        <v>193</v>
      </c>
      <c r="C20" s="480">
        <v>6044</v>
      </c>
      <c r="D20" s="480"/>
      <c r="E20" s="480"/>
      <c r="F20" s="477"/>
      <c r="G20" s="477"/>
      <c r="H20" s="477"/>
      <c r="I20" s="477"/>
      <c r="J20" s="477"/>
      <c r="K20" s="477"/>
      <c r="L20" s="477"/>
      <c r="M20" s="477"/>
      <c r="N20" s="478"/>
      <c r="O20" s="478"/>
      <c r="P20" s="489"/>
    </row>
    <row r="21" spans="1:16" ht="21" customHeight="1">
      <c r="A21" s="474" t="s">
        <v>387</v>
      </c>
      <c r="B21" s="483" t="s">
        <v>89</v>
      </c>
      <c r="C21" s="484">
        <f>SUM(C22)</f>
        <v>12000</v>
      </c>
      <c r="D21" s="484">
        <f>SUM(D22)</f>
        <v>0</v>
      </c>
      <c r="E21" s="484">
        <f>SUM(F21:P21)</f>
        <v>0</v>
      </c>
      <c r="F21" s="484">
        <f>SUM(F22)</f>
        <v>0</v>
      </c>
      <c r="G21" s="484">
        <f>SUM(G22)</f>
        <v>0</v>
      </c>
      <c r="H21" s="484"/>
      <c r="I21" s="484">
        <f aca="true" t="shared" si="0" ref="I21:O21">SUM(I22)</f>
        <v>0</v>
      </c>
      <c r="J21" s="484">
        <f t="shared" si="0"/>
        <v>0</v>
      </c>
      <c r="K21" s="484">
        <f t="shared" si="0"/>
        <v>0</v>
      </c>
      <c r="L21" s="484">
        <f t="shared" si="0"/>
        <v>0</v>
      </c>
      <c r="M21" s="484">
        <f t="shared" si="0"/>
        <v>0</v>
      </c>
      <c r="N21" s="484">
        <f t="shared" si="0"/>
        <v>0</v>
      </c>
      <c r="O21" s="484">
        <f t="shared" si="0"/>
        <v>0</v>
      </c>
      <c r="P21" s="489"/>
    </row>
    <row r="22" spans="1:16" ht="21" customHeight="1">
      <c r="A22" s="474"/>
      <c r="B22" s="485" t="s">
        <v>90</v>
      </c>
      <c r="C22" s="487">
        <v>12000</v>
      </c>
      <c r="D22" s="487"/>
      <c r="E22" s="487"/>
      <c r="F22" s="512"/>
      <c r="G22" s="512"/>
      <c r="H22" s="512"/>
      <c r="I22" s="512"/>
      <c r="J22" s="512"/>
      <c r="K22" s="512"/>
      <c r="L22" s="512"/>
      <c r="M22" s="512"/>
      <c r="N22" s="511"/>
      <c r="O22" s="511"/>
      <c r="P22" s="489"/>
    </row>
    <row r="23" spans="1:16" ht="21" customHeight="1">
      <c r="A23" s="474" t="s">
        <v>388</v>
      </c>
      <c r="B23" s="483" t="s">
        <v>91</v>
      </c>
      <c r="C23" s="484">
        <f>SUM(C24)</f>
        <v>853557</v>
      </c>
      <c r="D23" s="484">
        <f>SUM(D24)</f>
        <v>409375</v>
      </c>
      <c r="E23" s="484">
        <f>SUM(F23:O23)</f>
        <v>409375</v>
      </c>
      <c r="F23" s="512"/>
      <c r="G23" s="512"/>
      <c r="H23" s="486">
        <v>409375</v>
      </c>
      <c r="I23" s="512"/>
      <c r="J23" s="512"/>
      <c r="K23" s="512"/>
      <c r="L23" s="512"/>
      <c r="M23" s="512"/>
      <c r="N23" s="488"/>
      <c r="O23" s="511"/>
      <c r="P23" s="489"/>
    </row>
    <row r="24" spans="1:16" ht="21" customHeight="1">
      <c r="A24" s="474"/>
      <c r="B24" s="485" t="s">
        <v>92</v>
      </c>
      <c r="C24" s="487">
        <v>853557</v>
      </c>
      <c r="D24" s="487">
        <v>409375</v>
      </c>
      <c r="E24" s="487"/>
      <c r="F24" s="512"/>
      <c r="G24" s="512"/>
      <c r="H24" s="512"/>
      <c r="I24" s="512"/>
      <c r="J24" s="512"/>
      <c r="K24" s="512"/>
      <c r="L24" s="512"/>
      <c r="M24" s="512"/>
      <c r="N24" s="511"/>
      <c r="O24" s="511"/>
      <c r="P24" s="489"/>
    </row>
    <row r="25" spans="1:16" ht="21" customHeight="1">
      <c r="A25" s="474" t="s">
        <v>389</v>
      </c>
      <c r="B25" s="483" t="s">
        <v>93</v>
      </c>
      <c r="C25" s="484">
        <f>SUM(C26)</f>
        <v>268556</v>
      </c>
      <c r="D25" s="484">
        <f>SUM(D26)</f>
        <v>125725</v>
      </c>
      <c r="E25" s="484">
        <f>SUM(F25:O25)</f>
        <v>125725</v>
      </c>
      <c r="F25" s="486">
        <v>66996</v>
      </c>
      <c r="G25" s="486"/>
      <c r="H25" s="486"/>
      <c r="I25" s="512"/>
      <c r="J25" s="512"/>
      <c r="K25" s="512"/>
      <c r="L25" s="512"/>
      <c r="M25" s="486">
        <v>3049</v>
      </c>
      <c r="N25" s="488">
        <v>55680</v>
      </c>
      <c r="O25" s="511"/>
      <c r="P25" s="489"/>
    </row>
    <row r="26" spans="1:16" ht="21" customHeight="1">
      <c r="A26" s="474"/>
      <c r="B26" s="485" t="s">
        <v>118</v>
      </c>
      <c r="C26" s="487">
        <v>268556</v>
      </c>
      <c r="D26" s="487">
        <v>125725</v>
      </c>
      <c r="E26" s="487"/>
      <c r="F26" s="512"/>
      <c r="G26" s="512"/>
      <c r="H26" s="512"/>
      <c r="I26" s="512"/>
      <c r="J26" s="512"/>
      <c r="K26" s="512"/>
      <c r="L26" s="512"/>
      <c r="M26" s="512"/>
      <c r="N26" s="511"/>
      <c r="O26" s="511"/>
      <c r="P26" s="489"/>
    </row>
    <row r="27" spans="1:16" ht="21" customHeight="1">
      <c r="A27" s="474" t="s">
        <v>390</v>
      </c>
      <c r="B27" s="483" t="s">
        <v>119</v>
      </c>
      <c r="C27" s="484">
        <f>SUM(C28:C43)</f>
        <v>3119027</v>
      </c>
      <c r="D27" s="484">
        <f>SUM(D28:D43)</f>
        <v>724867</v>
      </c>
      <c r="E27" s="484">
        <f>SUM(F27:P27)</f>
        <v>724867</v>
      </c>
      <c r="F27" s="512"/>
      <c r="G27" s="512"/>
      <c r="H27" s="486"/>
      <c r="I27" s="512"/>
      <c r="J27" s="486"/>
      <c r="K27" s="512"/>
      <c r="L27" s="512"/>
      <c r="M27" s="486">
        <v>523530</v>
      </c>
      <c r="N27" s="488"/>
      <c r="O27" s="488">
        <v>201337</v>
      </c>
      <c r="P27" s="686"/>
    </row>
    <row r="28" spans="1:16" ht="21" customHeight="1">
      <c r="A28" s="474"/>
      <c r="B28" s="485" t="s">
        <v>188</v>
      </c>
      <c r="C28" s="487">
        <v>34956</v>
      </c>
      <c r="D28" s="487"/>
      <c r="E28" s="484"/>
      <c r="F28" s="512"/>
      <c r="G28" s="512"/>
      <c r="H28" s="512"/>
      <c r="I28" s="512"/>
      <c r="J28" s="486"/>
      <c r="K28" s="512"/>
      <c r="L28" s="512"/>
      <c r="M28" s="486"/>
      <c r="N28" s="488"/>
      <c r="O28" s="488"/>
      <c r="P28" s="686"/>
    </row>
    <row r="29" spans="1:16" ht="21" customHeight="1">
      <c r="A29" s="474"/>
      <c r="B29" s="485" t="s">
        <v>120</v>
      </c>
      <c r="C29" s="487">
        <v>70886</v>
      </c>
      <c r="D29" s="487"/>
      <c r="E29" s="487"/>
      <c r="F29" s="512"/>
      <c r="G29" s="512"/>
      <c r="H29" s="512"/>
      <c r="I29" s="512"/>
      <c r="J29" s="512"/>
      <c r="K29" s="512"/>
      <c r="L29" s="512"/>
      <c r="M29" s="512"/>
      <c r="N29" s="511"/>
      <c r="O29" s="511"/>
      <c r="P29" s="489"/>
    </row>
    <row r="30" spans="1:16" ht="21" customHeight="1">
      <c r="A30" s="474"/>
      <c r="B30" s="485" t="s">
        <v>121</v>
      </c>
      <c r="C30" s="487">
        <v>258145</v>
      </c>
      <c r="D30" s="487">
        <v>87610</v>
      </c>
      <c r="E30" s="487"/>
      <c r="F30" s="512"/>
      <c r="G30" s="512"/>
      <c r="H30" s="512"/>
      <c r="I30" s="512"/>
      <c r="J30" s="512"/>
      <c r="K30" s="512"/>
      <c r="L30" s="512"/>
      <c r="M30" s="512"/>
      <c r="N30" s="511"/>
      <c r="O30" s="511"/>
      <c r="P30" s="489"/>
    </row>
    <row r="31" spans="1:16" ht="21" customHeight="1">
      <c r="A31" s="474"/>
      <c r="B31" s="485" t="s">
        <v>122</v>
      </c>
      <c r="C31" s="487">
        <v>167000</v>
      </c>
      <c r="D31" s="487">
        <v>162934</v>
      </c>
      <c r="E31" s="487"/>
      <c r="F31" s="512"/>
      <c r="G31" s="512"/>
      <c r="H31" s="512"/>
      <c r="I31" s="512"/>
      <c r="J31" s="512"/>
      <c r="K31" s="512"/>
      <c r="L31" s="512"/>
      <c r="M31" s="512"/>
      <c r="N31" s="511"/>
      <c r="O31" s="511"/>
      <c r="P31" s="489"/>
    </row>
    <row r="32" spans="1:16" ht="21" customHeight="1">
      <c r="A32" s="474"/>
      <c r="B32" s="485" t="s">
        <v>123</v>
      </c>
      <c r="C32" s="487">
        <v>420000</v>
      </c>
      <c r="D32" s="487">
        <v>243416</v>
      </c>
      <c r="E32" s="487"/>
      <c r="F32" s="512"/>
      <c r="G32" s="512"/>
      <c r="H32" s="512"/>
      <c r="I32" s="512"/>
      <c r="J32" s="512"/>
      <c r="K32" s="512"/>
      <c r="L32" s="512"/>
      <c r="M32" s="512"/>
      <c r="N32" s="511"/>
      <c r="O32" s="511"/>
      <c r="P32" s="489"/>
    </row>
    <row r="33" spans="1:16" ht="21" customHeight="1">
      <c r="A33" s="474"/>
      <c r="B33" s="485" t="s">
        <v>791</v>
      </c>
      <c r="C33" s="487">
        <v>153000</v>
      </c>
      <c r="D33" s="487">
        <v>135726</v>
      </c>
      <c r="E33" s="487"/>
      <c r="F33" s="512"/>
      <c r="G33" s="512"/>
      <c r="H33" s="512"/>
      <c r="I33" s="512"/>
      <c r="J33" s="512"/>
      <c r="K33" s="512"/>
      <c r="L33" s="512"/>
      <c r="M33" s="512"/>
      <c r="N33" s="511"/>
      <c r="O33" s="511"/>
      <c r="P33" s="489"/>
    </row>
    <row r="34" spans="1:16" ht="21" customHeight="1">
      <c r="A34" s="474"/>
      <c r="B34" s="485" t="s">
        <v>792</v>
      </c>
      <c r="C34" s="487">
        <v>140000</v>
      </c>
      <c r="D34" s="487"/>
      <c r="E34" s="487"/>
      <c r="F34" s="512"/>
      <c r="G34" s="512"/>
      <c r="H34" s="512"/>
      <c r="I34" s="512"/>
      <c r="J34" s="512"/>
      <c r="K34" s="512"/>
      <c r="L34" s="512"/>
      <c r="M34" s="512"/>
      <c r="N34" s="511"/>
      <c r="O34" s="511"/>
      <c r="P34" s="489"/>
    </row>
    <row r="35" spans="1:16" ht="21" customHeight="1">
      <c r="A35" s="474"/>
      <c r="B35" s="485" t="s">
        <v>793</v>
      </c>
      <c r="C35" s="487">
        <v>70000</v>
      </c>
      <c r="D35" s="487"/>
      <c r="E35" s="487"/>
      <c r="F35" s="512"/>
      <c r="G35" s="512"/>
      <c r="H35" s="512"/>
      <c r="I35" s="512"/>
      <c r="J35" s="512"/>
      <c r="K35" s="512"/>
      <c r="L35" s="512"/>
      <c r="M35" s="512"/>
      <c r="N35" s="511"/>
      <c r="O35" s="511"/>
      <c r="P35" s="489"/>
    </row>
    <row r="36" spans="1:16" ht="21" customHeight="1">
      <c r="A36" s="474"/>
      <c r="B36" s="485" t="s">
        <v>794</v>
      </c>
      <c r="C36" s="487">
        <v>100000</v>
      </c>
      <c r="D36" s="487"/>
      <c r="E36" s="487"/>
      <c r="F36" s="512"/>
      <c r="G36" s="512"/>
      <c r="H36" s="512"/>
      <c r="I36" s="512"/>
      <c r="J36" s="512"/>
      <c r="K36" s="512"/>
      <c r="L36" s="512"/>
      <c r="M36" s="512"/>
      <c r="N36" s="511"/>
      <c r="O36" s="511"/>
      <c r="P36" s="489"/>
    </row>
    <row r="37" spans="1:16" ht="21" customHeight="1">
      <c r="A37" s="474"/>
      <c r="B37" s="485" t="s">
        <v>798</v>
      </c>
      <c r="C37" s="487">
        <v>110000</v>
      </c>
      <c r="D37" s="487"/>
      <c r="E37" s="487"/>
      <c r="F37" s="512"/>
      <c r="G37" s="512"/>
      <c r="H37" s="512"/>
      <c r="I37" s="512"/>
      <c r="J37" s="512"/>
      <c r="K37" s="512"/>
      <c r="L37" s="512"/>
      <c r="M37" s="512"/>
      <c r="N37" s="511"/>
      <c r="O37" s="511"/>
      <c r="P37" s="489"/>
    </row>
    <row r="38" spans="1:16" ht="21" customHeight="1">
      <c r="A38" s="474"/>
      <c r="B38" s="485" t="s">
        <v>799</v>
      </c>
      <c r="C38" s="487">
        <v>58341</v>
      </c>
      <c r="D38" s="487">
        <v>25714</v>
      </c>
      <c r="E38" s="487"/>
      <c r="F38" s="512"/>
      <c r="G38" s="512"/>
      <c r="H38" s="512"/>
      <c r="I38" s="512"/>
      <c r="J38" s="512"/>
      <c r="K38" s="512"/>
      <c r="L38" s="512"/>
      <c r="M38" s="512"/>
      <c r="N38" s="511"/>
      <c r="O38" s="511"/>
      <c r="P38" s="489"/>
    </row>
    <row r="39" spans="1:16" ht="21" customHeight="1">
      <c r="A39" s="474"/>
      <c r="B39" s="485" t="s">
        <v>801</v>
      </c>
      <c r="C39" s="487">
        <v>1029589</v>
      </c>
      <c r="D39" s="487"/>
      <c r="E39" s="487"/>
      <c r="F39" s="512"/>
      <c r="G39" s="512"/>
      <c r="H39" s="512"/>
      <c r="I39" s="512"/>
      <c r="J39" s="512"/>
      <c r="K39" s="512"/>
      <c r="L39" s="512"/>
      <c r="M39" s="512"/>
      <c r="N39" s="511"/>
      <c r="O39" s="511"/>
      <c r="P39" s="489"/>
    </row>
    <row r="40" spans="1:16" ht="21" customHeight="1">
      <c r="A40" s="474"/>
      <c r="B40" s="485" t="s">
        <v>170</v>
      </c>
      <c r="C40" s="487">
        <v>66008</v>
      </c>
      <c r="D40" s="487">
        <v>65770</v>
      </c>
      <c r="E40" s="487"/>
      <c r="F40" s="512"/>
      <c r="G40" s="512"/>
      <c r="H40" s="512"/>
      <c r="I40" s="512"/>
      <c r="J40" s="512"/>
      <c r="K40" s="512"/>
      <c r="L40" s="512"/>
      <c r="M40" s="512"/>
      <c r="N40" s="511"/>
      <c r="O40" s="511"/>
      <c r="P40" s="489"/>
    </row>
    <row r="41" spans="1:16" ht="21" customHeight="1">
      <c r="A41" s="474"/>
      <c r="B41" s="485" t="s">
        <v>805</v>
      </c>
      <c r="C41" s="487">
        <v>390436</v>
      </c>
      <c r="D41" s="487">
        <v>3697</v>
      </c>
      <c r="E41" s="487"/>
      <c r="F41" s="512"/>
      <c r="G41" s="512"/>
      <c r="H41" s="512"/>
      <c r="I41" s="512"/>
      <c r="J41" s="512"/>
      <c r="K41" s="512"/>
      <c r="L41" s="512"/>
      <c r="M41" s="512"/>
      <c r="N41" s="511"/>
      <c r="O41" s="511"/>
      <c r="P41" s="489"/>
    </row>
    <row r="42" spans="1:16" ht="21" customHeight="1">
      <c r="A42" s="474"/>
      <c r="B42" s="485" t="s">
        <v>177</v>
      </c>
      <c r="C42" s="487">
        <v>25666</v>
      </c>
      <c r="D42" s="487"/>
      <c r="E42" s="487"/>
      <c r="F42" s="512"/>
      <c r="G42" s="512"/>
      <c r="H42" s="512"/>
      <c r="I42" s="512"/>
      <c r="J42" s="512"/>
      <c r="K42" s="512"/>
      <c r="L42" s="512"/>
      <c r="M42" s="512"/>
      <c r="N42" s="511"/>
      <c r="O42" s="511"/>
      <c r="P42" s="489"/>
    </row>
    <row r="43" spans="1:16" ht="21" customHeight="1">
      <c r="A43" s="474"/>
      <c r="B43" s="485" t="s">
        <v>171</v>
      </c>
      <c r="C43" s="487">
        <v>25000</v>
      </c>
      <c r="D43" s="487"/>
      <c r="E43" s="487"/>
      <c r="F43" s="512"/>
      <c r="G43" s="512"/>
      <c r="H43" s="512"/>
      <c r="I43" s="512"/>
      <c r="J43" s="512"/>
      <c r="K43" s="512"/>
      <c r="L43" s="512"/>
      <c r="M43" s="512"/>
      <c r="N43" s="511"/>
      <c r="O43" s="511"/>
      <c r="P43" s="489"/>
    </row>
    <row r="44" spans="1:16" ht="21" customHeight="1">
      <c r="A44" s="474" t="s">
        <v>904</v>
      </c>
      <c r="B44" s="483" t="s">
        <v>124</v>
      </c>
      <c r="C44" s="487"/>
      <c r="D44" s="487"/>
      <c r="E44" s="484">
        <f>SUM(F44:O44)</f>
        <v>0</v>
      </c>
      <c r="F44" s="512"/>
      <c r="G44" s="512"/>
      <c r="H44" s="512"/>
      <c r="I44" s="512"/>
      <c r="J44" s="512"/>
      <c r="K44" s="512"/>
      <c r="L44" s="512"/>
      <c r="M44" s="512"/>
      <c r="N44" s="511"/>
      <c r="O44" s="511"/>
      <c r="P44" s="489"/>
    </row>
    <row r="45" spans="1:16" ht="21" customHeight="1">
      <c r="A45" s="474" t="s">
        <v>905</v>
      </c>
      <c r="B45" s="483" t="s">
        <v>125</v>
      </c>
      <c r="C45" s="487"/>
      <c r="D45" s="487"/>
      <c r="E45" s="484">
        <f>SUM(F45:O45)</f>
        <v>0</v>
      </c>
      <c r="F45" s="512"/>
      <c r="G45" s="512"/>
      <c r="H45" s="512"/>
      <c r="I45" s="512"/>
      <c r="J45" s="512"/>
      <c r="K45" s="512"/>
      <c r="L45" s="512"/>
      <c r="M45" s="512"/>
      <c r="N45" s="511"/>
      <c r="O45" s="511"/>
      <c r="P45" s="489"/>
    </row>
    <row r="46" spans="1:16" ht="21" customHeight="1">
      <c r="A46" s="474" t="s">
        <v>906</v>
      </c>
      <c r="B46" s="483" t="s">
        <v>135</v>
      </c>
      <c r="C46" s="487"/>
      <c r="D46" s="487"/>
      <c r="E46" s="484">
        <f>SUM(F46:O46)</f>
        <v>0</v>
      </c>
      <c r="F46" s="512"/>
      <c r="G46" s="512"/>
      <c r="H46" s="512"/>
      <c r="I46" s="512"/>
      <c r="J46" s="512"/>
      <c r="K46" s="512"/>
      <c r="L46" s="512"/>
      <c r="M46" s="512"/>
      <c r="N46" s="511"/>
      <c r="O46" s="511"/>
      <c r="P46" s="489"/>
    </row>
    <row r="47" spans="1:16" ht="21" customHeight="1">
      <c r="A47" s="474" t="s">
        <v>907</v>
      </c>
      <c r="B47" s="483" t="s">
        <v>136</v>
      </c>
      <c r="C47" s="484">
        <f>SUM(C48:C53)</f>
        <v>156428</v>
      </c>
      <c r="D47" s="484">
        <f>SUM(D48:D53)</f>
        <v>48755</v>
      </c>
      <c r="E47" s="484">
        <f>SUM(F47:O47)</f>
        <v>48755</v>
      </c>
      <c r="F47" s="486">
        <v>25151</v>
      </c>
      <c r="G47" s="512"/>
      <c r="H47" s="486"/>
      <c r="I47" s="512"/>
      <c r="J47" s="512"/>
      <c r="K47" s="512"/>
      <c r="L47" s="512"/>
      <c r="M47" s="486">
        <v>2475</v>
      </c>
      <c r="N47" s="488">
        <v>21129</v>
      </c>
      <c r="O47" s="511"/>
      <c r="P47" s="489"/>
    </row>
    <row r="48" spans="1:16" ht="21" customHeight="1">
      <c r="A48" s="474"/>
      <c r="B48" s="485" t="s">
        <v>754</v>
      </c>
      <c r="C48" s="487">
        <v>10553</v>
      </c>
      <c r="D48" s="487">
        <v>1664</v>
      </c>
      <c r="E48" s="487"/>
      <c r="F48" s="512"/>
      <c r="G48" s="512"/>
      <c r="H48" s="512"/>
      <c r="I48" s="512"/>
      <c r="J48" s="512"/>
      <c r="K48" s="512"/>
      <c r="L48" s="512"/>
      <c r="M48" s="512"/>
      <c r="N48" s="511"/>
      <c r="O48" s="511"/>
      <c r="P48" s="489"/>
    </row>
    <row r="49" spans="1:16" ht="21" customHeight="1">
      <c r="A49" s="474"/>
      <c r="B49" s="485" t="s">
        <v>753</v>
      </c>
      <c r="C49" s="487">
        <v>400</v>
      </c>
      <c r="D49" s="487"/>
      <c r="E49" s="487"/>
      <c r="F49" s="512"/>
      <c r="G49" s="512"/>
      <c r="H49" s="512"/>
      <c r="I49" s="512"/>
      <c r="J49" s="512"/>
      <c r="K49" s="512"/>
      <c r="L49" s="512"/>
      <c r="M49" s="512"/>
      <c r="N49" s="511"/>
      <c r="O49" s="511"/>
      <c r="P49" s="489"/>
    </row>
    <row r="50" spans="1:16" ht="21" customHeight="1">
      <c r="A50" s="474"/>
      <c r="B50" s="485" t="s">
        <v>751</v>
      </c>
      <c r="C50" s="487">
        <v>62000</v>
      </c>
      <c r="D50" s="487">
        <v>13726</v>
      </c>
      <c r="E50" s="487"/>
      <c r="F50" s="512"/>
      <c r="G50" s="512"/>
      <c r="H50" s="512"/>
      <c r="I50" s="512"/>
      <c r="J50" s="512"/>
      <c r="K50" s="512"/>
      <c r="L50" s="512"/>
      <c r="M50" s="512"/>
      <c r="N50" s="511"/>
      <c r="O50" s="511"/>
      <c r="P50" s="489"/>
    </row>
    <row r="51" spans="1:16" ht="21" customHeight="1">
      <c r="A51" s="474"/>
      <c r="B51" s="485" t="s">
        <v>752</v>
      </c>
      <c r="C51" s="487">
        <v>8475</v>
      </c>
      <c r="D51" s="487">
        <v>3465</v>
      </c>
      <c r="E51" s="487"/>
      <c r="F51" s="512"/>
      <c r="G51" s="512"/>
      <c r="H51" s="512"/>
      <c r="I51" s="512"/>
      <c r="J51" s="512"/>
      <c r="K51" s="512"/>
      <c r="L51" s="512"/>
      <c r="M51" s="512"/>
      <c r="N51" s="511"/>
      <c r="O51" s="511"/>
      <c r="P51" s="489"/>
    </row>
    <row r="52" spans="1:16" ht="21" customHeight="1">
      <c r="A52" s="474"/>
      <c r="B52" s="485" t="s">
        <v>777</v>
      </c>
      <c r="C52" s="487">
        <v>60000</v>
      </c>
      <c r="D52" s="487">
        <v>29900</v>
      </c>
      <c r="E52" s="487"/>
      <c r="F52" s="512"/>
      <c r="G52" s="512"/>
      <c r="H52" s="512"/>
      <c r="I52" s="512"/>
      <c r="J52" s="512"/>
      <c r="K52" s="512"/>
      <c r="L52" s="512"/>
      <c r="M52" s="512"/>
      <c r="N52" s="511"/>
      <c r="O52" s="511"/>
      <c r="P52" s="489"/>
    </row>
    <row r="53" spans="1:16" ht="21" customHeight="1">
      <c r="A53" s="474"/>
      <c r="B53" s="485" t="s">
        <v>809</v>
      </c>
      <c r="C53" s="487">
        <v>15000</v>
      </c>
      <c r="D53" s="487"/>
      <c r="E53" s="487"/>
      <c r="F53" s="512"/>
      <c r="G53" s="512"/>
      <c r="H53" s="512"/>
      <c r="I53" s="512"/>
      <c r="J53" s="512"/>
      <c r="K53" s="512"/>
      <c r="L53" s="512"/>
      <c r="M53" s="512"/>
      <c r="N53" s="511"/>
      <c r="O53" s="511"/>
      <c r="P53" s="489"/>
    </row>
    <row r="54" spans="1:16" ht="21" customHeight="1">
      <c r="A54" s="474" t="s">
        <v>908</v>
      </c>
      <c r="B54" s="483" t="s">
        <v>137</v>
      </c>
      <c r="C54" s="484">
        <f>SUM(C55:C64)</f>
        <v>1001540</v>
      </c>
      <c r="D54" s="484">
        <f>SUM(D55:D64)</f>
        <v>484458</v>
      </c>
      <c r="E54" s="484">
        <f>SUM(F54:P54)</f>
        <v>484458</v>
      </c>
      <c r="F54" s="486">
        <v>305511</v>
      </c>
      <c r="G54" s="486">
        <v>9207</v>
      </c>
      <c r="H54" s="484">
        <v>45811</v>
      </c>
      <c r="I54" s="486">
        <v>1290</v>
      </c>
      <c r="J54" s="512"/>
      <c r="K54" s="486">
        <v>600</v>
      </c>
      <c r="L54" s="512"/>
      <c r="M54" s="486">
        <v>25576</v>
      </c>
      <c r="N54" s="488">
        <v>96463</v>
      </c>
      <c r="O54" s="511"/>
      <c r="P54" s="489"/>
    </row>
    <row r="55" spans="1:16" ht="21" customHeight="1">
      <c r="A55" s="474"/>
      <c r="B55" s="485" t="s">
        <v>856</v>
      </c>
      <c r="C55" s="487">
        <v>128192</v>
      </c>
      <c r="D55" s="487">
        <v>64043</v>
      </c>
      <c r="E55" s="484"/>
      <c r="F55" s="486"/>
      <c r="G55" s="512"/>
      <c r="H55" s="512"/>
      <c r="I55" s="512"/>
      <c r="J55" s="512"/>
      <c r="K55" s="512"/>
      <c r="L55" s="512"/>
      <c r="M55" s="512"/>
      <c r="N55" s="511"/>
      <c r="O55" s="511"/>
      <c r="P55" s="489"/>
    </row>
    <row r="56" spans="1:16" ht="21" customHeight="1">
      <c r="A56" s="474"/>
      <c r="B56" s="485" t="s">
        <v>857</v>
      </c>
      <c r="C56" s="487">
        <v>135588</v>
      </c>
      <c r="D56" s="487">
        <v>66317</v>
      </c>
      <c r="E56" s="484"/>
      <c r="F56" s="486"/>
      <c r="G56" s="512"/>
      <c r="H56" s="512"/>
      <c r="I56" s="512"/>
      <c r="J56" s="512"/>
      <c r="K56" s="512"/>
      <c r="L56" s="512"/>
      <c r="M56" s="512"/>
      <c r="N56" s="511"/>
      <c r="O56" s="511"/>
      <c r="P56" s="489"/>
    </row>
    <row r="57" spans="1:16" ht="21" customHeight="1">
      <c r="A57" s="474"/>
      <c r="B57" s="485" t="s">
        <v>858</v>
      </c>
      <c r="C57" s="487">
        <v>78221</v>
      </c>
      <c r="D57" s="487">
        <v>36746</v>
      </c>
      <c r="E57" s="484"/>
      <c r="F57" s="486"/>
      <c r="G57" s="512"/>
      <c r="H57" s="512"/>
      <c r="I57" s="512"/>
      <c r="J57" s="512"/>
      <c r="K57" s="512"/>
      <c r="L57" s="512"/>
      <c r="M57" s="512"/>
      <c r="N57" s="511"/>
      <c r="O57" s="511"/>
      <c r="P57" s="489"/>
    </row>
    <row r="58" spans="1:16" ht="21" customHeight="1">
      <c r="A58" s="474"/>
      <c r="B58" s="485" t="s">
        <v>588</v>
      </c>
      <c r="C58" s="487">
        <v>113975</v>
      </c>
      <c r="D58" s="487">
        <v>55915</v>
      </c>
      <c r="E58" s="484"/>
      <c r="F58" s="486"/>
      <c r="G58" s="512"/>
      <c r="H58" s="512"/>
      <c r="I58" s="512"/>
      <c r="J58" s="512"/>
      <c r="K58" s="512"/>
      <c r="L58" s="512"/>
      <c r="M58" s="512"/>
      <c r="N58" s="511"/>
      <c r="O58" s="511"/>
      <c r="P58" s="489"/>
    </row>
    <row r="59" spans="1:16" ht="21" customHeight="1">
      <c r="A59" s="474"/>
      <c r="B59" s="485" t="s">
        <v>859</v>
      </c>
      <c r="C59" s="487">
        <v>248338</v>
      </c>
      <c r="D59" s="487">
        <v>120122</v>
      </c>
      <c r="E59" s="484"/>
      <c r="F59" s="486"/>
      <c r="G59" s="512"/>
      <c r="H59" s="512"/>
      <c r="I59" s="512"/>
      <c r="J59" s="512"/>
      <c r="K59" s="512"/>
      <c r="L59" s="512"/>
      <c r="M59" s="512"/>
      <c r="N59" s="511"/>
      <c r="O59" s="511"/>
      <c r="P59" s="489"/>
    </row>
    <row r="60" spans="1:16" ht="21" customHeight="1">
      <c r="A60" s="474"/>
      <c r="B60" s="485" t="s">
        <v>860</v>
      </c>
      <c r="C60" s="487">
        <v>107913</v>
      </c>
      <c r="D60" s="487">
        <v>54200</v>
      </c>
      <c r="E60" s="484"/>
      <c r="F60" s="486"/>
      <c r="G60" s="512"/>
      <c r="H60" s="512"/>
      <c r="I60" s="512"/>
      <c r="J60" s="512"/>
      <c r="K60" s="512"/>
      <c r="L60" s="512"/>
      <c r="M60" s="512"/>
      <c r="N60" s="511"/>
      <c r="O60" s="511"/>
      <c r="P60" s="489"/>
    </row>
    <row r="61" spans="1:16" ht="21" customHeight="1">
      <c r="A61" s="474"/>
      <c r="B61" s="485" t="s">
        <v>861</v>
      </c>
      <c r="C61" s="487">
        <v>60330</v>
      </c>
      <c r="D61" s="487">
        <v>26802</v>
      </c>
      <c r="E61" s="484"/>
      <c r="F61" s="486"/>
      <c r="G61" s="512"/>
      <c r="H61" s="512"/>
      <c r="I61" s="512"/>
      <c r="J61" s="512"/>
      <c r="K61" s="512"/>
      <c r="L61" s="512"/>
      <c r="M61" s="512"/>
      <c r="N61" s="511"/>
      <c r="O61" s="511"/>
      <c r="P61" s="489"/>
    </row>
    <row r="62" spans="1:16" ht="21" customHeight="1">
      <c r="A62" s="474"/>
      <c r="B62" s="485" t="s">
        <v>862</v>
      </c>
      <c r="C62" s="487">
        <v>59104</v>
      </c>
      <c r="D62" s="487">
        <v>26970</v>
      </c>
      <c r="E62" s="484"/>
      <c r="F62" s="486"/>
      <c r="G62" s="512"/>
      <c r="H62" s="512"/>
      <c r="I62" s="512"/>
      <c r="J62" s="512"/>
      <c r="K62" s="512"/>
      <c r="L62" s="512"/>
      <c r="M62" s="512"/>
      <c r="N62" s="511"/>
      <c r="O62" s="511"/>
      <c r="P62" s="489"/>
    </row>
    <row r="63" spans="1:16" ht="21" customHeight="1">
      <c r="A63" s="474"/>
      <c r="B63" s="485" t="s">
        <v>863</v>
      </c>
      <c r="C63" s="487">
        <v>60564</v>
      </c>
      <c r="D63" s="487">
        <v>26858</v>
      </c>
      <c r="E63" s="484"/>
      <c r="F63" s="486"/>
      <c r="G63" s="512"/>
      <c r="H63" s="512"/>
      <c r="I63" s="512"/>
      <c r="J63" s="512"/>
      <c r="K63" s="512"/>
      <c r="L63" s="512"/>
      <c r="M63" s="512"/>
      <c r="N63" s="511"/>
      <c r="O63" s="511"/>
      <c r="P63" s="489"/>
    </row>
    <row r="64" spans="1:16" ht="21" customHeight="1">
      <c r="A64" s="474"/>
      <c r="B64" s="485" t="s">
        <v>178</v>
      </c>
      <c r="C64" s="487">
        <v>9315</v>
      </c>
      <c r="D64" s="487">
        <v>6485</v>
      </c>
      <c r="E64" s="484"/>
      <c r="F64" s="486"/>
      <c r="G64" s="512"/>
      <c r="H64" s="512"/>
      <c r="I64" s="512"/>
      <c r="J64" s="512"/>
      <c r="K64" s="512"/>
      <c r="L64" s="512"/>
      <c r="M64" s="512"/>
      <c r="N64" s="511"/>
      <c r="O64" s="511"/>
      <c r="P64" s="489"/>
    </row>
    <row r="65" spans="1:16" ht="21" customHeight="1">
      <c r="A65" s="474" t="s">
        <v>909</v>
      </c>
      <c r="B65" s="483" t="s">
        <v>138</v>
      </c>
      <c r="C65" s="484">
        <f>SUM(C66:C87)</f>
        <v>243605</v>
      </c>
      <c r="D65" s="484">
        <f>SUM(D66:D87)</f>
        <v>151798</v>
      </c>
      <c r="E65" s="484">
        <f>SUM(F65:P65)</f>
        <v>145971</v>
      </c>
      <c r="F65" s="486">
        <v>145971</v>
      </c>
      <c r="G65" s="486"/>
      <c r="H65" s="512"/>
      <c r="I65" s="486"/>
      <c r="J65" s="512"/>
      <c r="K65" s="512"/>
      <c r="L65" s="512"/>
      <c r="M65" s="486"/>
      <c r="N65" s="488"/>
      <c r="O65" s="511"/>
      <c r="P65" s="489"/>
    </row>
    <row r="66" spans="1:16" ht="21" customHeight="1">
      <c r="A66" s="513"/>
      <c r="B66" s="485" t="s">
        <v>727</v>
      </c>
      <c r="C66" s="487">
        <v>18500</v>
      </c>
      <c r="D66" s="487">
        <v>7362</v>
      </c>
      <c r="E66" s="487"/>
      <c r="F66" s="512"/>
      <c r="G66" s="512"/>
      <c r="H66" s="512"/>
      <c r="I66" s="512"/>
      <c r="J66" s="512"/>
      <c r="K66" s="512"/>
      <c r="L66" s="512"/>
      <c r="M66" s="512"/>
      <c r="N66" s="511"/>
      <c r="O66" s="511"/>
      <c r="P66" s="489"/>
    </row>
    <row r="67" spans="1:16" ht="21" customHeight="1">
      <c r="A67" s="513"/>
      <c r="B67" s="485" t="s">
        <v>728</v>
      </c>
      <c r="C67" s="487">
        <v>26155</v>
      </c>
      <c r="D67" s="487">
        <v>22052</v>
      </c>
      <c r="E67" s="487"/>
      <c r="F67" s="512"/>
      <c r="G67" s="512"/>
      <c r="H67" s="512"/>
      <c r="I67" s="512"/>
      <c r="J67" s="512"/>
      <c r="K67" s="512"/>
      <c r="L67" s="512"/>
      <c r="M67" s="512"/>
      <c r="N67" s="511"/>
      <c r="O67" s="511"/>
      <c r="P67" s="489"/>
    </row>
    <row r="68" spans="1:16" ht="21" customHeight="1">
      <c r="A68" s="513"/>
      <c r="B68" s="485" t="s">
        <v>729</v>
      </c>
      <c r="C68" s="487">
        <v>11654</v>
      </c>
      <c r="D68" s="487">
        <v>8761</v>
      </c>
      <c r="E68" s="487"/>
      <c r="F68" s="512"/>
      <c r="G68" s="512"/>
      <c r="H68" s="512"/>
      <c r="I68" s="512"/>
      <c r="J68" s="512"/>
      <c r="K68" s="512"/>
      <c r="L68" s="512"/>
      <c r="M68" s="512"/>
      <c r="N68" s="511"/>
      <c r="O68" s="511"/>
      <c r="P68" s="489"/>
    </row>
    <row r="69" spans="1:16" ht="21" customHeight="1">
      <c r="A69" s="513"/>
      <c r="B69" s="485" t="s">
        <v>730</v>
      </c>
      <c r="C69" s="487">
        <v>86091</v>
      </c>
      <c r="D69" s="487">
        <v>67258</v>
      </c>
      <c r="E69" s="487"/>
      <c r="F69" s="512"/>
      <c r="G69" s="512"/>
      <c r="H69" s="512"/>
      <c r="I69" s="512"/>
      <c r="J69" s="512"/>
      <c r="K69" s="512"/>
      <c r="L69" s="512"/>
      <c r="M69" s="512"/>
      <c r="N69" s="511"/>
      <c r="O69" s="511"/>
      <c r="P69" s="489"/>
    </row>
    <row r="70" spans="1:16" ht="21" customHeight="1">
      <c r="A70" s="513"/>
      <c r="B70" s="485" t="s">
        <v>731</v>
      </c>
      <c r="C70" s="487">
        <v>22972</v>
      </c>
      <c r="D70" s="487">
        <v>21111</v>
      </c>
      <c r="E70" s="487"/>
      <c r="F70" s="512"/>
      <c r="G70" s="512"/>
      <c r="H70" s="512"/>
      <c r="I70" s="512"/>
      <c r="J70" s="512"/>
      <c r="K70" s="512"/>
      <c r="L70" s="512"/>
      <c r="M70" s="512"/>
      <c r="N70" s="511"/>
      <c r="O70" s="511"/>
      <c r="P70" s="489"/>
    </row>
    <row r="71" spans="1:16" ht="21" customHeight="1">
      <c r="A71" s="513"/>
      <c r="B71" s="485" t="s">
        <v>732</v>
      </c>
      <c r="C71" s="487">
        <v>25000</v>
      </c>
      <c r="D71" s="487">
        <v>5827</v>
      </c>
      <c r="E71" s="487"/>
      <c r="F71" s="512"/>
      <c r="G71" s="512"/>
      <c r="H71" s="512"/>
      <c r="I71" s="512"/>
      <c r="J71" s="512"/>
      <c r="K71" s="512"/>
      <c r="L71" s="512"/>
      <c r="M71" s="512"/>
      <c r="N71" s="511"/>
      <c r="O71" s="511"/>
      <c r="P71" s="489"/>
    </row>
    <row r="72" spans="1:16" ht="21" customHeight="1">
      <c r="A72" s="513"/>
      <c r="B72" s="485" t="s">
        <v>108</v>
      </c>
      <c r="C72" s="487"/>
      <c r="D72" s="487">
        <v>86</v>
      </c>
      <c r="E72" s="487"/>
      <c r="F72" s="512"/>
      <c r="G72" s="512"/>
      <c r="H72" s="512"/>
      <c r="I72" s="512"/>
      <c r="J72" s="512"/>
      <c r="K72" s="512"/>
      <c r="L72" s="512"/>
      <c r="M72" s="512"/>
      <c r="N72" s="511"/>
      <c r="O72" s="511"/>
      <c r="P72" s="489"/>
    </row>
    <row r="73" spans="1:16" ht="21" customHeight="1">
      <c r="A73" s="513"/>
      <c r="B73" s="485" t="s">
        <v>733</v>
      </c>
      <c r="C73" s="487">
        <v>13700</v>
      </c>
      <c r="D73" s="487">
        <v>4987</v>
      </c>
      <c r="E73" s="487"/>
      <c r="F73" s="512"/>
      <c r="G73" s="512"/>
      <c r="H73" s="512"/>
      <c r="I73" s="512"/>
      <c r="J73" s="512"/>
      <c r="K73" s="512"/>
      <c r="L73" s="512"/>
      <c r="M73" s="512"/>
      <c r="N73" s="511"/>
      <c r="O73" s="511"/>
      <c r="P73" s="489"/>
    </row>
    <row r="74" spans="1:16" ht="21" customHeight="1">
      <c r="A74" s="513"/>
      <c r="B74" s="485" t="s">
        <v>734</v>
      </c>
      <c r="C74" s="487">
        <v>7736</v>
      </c>
      <c r="D74" s="487">
        <v>2434</v>
      </c>
      <c r="E74" s="487"/>
      <c r="F74" s="512"/>
      <c r="G74" s="512"/>
      <c r="H74" s="512"/>
      <c r="I74" s="512"/>
      <c r="J74" s="512"/>
      <c r="K74" s="512"/>
      <c r="L74" s="512"/>
      <c r="M74" s="512"/>
      <c r="N74" s="511"/>
      <c r="O74" s="511"/>
      <c r="P74" s="489"/>
    </row>
    <row r="75" spans="1:16" ht="21" customHeight="1">
      <c r="A75" s="513"/>
      <c r="B75" s="485" t="s">
        <v>179</v>
      </c>
      <c r="C75" s="487">
        <v>113</v>
      </c>
      <c r="D75" s="487">
        <v>289</v>
      </c>
      <c r="E75" s="487"/>
      <c r="F75" s="512"/>
      <c r="G75" s="512"/>
      <c r="H75" s="512"/>
      <c r="I75" s="512"/>
      <c r="J75" s="512"/>
      <c r="K75" s="512"/>
      <c r="L75" s="512"/>
      <c r="M75" s="512"/>
      <c r="N75" s="511"/>
      <c r="O75" s="511"/>
      <c r="P75" s="489"/>
    </row>
    <row r="76" spans="1:16" ht="21" customHeight="1">
      <c r="A76" s="513"/>
      <c r="B76" s="485" t="s">
        <v>735</v>
      </c>
      <c r="C76" s="487">
        <v>8502</v>
      </c>
      <c r="D76" s="487">
        <v>6004</v>
      </c>
      <c r="E76" s="487"/>
      <c r="F76" s="512"/>
      <c r="G76" s="512"/>
      <c r="H76" s="512"/>
      <c r="I76" s="512"/>
      <c r="J76" s="512"/>
      <c r="K76" s="512"/>
      <c r="L76" s="512"/>
      <c r="M76" s="512"/>
      <c r="N76" s="511"/>
      <c r="O76" s="511"/>
      <c r="P76" s="489"/>
    </row>
    <row r="77" spans="1:16" ht="21" customHeight="1">
      <c r="A77" s="513"/>
      <c r="B77" s="485" t="s">
        <v>736</v>
      </c>
      <c r="C77" s="487">
        <v>1114</v>
      </c>
      <c r="D77" s="487">
        <v>31</v>
      </c>
      <c r="E77" s="487"/>
      <c r="F77" s="512"/>
      <c r="G77" s="512"/>
      <c r="H77" s="512"/>
      <c r="I77" s="512"/>
      <c r="J77" s="512"/>
      <c r="K77" s="512"/>
      <c r="L77" s="512"/>
      <c r="M77" s="512"/>
      <c r="N77" s="511"/>
      <c r="O77" s="511"/>
      <c r="P77" s="489"/>
    </row>
    <row r="78" spans="1:16" ht="21" customHeight="1">
      <c r="A78" s="513"/>
      <c r="B78" s="485" t="s">
        <v>168</v>
      </c>
      <c r="C78" s="487">
        <v>6000</v>
      </c>
      <c r="D78" s="487"/>
      <c r="E78" s="487"/>
      <c r="F78" s="512"/>
      <c r="G78" s="512"/>
      <c r="H78" s="512"/>
      <c r="I78" s="512"/>
      <c r="J78" s="512"/>
      <c r="K78" s="512"/>
      <c r="L78" s="512"/>
      <c r="M78" s="512"/>
      <c r="N78" s="511"/>
      <c r="O78" s="511"/>
      <c r="P78" s="489"/>
    </row>
    <row r="79" spans="1:16" ht="21" customHeight="1">
      <c r="A79" s="513"/>
      <c r="B79" s="485" t="s">
        <v>738</v>
      </c>
      <c r="C79" s="487">
        <v>4000</v>
      </c>
      <c r="D79" s="487">
        <v>1641</v>
      </c>
      <c r="E79" s="487"/>
      <c r="F79" s="512"/>
      <c r="G79" s="512"/>
      <c r="H79" s="512"/>
      <c r="I79" s="512"/>
      <c r="J79" s="512"/>
      <c r="K79" s="512"/>
      <c r="L79" s="512"/>
      <c r="M79" s="512"/>
      <c r="N79" s="511"/>
      <c r="O79" s="511"/>
      <c r="P79" s="489"/>
    </row>
    <row r="80" spans="1:16" ht="21" customHeight="1">
      <c r="A80" s="513"/>
      <c r="B80" s="485" t="s">
        <v>739</v>
      </c>
      <c r="C80" s="487">
        <v>1084</v>
      </c>
      <c r="D80" s="487">
        <v>549</v>
      </c>
      <c r="E80" s="487"/>
      <c r="F80" s="512"/>
      <c r="G80" s="512"/>
      <c r="H80" s="512"/>
      <c r="I80" s="512"/>
      <c r="J80" s="512"/>
      <c r="K80" s="512"/>
      <c r="L80" s="512"/>
      <c r="M80" s="512"/>
      <c r="N80" s="511"/>
      <c r="O80" s="511"/>
      <c r="P80" s="489"/>
    </row>
    <row r="81" spans="1:16" ht="21" customHeight="1">
      <c r="A81" s="513"/>
      <c r="B81" s="485" t="s">
        <v>740</v>
      </c>
      <c r="C81" s="487">
        <v>880</v>
      </c>
      <c r="D81" s="487">
        <v>220</v>
      </c>
      <c r="E81" s="487"/>
      <c r="F81" s="512"/>
      <c r="G81" s="512"/>
      <c r="H81" s="512"/>
      <c r="I81" s="512"/>
      <c r="J81" s="512"/>
      <c r="K81" s="512"/>
      <c r="L81" s="512"/>
      <c r="M81" s="512"/>
      <c r="N81" s="511"/>
      <c r="O81" s="511"/>
      <c r="P81" s="489"/>
    </row>
    <row r="82" spans="1:16" ht="21" customHeight="1">
      <c r="A82" s="513"/>
      <c r="B82" s="485" t="s">
        <v>743</v>
      </c>
      <c r="C82" s="487">
        <v>300</v>
      </c>
      <c r="D82" s="487"/>
      <c r="E82" s="487"/>
      <c r="F82" s="512"/>
      <c r="G82" s="512"/>
      <c r="H82" s="512"/>
      <c r="I82" s="512"/>
      <c r="J82" s="512"/>
      <c r="K82" s="512"/>
      <c r="L82" s="512"/>
      <c r="M82" s="512"/>
      <c r="N82" s="511"/>
      <c r="O82" s="511"/>
      <c r="P82" s="489"/>
    </row>
    <row r="83" spans="1:16" ht="21" customHeight="1">
      <c r="A83" s="513"/>
      <c r="B83" s="485" t="s">
        <v>744</v>
      </c>
      <c r="C83" s="487">
        <v>3733</v>
      </c>
      <c r="D83" s="487">
        <v>1497</v>
      </c>
      <c r="E83" s="487"/>
      <c r="F83" s="512"/>
      <c r="G83" s="512"/>
      <c r="H83" s="512"/>
      <c r="I83" s="512"/>
      <c r="J83" s="512"/>
      <c r="K83" s="512"/>
      <c r="L83" s="512"/>
      <c r="M83" s="512"/>
      <c r="N83" s="511"/>
      <c r="O83" s="511"/>
      <c r="P83" s="489"/>
    </row>
    <row r="84" spans="1:16" ht="21" customHeight="1">
      <c r="A84" s="513"/>
      <c r="B84" s="485" t="s">
        <v>746</v>
      </c>
      <c r="C84" s="487">
        <v>2000</v>
      </c>
      <c r="D84" s="487">
        <v>1000</v>
      </c>
      <c r="E84" s="487"/>
      <c r="F84" s="512"/>
      <c r="G84" s="512"/>
      <c r="H84" s="512"/>
      <c r="I84" s="512"/>
      <c r="J84" s="512"/>
      <c r="K84" s="512"/>
      <c r="L84" s="512"/>
      <c r="M84" s="512"/>
      <c r="N84" s="511"/>
      <c r="O84" s="511"/>
      <c r="P84" s="489"/>
    </row>
    <row r="85" spans="1:16" ht="21" customHeight="1">
      <c r="A85" s="513"/>
      <c r="B85" s="485" t="s">
        <v>750</v>
      </c>
      <c r="C85" s="487">
        <v>1427</v>
      </c>
      <c r="D85" s="487">
        <v>45</v>
      </c>
      <c r="E85" s="487"/>
      <c r="F85" s="512"/>
      <c r="G85" s="512"/>
      <c r="H85" s="512"/>
      <c r="I85" s="512"/>
      <c r="J85" s="512"/>
      <c r="K85" s="512"/>
      <c r="L85" s="512"/>
      <c r="M85" s="512"/>
      <c r="N85" s="511"/>
      <c r="O85" s="511"/>
      <c r="P85" s="489"/>
    </row>
    <row r="86" spans="1:16" ht="21" customHeight="1">
      <c r="A86" s="513"/>
      <c r="B86" s="485" t="s">
        <v>169</v>
      </c>
      <c r="C86" s="487">
        <v>644</v>
      </c>
      <c r="D86" s="487">
        <v>644</v>
      </c>
      <c r="E86" s="487"/>
      <c r="F86" s="512"/>
      <c r="G86" s="512"/>
      <c r="H86" s="512"/>
      <c r="I86" s="512"/>
      <c r="J86" s="512"/>
      <c r="K86" s="512"/>
      <c r="L86" s="512"/>
      <c r="M86" s="512"/>
      <c r="N86" s="511"/>
      <c r="O86" s="511"/>
      <c r="P86" s="489"/>
    </row>
    <row r="87" spans="1:16" ht="21" customHeight="1">
      <c r="A87" s="513"/>
      <c r="B87" s="485" t="s">
        <v>810</v>
      </c>
      <c r="C87" s="487">
        <v>2000</v>
      </c>
      <c r="D87" s="487"/>
      <c r="E87" s="487"/>
      <c r="F87" s="512"/>
      <c r="G87" s="512"/>
      <c r="H87" s="512"/>
      <c r="I87" s="512"/>
      <c r="J87" s="512"/>
      <c r="K87" s="512"/>
      <c r="L87" s="512"/>
      <c r="M87" s="512"/>
      <c r="N87" s="511"/>
      <c r="O87" s="511"/>
      <c r="P87" s="489"/>
    </row>
    <row r="88" spans="1:16" ht="21" customHeight="1">
      <c r="A88" s="474" t="s">
        <v>910</v>
      </c>
      <c r="B88" s="483" t="s">
        <v>139</v>
      </c>
      <c r="C88" s="484">
        <f>SUM(C89:C90)</f>
        <v>2027</v>
      </c>
      <c r="D88" s="484">
        <f>SUM(D89:D90)</f>
        <v>0</v>
      </c>
      <c r="E88" s="484"/>
      <c r="F88" s="512"/>
      <c r="G88" s="512"/>
      <c r="H88" s="486"/>
      <c r="I88" s="512"/>
      <c r="J88" s="512"/>
      <c r="K88" s="512"/>
      <c r="L88" s="512"/>
      <c r="M88" s="512"/>
      <c r="N88" s="488">
        <v>2027</v>
      </c>
      <c r="O88" s="511"/>
      <c r="P88" s="489"/>
    </row>
    <row r="89" spans="1:16" ht="21" customHeight="1">
      <c r="A89" s="474"/>
      <c r="B89" s="485" t="s">
        <v>741</v>
      </c>
      <c r="C89" s="487">
        <v>1000</v>
      </c>
      <c r="D89" s="487"/>
      <c r="E89" s="487"/>
      <c r="F89" s="512"/>
      <c r="G89" s="512"/>
      <c r="H89" s="512"/>
      <c r="I89" s="512"/>
      <c r="J89" s="512"/>
      <c r="K89" s="512"/>
      <c r="L89" s="512"/>
      <c r="M89" s="512"/>
      <c r="N89" s="511"/>
      <c r="O89" s="511"/>
      <c r="P89" s="489"/>
    </row>
    <row r="90" spans="1:16" ht="21" customHeight="1">
      <c r="A90" s="474"/>
      <c r="B90" s="485" t="s">
        <v>742</v>
      </c>
      <c r="C90" s="487">
        <v>1027</v>
      </c>
      <c r="D90" s="487"/>
      <c r="E90" s="487"/>
      <c r="F90" s="512"/>
      <c r="G90" s="512"/>
      <c r="H90" s="512"/>
      <c r="I90" s="512"/>
      <c r="J90" s="512"/>
      <c r="K90" s="512"/>
      <c r="L90" s="512"/>
      <c r="M90" s="512"/>
      <c r="N90" s="511"/>
      <c r="O90" s="511"/>
      <c r="P90" s="489"/>
    </row>
    <row r="91" spans="1:16" ht="21" customHeight="1">
      <c r="A91" s="474" t="s">
        <v>140</v>
      </c>
      <c r="B91" s="483" t="s">
        <v>141</v>
      </c>
      <c r="C91" s="484">
        <f>SUM(C92:C104)</f>
        <v>171880</v>
      </c>
      <c r="D91" s="484">
        <f>SUM(D92:D104)</f>
        <v>14469</v>
      </c>
      <c r="E91" s="484">
        <f>SUM(F91:P92)</f>
        <v>14469</v>
      </c>
      <c r="F91" s="486">
        <v>14469</v>
      </c>
      <c r="G91" s="486"/>
      <c r="H91" s="486"/>
      <c r="I91" s="512"/>
      <c r="J91" s="512"/>
      <c r="K91" s="512"/>
      <c r="L91" s="512"/>
      <c r="M91" s="486"/>
      <c r="N91" s="488"/>
      <c r="O91" s="511"/>
      <c r="P91" s="489"/>
    </row>
    <row r="92" spans="1:16" ht="21" customHeight="1">
      <c r="A92" s="513"/>
      <c r="B92" s="485" t="s">
        <v>864</v>
      </c>
      <c r="C92" s="487">
        <v>18500</v>
      </c>
      <c r="D92" s="487">
        <v>800</v>
      </c>
      <c r="E92" s="487"/>
      <c r="F92" s="512"/>
      <c r="G92" s="512"/>
      <c r="H92" s="512"/>
      <c r="I92" s="512"/>
      <c r="J92" s="512"/>
      <c r="K92" s="512"/>
      <c r="L92" s="512"/>
      <c r="M92" s="512"/>
      <c r="N92" s="511"/>
      <c r="O92" s="511"/>
      <c r="P92" s="489"/>
    </row>
    <row r="93" spans="1:16" ht="21" customHeight="1">
      <c r="A93" s="513"/>
      <c r="B93" s="485" t="s">
        <v>763</v>
      </c>
      <c r="C93" s="487">
        <v>21442</v>
      </c>
      <c r="D93" s="487"/>
      <c r="E93" s="487"/>
      <c r="F93" s="512"/>
      <c r="G93" s="512"/>
      <c r="H93" s="512"/>
      <c r="I93" s="512"/>
      <c r="J93" s="512"/>
      <c r="K93" s="512"/>
      <c r="L93" s="512"/>
      <c r="M93" s="512"/>
      <c r="N93" s="511"/>
      <c r="O93" s="511"/>
      <c r="P93" s="489"/>
    </row>
    <row r="94" spans="1:16" ht="21" customHeight="1">
      <c r="A94" s="513"/>
      <c r="B94" s="485" t="s">
        <v>764</v>
      </c>
      <c r="C94" s="487">
        <v>2538</v>
      </c>
      <c r="D94" s="487">
        <v>1269</v>
      </c>
      <c r="E94" s="487"/>
      <c r="F94" s="512"/>
      <c r="G94" s="512"/>
      <c r="H94" s="512"/>
      <c r="I94" s="512"/>
      <c r="J94" s="512"/>
      <c r="K94" s="512"/>
      <c r="L94" s="512"/>
      <c r="M94" s="512"/>
      <c r="N94" s="511"/>
      <c r="O94" s="511"/>
      <c r="P94" s="489"/>
    </row>
    <row r="95" spans="1:16" ht="21" customHeight="1">
      <c r="A95" s="513"/>
      <c r="B95" s="485" t="s">
        <v>765</v>
      </c>
      <c r="C95" s="487">
        <v>2500</v>
      </c>
      <c r="D95" s="487">
        <v>2500</v>
      </c>
      <c r="E95" s="487"/>
      <c r="F95" s="512"/>
      <c r="G95" s="512"/>
      <c r="H95" s="512"/>
      <c r="I95" s="512"/>
      <c r="J95" s="512"/>
      <c r="K95" s="512"/>
      <c r="L95" s="512"/>
      <c r="M95" s="512"/>
      <c r="N95" s="511"/>
      <c r="O95" s="511"/>
      <c r="P95" s="489"/>
    </row>
    <row r="96" spans="1:16" ht="21" customHeight="1">
      <c r="A96" s="513"/>
      <c r="B96" s="485" t="s">
        <v>766</v>
      </c>
      <c r="C96" s="487">
        <v>500</v>
      </c>
      <c r="D96" s="487"/>
      <c r="E96" s="487"/>
      <c r="F96" s="512"/>
      <c r="G96" s="512"/>
      <c r="H96" s="512"/>
      <c r="I96" s="512"/>
      <c r="J96" s="512"/>
      <c r="K96" s="512"/>
      <c r="L96" s="512"/>
      <c r="M96" s="512"/>
      <c r="N96" s="511"/>
      <c r="O96" s="511"/>
      <c r="P96" s="489"/>
    </row>
    <row r="97" spans="1:16" ht="21" customHeight="1">
      <c r="A97" s="513"/>
      <c r="B97" s="485" t="s">
        <v>767</v>
      </c>
      <c r="C97" s="487">
        <v>5000</v>
      </c>
      <c r="D97" s="487"/>
      <c r="E97" s="487"/>
      <c r="F97" s="512"/>
      <c r="G97" s="512"/>
      <c r="H97" s="512"/>
      <c r="I97" s="512"/>
      <c r="J97" s="512"/>
      <c r="K97" s="512"/>
      <c r="L97" s="512"/>
      <c r="M97" s="512"/>
      <c r="N97" s="511"/>
      <c r="O97" s="511"/>
      <c r="P97" s="489"/>
    </row>
    <row r="98" spans="1:16" ht="21" customHeight="1">
      <c r="A98" s="513"/>
      <c r="B98" s="485" t="s">
        <v>768</v>
      </c>
      <c r="C98" s="487">
        <v>5000</v>
      </c>
      <c r="D98" s="487">
        <v>5000</v>
      </c>
      <c r="E98" s="487"/>
      <c r="F98" s="512"/>
      <c r="G98" s="512"/>
      <c r="H98" s="512"/>
      <c r="I98" s="512"/>
      <c r="J98" s="512"/>
      <c r="K98" s="512"/>
      <c r="L98" s="512"/>
      <c r="M98" s="512"/>
      <c r="N98" s="511"/>
      <c r="O98" s="511"/>
      <c r="P98" s="489"/>
    </row>
    <row r="99" spans="1:16" ht="21" customHeight="1">
      <c r="A99" s="513"/>
      <c r="B99" s="485" t="s">
        <v>769</v>
      </c>
      <c r="C99" s="487">
        <v>3000</v>
      </c>
      <c r="D99" s="487">
        <v>3000</v>
      </c>
      <c r="E99" s="487"/>
      <c r="F99" s="512"/>
      <c r="G99" s="512"/>
      <c r="H99" s="512"/>
      <c r="I99" s="512"/>
      <c r="J99" s="512"/>
      <c r="K99" s="512"/>
      <c r="L99" s="512"/>
      <c r="M99" s="512"/>
      <c r="N99" s="511"/>
      <c r="O99" s="511"/>
      <c r="P99" s="489"/>
    </row>
    <row r="100" spans="1:16" ht="21" customHeight="1">
      <c r="A100" s="513"/>
      <c r="B100" s="485" t="s">
        <v>770</v>
      </c>
      <c r="C100" s="487">
        <v>3000</v>
      </c>
      <c r="D100" s="487"/>
      <c r="E100" s="487"/>
      <c r="F100" s="512"/>
      <c r="G100" s="512"/>
      <c r="H100" s="512"/>
      <c r="I100" s="512"/>
      <c r="J100" s="512"/>
      <c r="K100" s="512"/>
      <c r="L100" s="512"/>
      <c r="M100" s="512"/>
      <c r="N100" s="511"/>
      <c r="O100" s="511"/>
      <c r="P100" s="489"/>
    </row>
    <row r="101" spans="1:16" ht="21" customHeight="1">
      <c r="A101" s="513"/>
      <c r="B101" s="485" t="s">
        <v>773</v>
      </c>
      <c r="C101" s="487">
        <v>1500</v>
      </c>
      <c r="D101" s="487"/>
      <c r="E101" s="487"/>
      <c r="F101" s="512"/>
      <c r="G101" s="512"/>
      <c r="H101" s="512"/>
      <c r="I101" s="512"/>
      <c r="J101" s="512"/>
      <c r="K101" s="512"/>
      <c r="L101" s="512"/>
      <c r="M101" s="512"/>
      <c r="N101" s="511"/>
      <c r="O101" s="511"/>
      <c r="P101" s="489"/>
    </row>
    <row r="102" spans="1:16" ht="21" customHeight="1">
      <c r="A102" s="513"/>
      <c r="B102" s="485" t="s">
        <v>774</v>
      </c>
      <c r="C102" s="487">
        <v>5000</v>
      </c>
      <c r="D102" s="487">
        <v>1900</v>
      </c>
      <c r="E102" s="487"/>
      <c r="F102" s="512"/>
      <c r="G102" s="512"/>
      <c r="H102" s="512"/>
      <c r="I102" s="512"/>
      <c r="J102" s="512"/>
      <c r="K102" s="512"/>
      <c r="L102" s="512"/>
      <c r="M102" s="512"/>
      <c r="N102" s="511"/>
      <c r="O102" s="511"/>
      <c r="P102" s="489"/>
    </row>
    <row r="103" spans="1:16" ht="21" customHeight="1">
      <c r="A103" s="513"/>
      <c r="B103" s="485" t="s">
        <v>172</v>
      </c>
      <c r="C103" s="487">
        <v>11000</v>
      </c>
      <c r="D103" s="487"/>
      <c r="E103" s="487"/>
      <c r="F103" s="512"/>
      <c r="G103" s="512"/>
      <c r="H103" s="512"/>
      <c r="I103" s="512"/>
      <c r="J103" s="512"/>
      <c r="K103" s="512"/>
      <c r="L103" s="512"/>
      <c r="M103" s="512"/>
      <c r="N103" s="511"/>
      <c r="O103" s="511"/>
      <c r="P103" s="489"/>
    </row>
    <row r="104" spans="1:16" ht="21" customHeight="1">
      <c r="A104" s="513"/>
      <c r="B104" s="485" t="s">
        <v>590</v>
      </c>
      <c r="C104" s="487">
        <v>92900</v>
      </c>
      <c r="D104" s="487"/>
      <c r="E104" s="487"/>
      <c r="F104" s="512"/>
      <c r="G104" s="512">
        <v>92900</v>
      </c>
      <c r="H104" s="512"/>
      <c r="I104" s="512"/>
      <c r="J104" s="512"/>
      <c r="K104" s="512"/>
      <c r="L104" s="512"/>
      <c r="M104" s="512"/>
      <c r="N104" s="511"/>
      <c r="O104" s="511"/>
      <c r="P104" s="489"/>
    </row>
    <row r="105" spans="1:16" ht="21" customHeight="1">
      <c r="A105" s="474" t="s">
        <v>142</v>
      </c>
      <c r="B105" s="483" t="s">
        <v>143</v>
      </c>
      <c r="C105" s="484">
        <f>SUM(C106:C132)</f>
        <v>3995245</v>
      </c>
      <c r="D105" s="484">
        <f>SUM(D106:D132)</f>
        <v>1042472</v>
      </c>
      <c r="E105" s="484">
        <f>SUM(F105:P106)</f>
        <v>1042472</v>
      </c>
      <c r="F105" s="512"/>
      <c r="G105" s="512"/>
      <c r="H105" s="486">
        <v>611746</v>
      </c>
      <c r="I105" s="486">
        <v>12543</v>
      </c>
      <c r="J105" s="486"/>
      <c r="K105" s="512"/>
      <c r="L105" s="512"/>
      <c r="M105" s="486">
        <v>312961</v>
      </c>
      <c r="N105" s="488">
        <v>105222</v>
      </c>
      <c r="O105" s="488"/>
      <c r="P105" s="700"/>
    </row>
    <row r="106" spans="1:16" ht="21" customHeight="1">
      <c r="A106" s="513"/>
      <c r="B106" s="485" t="s">
        <v>705</v>
      </c>
      <c r="C106" s="487">
        <v>800000</v>
      </c>
      <c r="D106" s="487">
        <v>290300</v>
      </c>
      <c r="E106" s="487"/>
      <c r="F106" s="512"/>
      <c r="G106" s="512"/>
      <c r="H106" s="512"/>
      <c r="I106" s="512"/>
      <c r="J106" s="512"/>
      <c r="K106" s="512"/>
      <c r="L106" s="512"/>
      <c r="M106" s="512"/>
      <c r="N106" s="511"/>
      <c r="O106" s="511"/>
      <c r="P106" s="489"/>
    </row>
    <row r="107" spans="1:16" ht="21" customHeight="1">
      <c r="A107" s="513"/>
      <c r="B107" s="485" t="s">
        <v>706</v>
      </c>
      <c r="C107" s="487">
        <v>68430</v>
      </c>
      <c r="D107" s="487">
        <v>42027</v>
      </c>
      <c r="E107" s="487"/>
      <c r="F107" s="512"/>
      <c r="G107" s="512"/>
      <c r="H107" s="512"/>
      <c r="I107" s="512"/>
      <c r="J107" s="512"/>
      <c r="K107" s="512"/>
      <c r="L107" s="512"/>
      <c r="M107" s="512"/>
      <c r="N107" s="511"/>
      <c r="O107" s="511"/>
      <c r="P107" s="489"/>
    </row>
    <row r="108" spans="1:16" ht="21" customHeight="1">
      <c r="A108" s="513"/>
      <c r="B108" s="485" t="s">
        <v>707</v>
      </c>
      <c r="C108" s="487">
        <v>19500</v>
      </c>
      <c r="D108" s="487">
        <v>8293</v>
      </c>
      <c r="E108" s="487"/>
      <c r="F108" s="512"/>
      <c r="G108" s="512"/>
      <c r="H108" s="512"/>
      <c r="I108" s="512"/>
      <c r="J108" s="512"/>
      <c r="K108" s="512"/>
      <c r="L108" s="512"/>
      <c r="M108" s="512"/>
      <c r="N108" s="511"/>
      <c r="O108" s="511"/>
      <c r="P108" s="489"/>
    </row>
    <row r="109" spans="1:16" ht="21" customHeight="1">
      <c r="A109" s="513"/>
      <c r="B109" s="485" t="s">
        <v>708</v>
      </c>
      <c r="C109" s="487">
        <v>92000</v>
      </c>
      <c r="D109" s="487">
        <v>37402</v>
      </c>
      <c r="E109" s="487"/>
      <c r="F109" s="512"/>
      <c r="G109" s="512"/>
      <c r="H109" s="512"/>
      <c r="I109" s="512"/>
      <c r="J109" s="512"/>
      <c r="K109" s="512"/>
      <c r="L109" s="512"/>
      <c r="M109" s="512"/>
      <c r="N109" s="511"/>
      <c r="O109" s="511"/>
      <c r="P109" s="489"/>
    </row>
    <row r="110" spans="1:16" ht="21" customHeight="1">
      <c r="A110" s="513"/>
      <c r="B110" s="481" t="s">
        <v>711</v>
      </c>
      <c r="C110" s="487">
        <v>1000</v>
      </c>
      <c r="D110" s="487">
        <v>746</v>
      </c>
      <c r="E110" s="487"/>
      <c r="F110" s="512"/>
      <c r="G110" s="512"/>
      <c r="H110" s="512"/>
      <c r="I110" s="512"/>
      <c r="J110" s="512"/>
      <c r="K110" s="512"/>
      <c r="L110" s="512"/>
      <c r="M110" s="512"/>
      <c r="N110" s="511"/>
      <c r="O110" s="511"/>
      <c r="P110" s="489"/>
    </row>
    <row r="111" spans="1:16" ht="21" customHeight="1">
      <c r="A111" s="513"/>
      <c r="B111" s="481" t="s">
        <v>712</v>
      </c>
      <c r="C111" s="487">
        <v>15000</v>
      </c>
      <c r="D111" s="487">
        <v>4896</v>
      </c>
      <c r="E111" s="487"/>
      <c r="F111" s="512"/>
      <c r="G111" s="512"/>
      <c r="H111" s="512"/>
      <c r="I111" s="512"/>
      <c r="J111" s="512"/>
      <c r="K111" s="512"/>
      <c r="L111" s="512"/>
      <c r="M111" s="512"/>
      <c r="N111" s="511"/>
      <c r="O111" s="511"/>
      <c r="P111" s="489"/>
    </row>
    <row r="112" spans="1:16" ht="21" customHeight="1">
      <c r="A112" s="513"/>
      <c r="B112" s="481" t="s">
        <v>713</v>
      </c>
      <c r="C112" s="487">
        <v>28938</v>
      </c>
      <c r="D112" s="487">
        <v>8938</v>
      </c>
      <c r="E112" s="487"/>
      <c r="F112" s="512"/>
      <c r="G112" s="512"/>
      <c r="H112" s="512"/>
      <c r="I112" s="512"/>
      <c r="J112" s="512"/>
      <c r="K112" s="512"/>
      <c r="L112" s="512"/>
      <c r="M112" s="512"/>
      <c r="N112" s="511"/>
      <c r="O112" s="511"/>
      <c r="P112" s="489"/>
    </row>
    <row r="113" spans="1:16" ht="21" customHeight="1">
      <c r="A113" s="513"/>
      <c r="B113" s="481" t="s">
        <v>714</v>
      </c>
      <c r="C113" s="487">
        <v>10000</v>
      </c>
      <c r="D113" s="487">
        <v>6517</v>
      </c>
      <c r="E113" s="487"/>
      <c r="F113" s="512"/>
      <c r="G113" s="512"/>
      <c r="H113" s="512"/>
      <c r="I113" s="512"/>
      <c r="J113" s="512"/>
      <c r="K113" s="512"/>
      <c r="L113" s="512"/>
      <c r="M113" s="512"/>
      <c r="N113" s="511"/>
      <c r="O113" s="511"/>
      <c r="P113" s="489"/>
    </row>
    <row r="114" spans="1:16" ht="21" customHeight="1">
      <c r="A114" s="513"/>
      <c r="B114" s="481" t="s">
        <v>715</v>
      </c>
      <c r="C114" s="487">
        <v>4000</v>
      </c>
      <c r="D114" s="487"/>
      <c r="E114" s="487"/>
      <c r="F114" s="512"/>
      <c r="G114" s="512"/>
      <c r="H114" s="512"/>
      <c r="I114" s="512"/>
      <c r="J114" s="512"/>
      <c r="K114" s="512"/>
      <c r="L114" s="512"/>
      <c r="M114" s="512"/>
      <c r="N114" s="511"/>
      <c r="O114" s="511"/>
      <c r="P114" s="489"/>
    </row>
    <row r="115" spans="1:16" ht="21" customHeight="1">
      <c r="A115" s="513"/>
      <c r="B115" s="481" t="s">
        <v>725</v>
      </c>
      <c r="C115" s="487">
        <v>156210</v>
      </c>
      <c r="D115" s="487">
        <v>144665</v>
      </c>
      <c r="E115" s="487"/>
      <c r="F115" s="512"/>
      <c r="G115" s="512"/>
      <c r="H115" s="512"/>
      <c r="I115" s="512"/>
      <c r="J115" s="512"/>
      <c r="K115" s="512"/>
      <c r="L115" s="512"/>
      <c r="M115" s="512"/>
      <c r="N115" s="511"/>
      <c r="O115" s="511"/>
      <c r="P115" s="489"/>
    </row>
    <row r="116" spans="1:16" ht="21" customHeight="1">
      <c r="A116" s="513"/>
      <c r="B116" s="481" t="s">
        <v>723</v>
      </c>
      <c r="C116" s="487">
        <v>642850</v>
      </c>
      <c r="D116" s="487">
        <v>322431</v>
      </c>
      <c r="E116" s="487"/>
      <c r="F116" s="512"/>
      <c r="G116" s="512"/>
      <c r="H116" s="512"/>
      <c r="I116" s="512"/>
      <c r="J116" s="512"/>
      <c r="K116" s="512"/>
      <c r="L116" s="512"/>
      <c r="M116" s="512"/>
      <c r="N116" s="511"/>
      <c r="O116" s="511"/>
      <c r="P116" s="489"/>
    </row>
    <row r="117" spans="1:16" ht="21" customHeight="1">
      <c r="A117" s="513"/>
      <c r="B117" s="481" t="s">
        <v>709</v>
      </c>
      <c r="C117" s="487">
        <v>55000</v>
      </c>
      <c r="D117" s="487"/>
      <c r="E117" s="487"/>
      <c r="F117" s="512"/>
      <c r="G117" s="512"/>
      <c r="H117" s="512"/>
      <c r="I117" s="512"/>
      <c r="J117" s="512"/>
      <c r="K117" s="512"/>
      <c r="L117" s="512"/>
      <c r="M117" s="512"/>
      <c r="N117" s="511"/>
      <c r="O117" s="511"/>
      <c r="P117" s="489"/>
    </row>
    <row r="118" spans="1:16" ht="21" customHeight="1">
      <c r="A118" s="513"/>
      <c r="B118" s="481" t="s">
        <v>180</v>
      </c>
      <c r="C118" s="487">
        <v>9294</v>
      </c>
      <c r="D118" s="487">
        <v>9294</v>
      </c>
      <c r="E118" s="487"/>
      <c r="F118" s="512"/>
      <c r="G118" s="512"/>
      <c r="H118" s="512"/>
      <c r="I118" s="512"/>
      <c r="J118" s="512"/>
      <c r="K118" s="512"/>
      <c r="L118" s="512"/>
      <c r="M118" s="512"/>
      <c r="N118" s="511"/>
      <c r="O118" s="511"/>
      <c r="P118" s="489"/>
    </row>
    <row r="119" spans="1:16" ht="21" customHeight="1">
      <c r="A119" s="513"/>
      <c r="B119" s="485" t="s">
        <v>800</v>
      </c>
      <c r="C119" s="487">
        <v>120679</v>
      </c>
      <c r="D119" s="487">
        <v>33507</v>
      </c>
      <c r="E119" s="487"/>
      <c r="F119" s="512"/>
      <c r="G119" s="512"/>
      <c r="H119" s="512"/>
      <c r="I119" s="512"/>
      <c r="J119" s="512"/>
      <c r="K119" s="512"/>
      <c r="L119" s="512"/>
      <c r="M119" s="512"/>
      <c r="N119" s="511"/>
      <c r="O119" s="511"/>
      <c r="P119" s="489"/>
    </row>
    <row r="120" spans="1:16" ht="21" customHeight="1">
      <c r="A120" s="513"/>
      <c r="B120" s="485" t="s">
        <v>802</v>
      </c>
      <c r="C120" s="487">
        <v>50000</v>
      </c>
      <c r="D120" s="487">
        <v>2405</v>
      </c>
      <c r="E120" s="487"/>
      <c r="F120" s="512"/>
      <c r="G120" s="512"/>
      <c r="H120" s="512"/>
      <c r="I120" s="512"/>
      <c r="J120" s="512"/>
      <c r="K120" s="512"/>
      <c r="L120" s="512"/>
      <c r="M120" s="512"/>
      <c r="N120" s="511"/>
      <c r="O120" s="511"/>
      <c r="P120" s="489"/>
    </row>
    <row r="121" spans="1:16" ht="21" customHeight="1">
      <c r="A121" s="513"/>
      <c r="B121" s="485" t="s">
        <v>804</v>
      </c>
      <c r="C121" s="487">
        <v>270896</v>
      </c>
      <c r="D121" s="487">
        <v>85051</v>
      </c>
      <c r="E121" s="487"/>
      <c r="F121" s="512"/>
      <c r="G121" s="512"/>
      <c r="H121" s="512"/>
      <c r="I121" s="512"/>
      <c r="J121" s="512"/>
      <c r="K121" s="512"/>
      <c r="L121" s="512"/>
      <c r="M121" s="512"/>
      <c r="N121" s="511"/>
      <c r="O121" s="511"/>
      <c r="P121" s="489"/>
    </row>
    <row r="122" spans="1:16" ht="21" customHeight="1">
      <c r="A122" s="513"/>
      <c r="B122" s="485" t="s">
        <v>181</v>
      </c>
      <c r="C122" s="487">
        <v>5969</v>
      </c>
      <c r="D122" s="487">
        <v>5372</v>
      </c>
      <c r="E122" s="487"/>
      <c r="F122" s="512"/>
      <c r="G122" s="512"/>
      <c r="H122" s="512"/>
      <c r="I122" s="512"/>
      <c r="J122" s="512"/>
      <c r="K122" s="512"/>
      <c r="L122" s="512"/>
      <c r="M122" s="512"/>
      <c r="N122" s="511"/>
      <c r="O122" s="511"/>
      <c r="P122" s="489"/>
    </row>
    <row r="123" spans="1:16" ht="21" customHeight="1">
      <c r="A123" s="513"/>
      <c r="B123" s="485" t="s">
        <v>865</v>
      </c>
      <c r="C123" s="487">
        <v>150000</v>
      </c>
      <c r="D123" s="487"/>
      <c r="E123" s="487"/>
      <c r="F123" s="512"/>
      <c r="G123" s="512"/>
      <c r="H123" s="512"/>
      <c r="I123" s="512"/>
      <c r="J123" s="512"/>
      <c r="K123" s="512"/>
      <c r="L123" s="512"/>
      <c r="M123" s="512"/>
      <c r="N123" s="511"/>
      <c r="O123" s="511"/>
      <c r="P123" s="489"/>
    </row>
    <row r="124" spans="1:16" ht="21" customHeight="1">
      <c r="A124" s="513"/>
      <c r="B124" s="485" t="s">
        <v>866</v>
      </c>
      <c r="C124" s="487">
        <v>45385</v>
      </c>
      <c r="D124" s="487"/>
      <c r="E124" s="487"/>
      <c r="F124" s="512"/>
      <c r="G124" s="512"/>
      <c r="H124" s="512"/>
      <c r="I124" s="512"/>
      <c r="J124" s="512"/>
      <c r="K124" s="512"/>
      <c r="L124" s="512"/>
      <c r="M124" s="512"/>
      <c r="N124" s="511"/>
      <c r="O124" s="511"/>
      <c r="P124" s="489"/>
    </row>
    <row r="125" spans="1:16" ht="21" customHeight="1">
      <c r="A125" s="513"/>
      <c r="B125" s="485" t="s">
        <v>867</v>
      </c>
      <c r="C125" s="487">
        <v>17000</v>
      </c>
      <c r="D125" s="487"/>
      <c r="E125" s="487"/>
      <c r="F125" s="512"/>
      <c r="G125" s="512"/>
      <c r="H125" s="512"/>
      <c r="I125" s="512"/>
      <c r="J125" s="512"/>
      <c r="K125" s="512"/>
      <c r="L125" s="512"/>
      <c r="M125" s="512"/>
      <c r="N125" s="511"/>
      <c r="O125" s="511"/>
      <c r="P125" s="489"/>
    </row>
    <row r="126" spans="1:16" ht="21" customHeight="1">
      <c r="A126" s="513"/>
      <c r="B126" s="485" t="s">
        <v>806</v>
      </c>
      <c r="C126" s="487">
        <v>1176000</v>
      </c>
      <c r="D126" s="487"/>
      <c r="E126" s="487"/>
      <c r="F126" s="512"/>
      <c r="G126" s="512"/>
      <c r="H126" s="512"/>
      <c r="I126" s="512"/>
      <c r="J126" s="512"/>
      <c r="K126" s="512"/>
      <c r="L126" s="512"/>
      <c r="M126" s="512"/>
      <c r="N126" s="511"/>
      <c r="O126" s="511"/>
      <c r="P126" s="489"/>
    </row>
    <row r="127" spans="1:16" ht="21" customHeight="1">
      <c r="A127" s="513"/>
      <c r="B127" s="485" t="s">
        <v>870</v>
      </c>
      <c r="C127" s="487">
        <v>21762</v>
      </c>
      <c r="D127" s="487">
        <v>718</v>
      </c>
      <c r="E127" s="487"/>
      <c r="F127" s="512"/>
      <c r="G127" s="512"/>
      <c r="H127" s="512"/>
      <c r="I127" s="512"/>
      <c r="J127" s="512"/>
      <c r="K127" s="512"/>
      <c r="L127" s="512"/>
      <c r="M127" s="512"/>
      <c r="N127" s="511"/>
      <c r="O127" s="511"/>
      <c r="P127" s="489"/>
    </row>
    <row r="128" spans="1:16" ht="21" customHeight="1">
      <c r="A128" s="513"/>
      <c r="B128" s="485" t="s">
        <v>807</v>
      </c>
      <c r="C128" s="487">
        <v>168764</v>
      </c>
      <c r="D128" s="487"/>
      <c r="E128" s="487"/>
      <c r="F128" s="512"/>
      <c r="G128" s="512"/>
      <c r="H128" s="512"/>
      <c r="I128" s="512"/>
      <c r="J128" s="512"/>
      <c r="K128" s="512"/>
      <c r="L128" s="512"/>
      <c r="M128" s="512"/>
      <c r="N128" s="511"/>
      <c r="O128" s="511"/>
      <c r="P128" s="489"/>
    </row>
    <row r="129" spans="1:16" ht="21" customHeight="1">
      <c r="A129" s="513"/>
      <c r="B129" s="485" t="s">
        <v>808</v>
      </c>
      <c r="C129" s="487">
        <v>700</v>
      </c>
      <c r="D129" s="487"/>
      <c r="E129" s="487"/>
      <c r="F129" s="512"/>
      <c r="G129" s="512"/>
      <c r="H129" s="512"/>
      <c r="I129" s="512"/>
      <c r="J129" s="512"/>
      <c r="K129" s="512"/>
      <c r="L129" s="512"/>
      <c r="M129" s="512"/>
      <c r="N129" s="511"/>
      <c r="O129" s="511"/>
      <c r="P129" s="489"/>
    </row>
    <row r="130" spans="1:16" ht="21" customHeight="1">
      <c r="A130" s="513"/>
      <c r="B130" s="485" t="s">
        <v>166</v>
      </c>
      <c r="C130" s="487">
        <v>7800</v>
      </c>
      <c r="D130" s="487"/>
      <c r="E130" s="487"/>
      <c r="F130" s="512"/>
      <c r="G130" s="512"/>
      <c r="H130" s="512"/>
      <c r="I130" s="512"/>
      <c r="J130" s="512"/>
      <c r="K130" s="512"/>
      <c r="L130" s="512"/>
      <c r="M130" s="512"/>
      <c r="N130" s="511"/>
      <c r="O130" s="511"/>
      <c r="P130" s="489"/>
    </row>
    <row r="131" spans="1:16" ht="21" customHeight="1">
      <c r="A131" s="513"/>
      <c r="B131" s="485" t="s">
        <v>164</v>
      </c>
      <c r="C131" s="487">
        <v>38068</v>
      </c>
      <c r="D131" s="487">
        <v>38068</v>
      </c>
      <c r="E131" s="487"/>
      <c r="F131" s="512"/>
      <c r="G131" s="512"/>
      <c r="H131" s="512"/>
      <c r="I131" s="512"/>
      <c r="J131" s="512"/>
      <c r="K131" s="512"/>
      <c r="L131" s="512"/>
      <c r="M131" s="512"/>
      <c r="N131" s="511"/>
      <c r="O131" s="511"/>
      <c r="P131" s="489"/>
    </row>
    <row r="132" spans="1:16" ht="21" customHeight="1">
      <c r="A132" s="513"/>
      <c r="B132" s="485" t="s">
        <v>811</v>
      </c>
      <c r="C132" s="487">
        <v>20000</v>
      </c>
      <c r="D132" s="487">
        <v>1842</v>
      </c>
      <c r="E132" s="487"/>
      <c r="F132" s="512"/>
      <c r="G132" s="512"/>
      <c r="H132" s="512"/>
      <c r="I132" s="512"/>
      <c r="J132" s="512"/>
      <c r="K132" s="512"/>
      <c r="L132" s="512"/>
      <c r="M132" s="512"/>
      <c r="N132" s="511"/>
      <c r="O132" s="511"/>
      <c r="P132" s="489"/>
    </row>
    <row r="133" spans="1:16" ht="21" customHeight="1">
      <c r="A133" s="474" t="s">
        <v>911</v>
      </c>
      <c r="B133" s="483" t="s">
        <v>144</v>
      </c>
      <c r="C133" s="487"/>
      <c r="D133" s="487"/>
      <c r="E133" s="484">
        <f>SUM(F133:O133)</f>
        <v>0</v>
      </c>
      <c r="F133" s="512"/>
      <c r="G133" s="512"/>
      <c r="H133" s="512"/>
      <c r="I133" s="512"/>
      <c r="J133" s="512"/>
      <c r="K133" s="512"/>
      <c r="L133" s="512"/>
      <c r="M133" s="512"/>
      <c r="N133" s="511"/>
      <c r="O133" s="511"/>
      <c r="P133" s="489"/>
    </row>
    <row r="134" spans="1:16" ht="21" customHeight="1">
      <c r="A134" s="474" t="s">
        <v>912</v>
      </c>
      <c r="B134" s="483" t="s">
        <v>150</v>
      </c>
      <c r="C134" s="487"/>
      <c r="D134" s="487"/>
      <c r="E134" s="484">
        <f>SUM(F134:O134)</f>
        <v>0</v>
      </c>
      <c r="F134" s="512"/>
      <c r="G134" s="512"/>
      <c r="H134" s="512"/>
      <c r="I134" s="512"/>
      <c r="J134" s="512"/>
      <c r="K134" s="512"/>
      <c r="L134" s="512"/>
      <c r="M134" s="512"/>
      <c r="N134" s="511"/>
      <c r="O134" s="511"/>
      <c r="P134" s="489"/>
    </row>
    <row r="135" spans="1:16" ht="21" customHeight="1">
      <c r="A135" s="474" t="s">
        <v>913</v>
      </c>
      <c r="B135" s="483" t="s">
        <v>151</v>
      </c>
      <c r="C135" s="484">
        <f>SUM(C136:C143)</f>
        <v>53586</v>
      </c>
      <c r="D135" s="484">
        <f>SUM(D136:D143)</f>
        <v>22728</v>
      </c>
      <c r="E135" s="484">
        <f>SUM(F135:O135)</f>
        <v>22728</v>
      </c>
      <c r="F135" s="512"/>
      <c r="G135" s="512"/>
      <c r="H135" s="512"/>
      <c r="I135" s="486">
        <v>500</v>
      </c>
      <c r="J135" s="512"/>
      <c r="K135" s="512"/>
      <c r="L135" s="512"/>
      <c r="M135" s="486">
        <v>1486</v>
      </c>
      <c r="N135" s="488">
        <v>20742</v>
      </c>
      <c r="O135" s="511"/>
      <c r="P135" s="489"/>
    </row>
    <row r="136" spans="1:16" ht="21" customHeight="1">
      <c r="A136" s="474"/>
      <c r="B136" s="485" t="s">
        <v>182</v>
      </c>
      <c r="C136" s="487">
        <v>1486</v>
      </c>
      <c r="D136" s="487">
        <v>1486</v>
      </c>
      <c r="E136" s="484"/>
      <c r="F136" s="512"/>
      <c r="G136" s="512"/>
      <c r="H136" s="512"/>
      <c r="I136" s="512"/>
      <c r="J136" s="512"/>
      <c r="K136" s="512"/>
      <c r="L136" s="512"/>
      <c r="M136" s="512"/>
      <c r="N136" s="488"/>
      <c r="O136" s="511"/>
      <c r="P136" s="489"/>
    </row>
    <row r="137" spans="1:16" ht="21" customHeight="1">
      <c r="A137" s="474"/>
      <c r="B137" s="485" t="s">
        <v>757</v>
      </c>
      <c r="C137" s="487">
        <v>4000</v>
      </c>
      <c r="D137" s="487">
        <v>80</v>
      </c>
      <c r="E137" s="487"/>
      <c r="F137" s="512"/>
      <c r="G137" s="512"/>
      <c r="H137" s="512"/>
      <c r="I137" s="512"/>
      <c r="J137" s="512"/>
      <c r="K137" s="512"/>
      <c r="L137" s="512"/>
      <c r="M137" s="512"/>
      <c r="N137" s="511"/>
      <c r="O137" s="511"/>
      <c r="P137" s="489"/>
    </row>
    <row r="138" spans="1:16" ht="21" customHeight="1">
      <c r="A138" s="474"/>
      <c r="B138" s="485" t="s">
        <v>758</v>
      </c>
      <c r="C138" s="487">
        <v>6000</v>
      </c>
      <c r="D138" s="487">
        <v>1438</v>
      </c>
      <c r="E138" s="487"/>
      <c r="F138" s="512"/>
      <c r="G138" s="512"/>
      <c r="H138" s="512"/>
      <c r="I138" s="512"/>
      <c r="J138" s="512"/>
      <c r="K138" s="512"/>
      <c r="L138" s="512"/>
      <c r="M138" s="512"/>
      <c r="N138" s="511"/>
      <c r="O138" s="511"/>
      <c r="P138" s="489"/>
    </row>
    <row r="139" spans="1:16" ht="21" customHeight="1">
      <c r="A139" s="474"/>
      <c r="B139" s="485" t="s">
        <v>756</v>
      </c>
      <c r="C139" s="487">
        <v>5000</v>
      </c>
      <c r="D139" s="487"/>
      <c r="E139" s="487"/>
      <c r="F139" s="512"/>
      <c r="G139" s="512"/>
      <c r="H139" s="512"/>
      <c r="I139" s="512"/>
      <c r="J139" s="512"/>
      <c r="K139" s="512"/>
      <c r="L139" s="512"/>
      <c r="M139" s="512"/>
      <c r="N139" s="511"/>
      <c r="O139" s="511"/>
      <c r="P139" s="489"/>
    </row>
    <row r="140" spans="1:16" ht="21" customHeight="1">
      <c r="A140" s="474"/>
      <c r="B140" s="485" t="s">
        <v>759</v>
      </c>
      <c r="C140" s="487">
        <v>3500</v>
      </c>
      <c r="D140" s="487">
        <v>727</v>
      </c>
      <c r="E140" s="487"/>
      <c r="F140" s="512"/>
      <c r="G140" s="512"/>
      <c r="H140" s="512"/>
      <c r="I140" s="512"/>
      <c r="J140" s="512"/>
      <c r="K140" s="512"/>
      <c r="L140" s="512"/>
      <c r="M140" s="512"/>
      <c r="N140" s="511"/>
      <c r="O140" s="511"/>
      <c r="P140" s="489"/>
    </row>
    <row r="141" spans="1:16" ht="21" customHeight="1">
      <c r="A141" s="474"/>
      <c r="B141" s="485" t="s">
        <v>760</v>
      </c>
      <c r="C141" s="487">
        <v>11000</v>
      </c>
      <c r="D141" s="487">
        <v>3997</v>
      </c>
      <c r="E141" s="487"/>
      <c r="F141" s="512"/>
      <c r="G141" s="512"/>
      <c r="H141" s="512"/>
      <c r="I141" s="512"/>
      <c r="J141" s="512"/>
      <c r="K141" s="512"/>
      <c r="L141" s="512"/>
      <c r="M141" s="512"/>
      <c r="N141" s="511"/>
      <c r="O141" s="511"/>
      <c r="P141" s="489"/>
    </row>
    <row r="142" spans="1:16" ht="21" customHeight="1">
      <c r="A142" s="474"/>
      <c r="B142" s="485" t="s">
        <v>761</v>
      </c>
      <c r="C142" s="487">
        <v>2600</v>
      </c>
      <c r="D142" s="487"/>
      <c r="E142" s="487"/>
      <c r="F142" s="512"/>
      <c r="G142" s="512"/>
      <c r="H142" s="512"/>
      <c r="I142" s="512"/>
      <c r="J142" s="512"/>
      <c r="K142" s="512"/>
      <c r="L142" s="512"/>
      <c r="M142" s="512"/>
      <c r="N142" s="511"/>
      <c r="O142" s="511"/>
      <c r="P142" s="489"/>
    </row>
    <row r="143" spans="1:16" ht="21" customHeight="1">
      <c r="A143" s="474"/>
      <c r="B143" s="485" t="s">
        <v>762</v>
      </c>
      <c r="C143" s="487">
        <v>20000</v>
      </c>
      <c r="D143" s="487">
        <v>15000</v>
      </c>
      <c r="E143" s="487"/>
      <c r="F143" s="512"/>
      <c r="G143" s="512"/>
      <c r="H143" s="512"/>
      <c r="I143" s="512"/>
      <c r="J143" s="512"/>
      <c r="K143" s="512"/>
      <c r="L143" s="512"/>
      <c r="M143" s="512"/>
      <c r="N143" s="511"/>
      <c r="O143" s="511"/>
      <c r="P143" s="489"/>
    </row>
    <row r="144" spans="1:16" ht="21" customHeight="1">
      <c r="A144" s="474" t="s">
        <v>914</v>
      </c>
      <c r="B144" s="483" t="s">
        <v>153</v>
      </c>
      <c r="C144" s="484">
        <f>SUM(C145:C151)</f>
        <v>67775</v>
      </c>
      <c r="D144" s="484">
        <f>SUM(D145:D151)</f>
        <v>2600</v>
      </c>
      <c r="E144" s="484">
        <f>SUM(F144:O144)</f>
        <v>2600</v>
      </c>
      <c r="F144" s="512"/>
      <c r="G144" s="512"/>
      <c r="H144" s="486"/>
      <c r="I144" s="512"/>
      <c r="J144" s="512"/>
      <c r="K144" s="512"/>
      <c r="L144" s="512"/>
      <c r="M144" s="486">
        <v>2600</v>
      </c>
      <c r="N144" s="488"/>
      <c r="O144" s="511"/>
      <c r="P144" s="489"/>
    </row>
    <row r="145" spans="1:16" ht="21" customHeight="1">
      <c r="A145" s="474"/>
      <c r="B145" s="485" t="s">
        <v>719</v>
      </c>
      <c r="C145" s="487">
        <v>3570</v>
      </c>
      <c r="D145" s="487">
        <v>1488</v>
      </c>
      <c r="E145" s="487"/>
      <c r="F145" s="512"/>
      <c r="G145" s="512"/>
      <c r="H145" s="512"/>
      <c r="I145" s="512"/>
      <c r="J145" s="512"/>
      <c r="K145" s="512"/>
      <c r="L145" s="512"/>
      <c r="M145" s="512"/>
      <c r="N145" s="511"/>
      <c r="O145" s="511"/>
      <c r="P145" s="489"/>
    </row>
    <row r="146" spans="1:16" ht="21" customHeight="1">
      <c r="A146" s="474"/>
      <c r="B146" s="485" t="s">
        <v>721</v>
      </c>
      <c r="C146" s="487">
        <v>5000</v>
      </c>
      <c r="D146" s="487"/>
      <c r="E146" s="487"/>
      <c r="F146" s="512"/>
      <c r="G146" s="512"/>
      <c r="H146" s="512"/>
      <c r="I146" s="512"/>
      <c r="J146" s="512"/>
      <c r="K146" s="512"/>
      <c r="L146" s="512"/>
      <c r="M146" s="512"/>
      <c r="N146" s="511"/>
      <c r="O146" s="511"/>
      <c r="P146" s="489"/>
    </row>
    <row r="147" spans="1:16" ht="21" customHeight="1">
      <c r="A147" s="474"/>
      <c r="B147" s="485" t="s">
        <v>797</v>
      </c>
      <c r="C147" s="487">
        <v>3000</v>
      </c>
      <c r="D147" s="487"/>
      <c r="E147" s="487"/>
      <c r="F147" s="512"/>
      <c r="G147" s="512"/>
      <c r="H147" s="512"/>
      <c r="I147" s="512"/>
      <c r="J147" s="512"/>
      <c r="K147" s="512"/>
      <c r="L147" s="512"/>
      <c r="M147" s="512"/>
      <c r="N147" s="511"/>
      <c r="O147" s="511"/>
      <c r="P147" s="489"/>
    </row>
    <row r="148" spans="1:16" ht="21" customHeight="1">
      <c r="A148" s="474"/>
      <c r="B148" s="485" t="s">
        <v>185</v>
      </c>
      <c r="C148" s="487">
        <v>2707</v>
      </c>
      <c r="D148" s="487"/>
      <c r="E148" s="487"/>
      <c r="F148" s="512"/>
      <c r="G148" s="512"/>
      <c r="H148" s="512"/>
      <c r="I148" s="512"/>
      <c r="J148" s="512"/>
      <c r="K148" s="512"/>
      <c r="L148" s="512"/>
      <c r="M148" s="512"/>
      <c r="N148" s="511"/>
      <c r="O148" s="511"/>
      <c r="P148" s="489"/>
    </row>
    <row r="149" spans="1:16" ht="21" customHeight="1">
      <c r="A149" s="474"/>
      <c r="B149" s="485" t="s">
        <v>183</v>
      </c>
      <c r="C149" s="487">
        <v>836</v>
      </c>
      <c r="D149" s="487">
        <v>836</v>
      </c>
      <c r="E149" s="487"/>
      <c r="F149" s="512"/>
      <c r="G149" s="512"/>
      <c r="H149" s="512"/>
      <c r="I149" s="512"/>
      <c r="J149" s="512"/>
      <c r="K149" s="512"/>
      <c r="L149" s="512"/>
      <c r="M149" s="512"/>
      <c r="N149" s="511"/>
      <c r="O149" s="511"/>
      <c r="P149" s="489"/>
    </row>
    <row r="150" spans="1:16" ht="21" customHeight="1">
      <c r="A150" s="474"/>
      <c r="B150" s="485" t="s">
        <v>165</v>
      </c>
      <c r="C150" s="487">
        <v>600</v>
      </c>
      <c r="D150" s="487"/>
      <c r="E150" s="487"/>
      <c r="F150" s="512"/>
      <c r="G150" s="512"/>
      <c r="H150" s="512"/>
      <c r="I150" s="512"/>
      <c r="J150" s="512"/>
      <c r="K150" s="512"/>
      <c r="L150" s="512"/>
      <c r="M150" s="512"/>
      <c r="N150" s="511"/>
      <c r="O150" s="511"/>
      <c r="P150" s="489"/>
    </row>
    <row r="151" spans="1:16" ht="21" customHeight="1">
      <c r="A151" s="474"/>
      <c r="B151" s="485" t="s">
        <v>722</v>
      </c>
      <c r="C151" s="487">
        <v>52062</v>
      </c>
      <c r="D151" s="487">
        <v>276</v>
      </c>
      <c r="E151" s="487"/>
      <c r="F151" s="512"/>
      <c r="G151" s="512"/>
      <c r="H151" s="512"/>
      <c r="I151" s="512"/>
      <c r="J151" s="512"/>
      <c r="K151" s="512"/>
      <c r="L151" s="512"/>
      <c r="M151" s="512"/>
      <c r="N151" s="511"/>
      <c r="O151" s="511"/>
      <c r="P151" s="489"/>
    </row>
    <row r="152" spans="1:16" ht="21" customHeight="1">
      <c r="A152" s="474" t="s">
        <v>915</v>
      </c>
      <c r="B152" s="483" t="s">
        <v>154</v>
      </c>
      <c r="C152" s="484">
        <f>SUM(C153:C165)</f>
        <v>33520</v>
      </c>
      <c r="D152" s="484">
        <f>SUM(D153:D165)</f>
        <v>15463</v>
      </c>
      <c r="E152" s="484">
        <f>SUM(F152:O152)</f>
        <v>15463</v>
      </c>
      <c r="F152" s="512"/>
      <c r="G152" s="512"/>
      <c r="H152" s="486"/>
      <c r="I152" s="512"/>
      <c r="J152" s="512"/>
      <c r="K152" s="512"/>
      <c r="L152" s="512"/>
      <c r="M152" s="512"/>
      <c r="N152" s="488">
        <v>15463</v>
      </c>
      <c r="O152" s="511"/>
      <c r="P152" s="489"/>
    </row>
    <row r="153" spans="1:16" ht="21" customHeight="1">
      <c r="A153" s="474"/>
      <c r="B153" s="485" t="s">
        <v>718</v>
      </c>
      <c r="C153" s="487">
        <v>13000</v>
      </c>
      <c r="D153" s="487">
        <v>2897</v>
      </c>
      <c r="E153" s="487"/>
      <c r="F153" s="512"/>
      <c r="G153" s="512"/>
      <c r="H153" s="512"/>
      <c r="I153" s="512"/>
      <c r="J153" s="512"/>
      <c r="K153" s="512"/>
      <c r="L153" s="512"/>
      <c r="M153" s="512"/>
      <c r="N153" s="511"/>
      <c r="O153" s="511"/>
      <c r="P153" s="489"/>
    </row>
    <row r="154" spans="1:16" ht="21" customHeight="1">
      <c r="A154" s="474"/>
      <c r="B154" s="485" t="s">
        <v>184</v>
      </c>
      <c r="C154" s="487">
        <v>1000</v>
      </c>
      <c r="D154" s="487">
        <v>794</v>
      </c>
      <c r="E154" s="487"/>
      <c r="F154" s="512"/>
      <c r="G154" s="512"/>
      <c r="H154" s="512"/>
      <c r="I154" s="512"/>
      <c r="J154" s="512"/>
      <c r="K154" s="512"/>
      <c r="L154" s="512"/>
      <c r="M154" s="512"/>
      <c r="N154" s="511"/>
      <c r="O154" s="511"/>
      <c r="P154" s="489"/>
    </row>
    <row r="155" spans="1:16" ht="21" customHeight="1">
      <c r="A155" s="474"/>
      <c r="B155" s="485" t="s">
        <v>788</v>
      </c>
      <c r="C155" s="487">
        <v>6000</v>
      </c>
      <c r="D155" s="487">
        <v>4900</v>
      </c>
      <c r="E155" s="487"/>
      <c r="F155" s="512"/>
      <c r="G155" s="512"/>
      <c r="H155" s="512"/>
      <c r="I155" s="512"/>
      <c r="J155" s="512"/>
      <c r="K155" s="512"/>
      <c r="L155" s="512"/>
      <c r="M155" s="512"/>
      <c r="N155" s="511"/>
      <c r="O155" s="511"/>
      <c r="P155" s="489"/>
    </row>
    <row r="156" spans="1:16" ht="21" customHeight="1">
      <c r="A156" s="474"/>
      <c r="B156" s="485" t="s">
        <v>778</v>
      </c>
      <c r="C156" s="487">
        <v>1052</v>
      </c>
      <c r="D156" s="487">
        <v>526</v>
      </c>
      <c r="E156" s="487"/>
      <c r="F156" s="512"/>
      <c r="G156" s="512"/>
      <c r="H156" s="512"/>
      <c r="I156" s="512"/>
      <c r="J156" s="512"/>
      <c r="K156" s="512"/>
      <c r="L156" s="512"/>
      <c r="M156" s="512"/>
      <c r="N156" s="511"/>
      <c r="O156" s="511"/>
      <c r="P156" s="489"/>
    </row>
    <row r="157" spans="1:16" ht="21" customHeight="1">
      <c r="A157" s="474"/>
      <c r="B157" s="485" t="s">
        <v>779</v>
      </c>
      <c r="C157" s="487">
        <v>4212</v>
      </c>
      <c r="D157" s="487">
        <v>2106</v>
      </c>
      <c r="E157" s="487"/>
      <c r="F157" s="512"/>
      <c r="G157" s="512"/>
      <c r="H157" s="512"/>
      <c r="I157" s="512"/>
      <c r="J157" s="512"/>
      <c r="K157" s="512"/>
      <c r="L157" s="512"/>
      <c r="M157" s="512"/>
      <c r="N157" s="511"/>
      <c r="O157" s="511"/>
      <c r="P157" s="489"/>
    </row>
    <row r="158" spans="1:16" ht="21" customHeight="1">
      <c r="A158" s="474"/>
      <c r="B158" s="485" t="s">
        <v>780</v>
      </c>
      <c r="C158" s="487">
        <v>1272</v>
      </c>
      <c r="D158" s="487">
        <v>636</v>
      </c>
      <c r="E158" s="487"/>
      <c r="F158" s="512"/>
      <c r="G158" s="512"/>
      <c r="H158" s="512"/>
      <c r="I158" s="512"/>
      <c r="J158" s="512"/>
      <c r="K158" s="512"/>
      <c r="L158" s="512"/>
      <c r="M158" s="512"/>
      <c r="N158" s="511"/>
      <c r="O158" s="511"/>
      <c r="P158" s="489"/>
    </row>
    <row r="159" spans="1:16" ht="21" customHeight="1">
      <c r="A159" s="474"/>
      <c r="B159" s="485" t="s">
        <v>781</v>
      </c>
      <c r="C159" s="487">
        <v>1142</v>
      </c>
      <c r="D159" s="487">
        <v>571</v>
      </c>
      <c r="E159" s="487"/>
      <c r="F159" s="512"/>
      <c r="G159" s="512"/>
      <c r="H159" s="512"/>
      <c r="I159" s="512"/>
      <c r="J159" s="512"/>
      <c r="K159" s="512"/>
      <c r="L159" s="512"/>
      <c r="M159" s="512"/>
      <c r="N159" s="511"/>
      <c r="O159" s="511"/>
      <c r="P159" s="489"/>
    </row>
    <row r="160" spans="1:16" ht="21" customHeight="1">
      <c r="A160" s="474"/>
      <c r="B160" s="485" t="s">
        <v>782</v>
      </c>
      <c r="C160" s="487">
        <v>952</v>
      </c>
      <c r="D160" s="487">
        <v>476</v>
      </c>
      <c r="E160" s="487"/>
      <c r="F160" s="512"/>
      <c r="G160" s="512"/>
      <c r="H160" s="512"/>
      <c r="I160" s="512"/>
      <c r="J160" s="512"/>
      <c r="K160" s="512"/>
      <c r="L160" s="512"/>
      <c r="M160" s="512"/>
      <c r="N160" s="511"/>
      <c r="O160" s="511"/>
      <c r="P160" s="489"/>
    </row>
    <row r="161" spans="1:16" ht="21" customHeight="1">
      <c r="A161" s="474"/>
      <c r="B161" s="485" t="s">
        <v>783</v>
      </c>
      <c r="C161" s="487">
        <v>992</v>
      </c>
      <c r="D161" s="487">
        <v>496</v>
      </c>
      <c r="E161" s="487"/>
      <c r="F161" s="512"/>
      <c r="G161" s="512"/>
      <c r="H161" s="512"/>
      <c r="I161" s="512"/>
      <c r="J161" s="512"/>
      <c r="K161" s="512"/>
      <c r="L161" s="512"/>
      <c r="M161" s="512"/>
      <c r="N161" s="511"/>
      <c r="O161" s="511"/>
      <c r="P161" s="489"/>
    </row>
    <row r="162" spans="1:16" ht="21" customHeight="1">
      <c r="A162" s="474"/>
      <c r="B162" s="485" t="s">
        <v>784</v>
      </c>
      <c r="C162" s="487">
        <v>992</v>
      </c>
      <c r="D162" s="487">
        <v>496</v>
      </c>
      <c r="E162" s="487"/>
      <c r="F162" s="512"/>
      <c r="G162" s="512"/>
      <c r="H162" s="512"/>
      <c r="I162" s="512"/>
      <c r="J162" s="512"/>
      <c r="K162" s="512"/>
      <c r="L162" s="512"/>
      <c r="M162" s="512"/>
      <c r="N162" s="511"/>
      <c r="O162" s="511"/>
      <c r="P162" s="489"/>
    </row>
    <row r="163" spans="1:16" ht="21" customHeight="1">
      <c r="A163" s="474"/>
      <c r="B163" s="485" t="s">
        <v>785</v>
      </c>
      <c r="C163" s="487">
        <v>942</v>
      </c>
      <c r="D163" s="487">
        <v>770</v>
      </c>
      <c r="E163" s="487"/>
      <c r="F163" s="512"/>
      <c r="G163" s="512"/>
      <c r="H163" s="512"/>
      <c r="I163" s="512"/>
      <c r="J163" s="512"/>
      <c r="K163" s="512"/>
      <c r="L163" s="512"/>
      <c r="M163" s="512"/>
      <c r="N163" s="511"/>
      <c r="O163" s="511"/>
      <c r="P163" s="489"/>
    </row>
    <row r="164" spans="1:16" ht="21" customHeight="1">
      <c r="A164" s="474"/>
      <c r="B164" s="485" t="s">
        <v>786</v>
      </c>
      <c r="C164" s="487">
        <v>932</v>
      </c>
      <c r="D164" s="487">
        <v>466</v>
      </c>
      <c r="E164" s="487"/>
      <c r="F164" s="512"/>
      <c r="G164" s="512"/>
      <c r="H164" s="512"/>
      <c r="I164" s="512"/>
      <c r="J164" s="512"/>
      <c r="K164" s="512"/>
      <c r="L164" s="512"/>
      <c r="M164" s="512"/>
      <c r="N164" s="511"/>
      <c r="O164" s="511"/>
      <c r="P164" s="489"/>
    </row>
    <row r="165" spans="1:16" ht="21" customHeight="1">
      <c r="A165" s="474"/>
      <c r="B165" s="485" t="s">
        <v>787</v>
      </c>
      <c r="C165" s="487">
        <v>1032</v>
      </c>
      <c r="D165" s="487">
        <v>329</v>
      </c>
      <c r="E165" s="487"/>
      <c r="F165" s="512"/>
      <c r="G165" s="512"/>
      <c r="H165" s="512"/>
      <c r="I165" s="512"/>
      <c r="J165" s="512"/>
      <c r="K165" s="512"/>
      <c r="L165" s="512"/>
      <c r="M165" s="512"/>
      <c r="N165" s="511"/>
      <c r="O165" s="511"/>
      <c r="P165" s="489"/>
    </row>
    <row r="166" spans="1:16" ht="21" customHeight="1">
      <c r="A166" s="494"/>
      <c r="B166" s="483"/>
      <c r="C166" s="487"/>
      <c r="D166" s="487"/>
      <c r="E166" s="487"/>
      <c r="F166" s="512"/>
      <c r="G166" s="512"/>
      <c r="H166" s="512"/>
      <c r="I166" s="512"/>
      <c r="J166" s="512"/>
      <c r="K166" s="512"/>
      <c r="L166" s="512"/>
      <c r="M166" s="512"/>
      <c r="N166" s="511"/>
      <c r="O166" s="511"/>
      <c r="P166" s="489"/>
    </row>
    <row r="167" spans="1:16" ht="21" customHeight="1">
      <c r="A167" s="494"/>
      <c r="B167" s="483" t="s">
        <v>796</v>
      </c>
      <c r="C167" s="484">
        <v>54987</v>
      </c>
      <c r="D167" s="484">
        <v>22817</v>
      </c>
      <c r="E167" s="484">
        <f>SUM(F167:P167)</f>
        <v>22817</v>
      </c>
      <c r="F167" s="512"/>
      <c r="G167" s="512"/>
      <c r="H167" s="512"/>
      <c r="I167" s="512"/>
      <c r="J167" s="512"/>
      <c r="K167" s="512"/>
      <c r="L167" s="512"/>
      <c r="M167" s="512"/>
      <c r="N167" s="488">
        <v>22817</v>
      </c>
      <c r="O167" s="511"/>
      <c r="P167" s="489"/>
    </row>
    <row r="168" spans="1:16" ht="21" customHeight="1">
      <c r="A168" s="494"/>
      <c r="B168" s="483"/>
      <c r="C168" s="484"/>
      <c r="D168" s="484"/>
      <c r="E168" s="487"/>
      <c r="F168" s="512"/>
      <c r="G168" s="512"/>
      <c r="H168" s="512"/>
      <c r="I168" s="512"/>
      <c r="J168" s="512"/>
      <c r="K168" s="512"/>
      <c r="L168" s="512"/>
      <c r="M168" s="512"/>
      <c r="N168" s="511"/>
      <c r="O168" s="511"/>
      <c r="P168" s="489"/>
    </row>
    <row r="169" spans="1:16" ht="21" customHeight="1">
      <c r="A169" s="494"/>
      <c r="B169" s="483" t="s">
        <v>717</v>
      </c>
      <c r="C169" s="484">
        <v>51190</v>
      </c>
      <c r="D169" s="484">
        <v>40484</v>
      </c>
      <c r="E169" s="484">
        <f aca="true" t="shared" si="1" ref="E169:E181">SUM(F169:P169)</f>
        <v>40484</v>
      </c>
      <c r="F169" s="512"/>
      <c r="G169" s="512"/>
      <c r="H169" s="486"/>
      <c r="I169" s="512"/>
      <c r="J169" s="512"/>
      <c r="K169" s="512"/>
      <c r="L169" s="512"/>
      <c r="M169" s="512"/>
      <c r="N169" s="488">
        <v>40484</v>
      </c>
      <c r="O169" s="511"/>
      <c r="P169" s="489"/>
    </row>
    <row r="170" spans="1:16" ht="21" customHeight="1">
      <c r="A170" s="494"/>
      <c r="B170" s="483" t="s">
        <v>173</v>
      </c>
      <c r="C170" s="484">
        <v>1646946</v>
      </c>
      <c r="D170" s="484">
        <v>655986</v>
      </c>
      <c r="E170" s="484">
        <f t="shared" si="1"/>
        <v>655986</v>
      </c>
      <c r="F170" s="512"/>
      <c r="G170" s="512"/>
      <c r="H170" s="486">
        <v>11441</v>
      </c>
      <c r="I170" s="512"/>
      <c r="J170" s="512"/>
      <c r="K170" s="512"/>
      <c r="L170" s="512"/>
      <c r="M170" s="486">
        <v>160156</v>
      </c>
      <c r="N170" s="488">
        <v>484389</v>
      </c>
      <c r="O170" s="511"/>
      <c r="P170" s="687"/>
    </row>
    <row r="171" spans="1:16" ht="21" customHeight="1">
      <c r="A171" s="494"/>
      <c r="B171" s="483" t="s">
        <v>192</v>
      </c>
      <c r="C171" s="484">
        <v>24130</v>
      </c>
      <c r="D171" s="484"/>
      <c r="E171" s="484">
        <f t="shared" si="1"/>
        <v>0</v>
      </c>
      <c r="F171" s="512"/>
      <c r="G171" s="512"/>
      <c r="H171" s="486"/>
      <c r="I171" s="512"/>
      <c r="J171" s="512"/>
      <c r="K171" s="512"/>
      <c r="L171" s="512"/>
      <c r="M171" s="486"/>
      <c r="N171" s="488"/>
      <c r="O171" s="511"/>
      <c r="P171" s="687"/>
    </row>
    <row r="172" spans="1:16" ht="21" customHeight="1">
      <c r="A172" s="494"/>
      <c r="B172" s="483" t="s">
        <v>237</v>
      </c>
      <c r="C172" s="484">
        <v>130000</v>
      </c>
      <c r="D172" s="484">
        <v>79734</v>
      </c>
      <c r="E172" s="484">
        <f t="shared" si="1"/>
        <v>79734</v>
      </c>
      <c r="F172" s="512"/>
      <c r="G172" s="512"/>
      <c r="H172" s="486"/>
      <c r="I172" s="512"/>
      <c r="J172" s="512"/>
      <c r="K172" s="512"/>
      <c r="L172" s="512"/>
      <c r="M172" s="512"/>
      <c r="N172" s="488">
        <v>79734</v>
      </c>
      <c r="O172" s="511"/>
      <c r="P172" s="687"/>
    </row>
    <row r="173" spans="1:16" ht="21" customHeight="1">
      <c r="A173" s="494"/>
      <c r="B173" s="483" t="s">
        <v>234</v>
      </c>
      <c r="C173" s="484">
        <v>200000</v>
      </c>
      <c r="D173" s="484">
        <v>129978</v>
      </c>
      <c r="E173" s="484">
        <f t="shared" si="1"/>
        <v>129978</v>
      </c>
      <c r="F173" s="512"/>
      <c r="G173" s="512"/>
      <c r="H173" s="486"/>
      <c r="I173" s="512"/>
      <c r="J173" s="512"/>
      <c r="K173" s="512"/>
      <c r="L173" s="512"/>
      <c r="M173" s="512"/>
      <c r="N173" s="488">
        <v>129978</v>
      </c>
      <c r="O173" s="511"/>
      <c r="P173" s="687"/>
    </row>
    <row r="174" spans="1:16" ht="21" customHeight="1">
      <c r="A174" s="494"/>
      <c r="B174" s="483" t="s">
        <v>189</v>
      </c>
      <c r="C174" s="484">
        <v>11511</v>
      </c>
      <c r="D174" s="484">
        <v>24455</v>
      </c>
      <c r="E174" s="484">
        <f t="shared" si="1"/>
        <v>24455</v>
      </c>
      <c r="F174" s="512"/>
      <c r="G174" s="512"/>
      <c r="H174" s="486"/>
      <c r="I174" s="512"/>
      <c r="J174" s="512"/>
      <c r="K174" s="512"/>
      <c r="L174" s="512"/>
      <c r="M174" s="486">
        <v>24455</v>
      </c>
      <c r="N174" s="488"/>
      <c r="O174" s="511"/>
      <c r="P174" s="687"/>
    </row>
    <row r="175" spans="1:16" ht="21" customHeight="1">
      <c r="A175" s="494"/>
      <c r="B175" s="483" t="s">
        <v>190</v>
      </c>
      <c r="C175" s="484">
        <v>19302</v>
      </c>
      <c r="D175" s="484">
        <v>19302</v>
      </c>
      <c r="E175" s="484">
        <f t="shared" si="1"/>
        <v>19302</v>
      </c>
      <c r="F175" s="512"/>
      <c r="G175" s="512"/>
      <c r="H175" s="486"/>
      <c r="I175" s="512"/>
      <c r="J175" s="512"/>
      <c r="K175" s="512"/>
      <c r="L175" s="512"/>
      <c r="M175" s="486">
        <v>19302</v>
      </c>
      <c r="N175" s="488"/>
      <c r="O175" s="511"/>
      <c r="P175" s="687"/>
    </row>
    <row r="176" spans="1:16" ht="21" customHeight="1">
      <c r="A176" s="494"/>
      <c r="B176" s="483" t="s">
        <v>236</v>
      </c>
      <c r="C176" s="484">
        <v>630860</v>
      </c>
      <c r="D176" s="484">
        <v>364219</v>
      </c>
      <c r="E176" s="484">
        <f t="shared" si="1"/>
        <v>364219</v>
      </c>
      <c r="F176" s="512"/>
      <c r="G176" s="512"/>
      <c r="H176" s="486"/>
      <c r="I176" s="512"/>
      <c r="J176" s="512"/>
      <c r="K176" s="512"/>
      <c r="L176" s="512"/>
      <c r="M176" s="486"/>
      <c r="N176" s="488">
        <v>364219</v>
      </c>
      <c r="O176" s="511"/>
      <c r="P176" s="687"/>
    </row>
    <row r="177" spans="1:16" ht="21" customHeight="1">
      <c r="A177" s="494"/>
      <c r="B177" s="483" t="s">
        <v>240</v>
      </c>
      <c r="C177" s="484">
        <v>56371</v>
      </c>
      <c r="D177" s="484">
        <v>22122</v>
      </c>
      <c r="E177" s="484">
        <f t="shared" si="1"/>
        <v>22122</v>
      </c>
      <c r="F177" s="512"/>
      <c r="G177" s="512"/>
      <c r="H177" s="486"/>
      <c r="I177" s="512"/>
      <c r="J177" s="512"/>
      <c r="K177" s="512"/>
      <c r="L177" s="512"/>
      <c r="M177" s="486"/>
      <c r="N177" s="488">
        <v>22122</v>
      </c>
      <c r="O177" s="511"/>
      <c r="P177" s="687"/>
    </row>
    <row r="178" spans="1:16" ht="21" customHeight="1">
      <c r="A178" s="494"/>
      <c r="B178" s="483" t="s">
        <v>876</v>
      </c>
      <c r="C178" s="484">
        <v>1447197</v>
      </c>
      <c r="D178" s="484">
        <v>694399</v>
      </c>
      <c r="E178" s="484">
        <f t="shared" si="1"/>
        <v>694399</v>
      </c>
      <c r="F178" s="486">
        <v>90780</v>
      </c>
      <c r="G178" s="486">
        <v>5113</v>
      </c>
      <c r="H178" s="486">
        <v>99958</v>
      </c>
      <c r="I178" s="512"/>
      <c r="J178" s="512"/>
      <c r="K178" s="512"/>
      <c r="L178" s="512"/>
      <c r="M178" s="486">
        <v>96003</v>
      </c>
      <c r="N178" s="488">
        <v>402545</v>
      </c>
      <c r="O178" s="511"/>
      <c r="P178" s="489"/>
    </row>
    <row r="179" spans="1:16" ht="21" customHeight="1">
      <c r="A179" s="474"/>
      <c r="B179" s="483" t="s">
        <v>878</v>
      </c>
      <c r="C179" s="484">
        <v>338337</v>
      </c>
      <c r="D179" s="484">
        <v>145191</v>
      </c>
      <c r="E179" s="484">
        <f t="shared" si="1"/>
        <v>145191</v>
      </c>
      <c r="F179" s="486">
        <v>40489</v>
      </c>
      <c r="G179" s="486">
        <v>1292</v>
      </c>
      <c r="H179" s="486">
        <v>17342</v>
      </c>
      <c r="I179" s="486">
        <v>2357</v>
      </c>
      <c r="J179" s="512"/>
      <c r="K179" s="512"/>
      <c r="L179" s="512"/>
      <c r="M179" s="486">
        <v>4732</v>
      </c>
      <c r="N179" s="488">
        <v>78979</v>
      </c>
      <c r="O179" s="511"/>
      <c r="P179" s="489"/>
    </row>
    <row r="180" spans="1:16" ht="21" customHeight="1">
      <c r="A180" s="474"/>
      <c r="B180" s="483" t="s">
        <v>879</v>
      </c>
      <c r="C180" s="484">
        <v>527216</v>
      </c>
      <c r="D180" s="484">
        <v>243886</v>
      </c>
      <c r="E180" s="484">
        <f t="shared" si="1"/>
        <v>243886</v>
      </c>
      <c r="F180" s="486">
        <v>53564</v>
      </c>
      <c r="G180" s="486">
        <v>4506</v>
      </c>
      <c r="H180" s="486">
        <v>26001</v>
      </c>
      <c r="I180" s="486">
        <v>3313</v>
      </c>
      <c r="J180" s="512"/>
      <c r="K180" s="512"/>
      <c r="L180" s="512"/>
      <c r="M180" s="486">
        <v>10360</v>
      </c>
      <c r="N180" s="488">
        <v>146142</v>
      </c>
      <c r="O180" s="511"/>
      <c r="P180" s="489"/>
    </row>
    <row r="181" spans="1:16" ht="21" customHeight="1">
      <c r="A181" s="474"/>
      <c r="B181" s="483" t="s">
        <v>880</v>
      </c>
      <c r="C181" s="484">
        <v>305265</v>
      </c>
      <c r="D181" s="484">
        <v>191358</v>
      </c>
      <c r="E181" s="484">
        <f t="shared" si="1"/>
        <v>191358</v>
      </c>
      <c r="F181" s="486"/>
      <c r="G181" s="486">
        <v>863</v>
      </c>
      <c r="H181" s="486">
        <v>53303</v>
      </c>
      <c r="I181" s="512"/>
      <c r="J181" s="512"/>
      <c r="K181" s="512"/>
      <c r="L181" s="512"/>
      <c r="M181" s="486">
        <v>1857</v>
      </c>
      <c r="N181" s="488">
        <v>135335</v>
      </c>
      <c r="O181" s="511"/>
      <c r="P181" s="489"/>
    </row>
    <row r="182" spans="1:16" ht="21" customHeight="1">
      <c r="A182" s="474"/>
      <c r="B182" s="483"/>
      <c r="C182" s="487"/>
      <c r="D182" s="487"/>
      <c r="E182" s="487"/>
      <c r="F182" s="512"/>
      <c r="G182" s="512"/>
      <c r="H182" s="512"/>
      <c r="I182" s="512"/>
      <c r="J182" s="512"/>
      <c r="K182" s="512"/>
      <c r="L182" s="512"/>
      <c r="M182" s="512"/>
      <c r="N182" s="511"/>
      <c r="O182" s="511"/>
      <c r="P182" s="489"/>
    </row>
    <row r="183" spans="1:16" ht="21" customHeight="1">
      <c r="A183" s="474"/>
      <c r="B183" s="483"/>
      <c r="C183" s="487"/>
      <c r="D183" s="487"/>
      <c r="E183" s="487"/>
      <c r="F183" s="512"/>
      <c r="G183" s="512"/>
      <c r="H183" s="512"/>
      <c r="I183" s="512"/>
      <c r="J183" s="512"/>
      <c r="K183" s="512"/>
      <c r="L183" s="512"/>
      <c r="M183" s="512"/>
      <c r="N183" s="511"/>
      <c r="O183" s="511"/>
      <c r="P183" s="489"/>
    </row>
    <row r="184" spans="1:16" ht="21" customHeight="1">
      <c r="A184" s="474"/>
      <c r="B184" s="502" t="s">
        <v>589</v>
      </c>
      <c r="C184" s="486">
        <f aca="true" t="shared" si="2" ref="C184:P184">SUM(C10+C21+C23+C25+C27+C44+C45+C46+C47+C54+C65+C88+C91+C133+C134+C135+C144+C152+C167+C169+C170+C178+C179+C180+C181+C173+C105+C176+C172+C177+C174+C175+C171)</f>
        <v>15841248</v>
      </c>
      <c r="D184" s="486">
        <f t="shared" si="2"/>
        <v>5817497</v>
      </c>
      <c r="E184" s="486">
        <f t="shared" si="2"/>
        <v>5811670</v>
      </c>
      <c r="F184" s="486">
        <f t="shared" si="2"/>
        <v>742931</v>
      </c>
      <c r="G184" s="486">
        <f t="shared" si="2"/>
        <v>85216</v>
      </c>
      <c r="H184" s="486">
        <f t="shared" si="2"/>
        <v>1274977</v>
      </c>
      <c r="I184" s="486">
        <f t="shared" si="2"/>
        <v>20003</v>
      </c>
      <c r="J184" s="486">
        <f t="shared" si="2"/>
        <v>0</v>
      </c>
      <c r="K184" s="486">
        <f t="shared" si="2"/>
        <v>600</v>
      </c>
      <c r="L184" s="486">
        <f t="shared" si="2"/>
        <v>0</v>
      </c>
      <c r="M184" s="486">
        <f t="shared" si="2"/>
        <v>1233368</v>
      </c>
      <c r="N184" s="486">
        <f t="shared" si="2"/>
        <v>2255265</v>
      </c>
      <c r="O184" s="486">
        <f t="shared" si="2"/>
        <v>201337</v>
      </c>
      <c r="P184" s="486">
        <f t="shared" si="2"/>
        <v>0</v>
      </c>
    </row>
    <row r="185" spans="1:16" ht="21" customHeight="1">
      <c r="A185" s="474"/>
      <c r="B185" s="483"/>
      <c r="C185" s="487"/>
      <c r="D185" s="487"/>
      <c r="E185" s="487"/>
      <c r="F185" s="512"/>
      <c r="G185" s="512"/>
      <c r="H185" s="512"/>
      <c r="I185" s="512"/>
      <c r="J185" s="512"/>
      <c r="K185" s="512"/>
      <c r="L185" s="512"/>
      <c r="M185" s="512"/>
      <c r="N185" s="511"/>
      <c r="O185" s="511"/>
      <c r="P185" s="489"/>
    </row>
  </sheetData>
  <mergeCells count="14">
    <mergeCell ref="P8:P9"/>
    <mergeCell ref="M8:M9"/>
    <mergeCell ref="N8:O8"/>
    <mergeCell ref="D8:D9"/>
    <mergeCell ref="A3:P3"/>
    <mergeCell ref="B4:O4"/>
    <mergeCell ref="B5:O5"/>
    <mergeCell ref="F8:F9"/>
    <mergeCell ref="G8:G9"/>
    <mergeCell ref="I8:J8"/>
    <mergeCell ref="K8:L8"/>
    <mergeCell ref="B8:B9"/>
    <mergeCell ref="C8:C9"/>
    <mergeCell ref="E8:E9"/>
  </mergeCells>
  <printOptions/>
  <pageMargins left="0.3937007874015748" right="0.3937007874015748" top="0.3937007874015748" bottom="0.3937007874015748" header="0.5118110236220472" footer="0"/>
  <pageSetup firstPageNumber="51" useFirstPageNumber="1" horizontalDpi="600" verticalDpi="600" orientation="landscape" paperSize="9" scale="57" r:id="rId1"/>
  <headerFooter alignWithMargins="0">
    <oddFooter>&amp;C&amp;P. oldal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N50"/>
  <sheetViews>
    <sheetView workbookViewId="0" topLeftCell="A1">
      <selection activeCell="C18" sqref="C18"/>
    </sheetView>
  </sheetViews>
  <sheetFormatPr defaultColWidth="9.00390625" defaultRowHeight="12.75"/>
  <cols>
    <col min="1" max="1" width="9.125" style="467" customWidth="1"/>
    <col min="2" max="2" width="48.375" style="467" customWidth="1"/>
    <col min="3" max="4" width="13.125" style="467" customWidth="1"/>
    <col min="5" max="5" width="11.25390625" style="467" customWidth="1"/>
    <col min="6" max="6" width="11.875" style="467" customWidth="1"/>
    <col min="7" max="7" width="12.25390625" style="467" customWidth="1"/>
    <col min="8" max="8" width="11.375" style="467" customWidth="1"/>
    <col min="9" max="9" width="10.625" style="467" bestFit="1" customWidth="1"/>
    <col min="10" max="10" width="11.25390625" style="467" customWidth="1"/>
    <col min="11" max="11" width="11.625" style="467" customWidth="1"/>
    <col min="12" max="12" width="12.625" style="467" customWidth="1"/>
    <col min="13" max="13" width="10.75390625" style="467" customWidth="1"/>
    <col min="14" max="16384" width="9.125" style="467" customWidth="1"/>
  </cols>
  <sheetData>
    <row r="1" spans="1:14" ht="12.75">
      <c r="A1" s="1114" t="s">
        <v>724</v>
      </c>
      <c r="B1" s="1114"/>
      <c r="C1" s="1114"/>
      <c r="D1" s="1114"/>
      <c r="E1" s="1114"/>
      <c r="F1" s="1114"/>
      <c r="G1" s="1114"/>
      <c r="H1" s="1114"/>
      <c r="I1" s="1114"/>
      <c r="J1" s="1114"/>
      <c r="K1" s="1114"/>
      <c r="L1" s="1114"/>
      <c r="M1" s="1114"/>
      <c r="N1" s="1114"/>
    </row>
    <row r="2" spans="2:13" ht="18.75">
      <c r="B2" s="1115" t="s">
        <v>155</v>
      </c>
      <c r="C2" s="1115"/>
      <c r="D2" s="1115"/>
      <c r="E2" s="1115"/>
      <c r="F2" s="1115"/>
      <c r="G2" s="1115"/>
      <c r="H2" s="1115"/>
      <c r="I2" s="1115"/>
      <c r="J2" s="1115"/>
      <c r="K2" s="1115"/>
      <c r="L2" s="1115"/>
      <c r="M2" s="1115"/>
    </row>
    <row r="3" spans="2:13" ht="18.75">
      <c r="B3" s="1116" t="s">
        <v>65</v>
      </c>
      <c r="C3" s="1116"/>
      <c r="D3" s="1116"/>
      <c r="E3" s="1116"/>
      <c r="F3" s="1116"/>
      <c r="G3" s="1116"/>
      <c r="H3" s="1116"/>
      <c r="I3" s="1116"/>
      <c r="J3" s="1116"/>
      <c r="K3" s="1116"/>
      <c r="L3" s="1116"/>
      <c r="M3" s="1116"/>
    </row>
    <row r="4" spans="2:14" ht="9.75" customHeight="1">
      <c r="B4" s="490"/>
      <c r="C4" s="490"/>
      <c r="D4" s="965"/>
      <c r="E4" s="490"/>
      <c r="F4" s="491"/>
      <c r="G4" s="491"/>
      <c r="H4" s="491"/>
      <c r="I4" s="491"/>
      <c r="J4" s="491"/>
      <c r="K4" s="491"/>
      <c r="L4" s="491"/>
      <c r="M4" s="491"/>
      <c r="N4" s="747" t="s">
        <v>95</v>
      </c>
    </row>
    <row r="5" spans="1:14" ht="27" customHeight="1">
      <c r="A5" s="720"/>
      <c r="B5" s="1113" t="s">
        <v>156</v>
      </c>
      <c r="C5" s="1117" t="s">
        <v>157</v>
      </c>
      <c r="D5" s="1112" t="s">
        <v>97</v>
      </c>
      <c r="E5" s="1118" t="s">
        <v>158</v>
      </c>
      <c r="F5" s="473" t="s">
        <v>70</v>
      </c>
      <c r="G5" s="1113" t="s">
        <v>71</v>
      </c>
      <c r="H5" s="1113"/>
      <c r="I5" s="1113" t="s">
        <v>72</v>
      </c>
      <c r="J5" s="1113"/>
      <c r="K5" s="1113" t="s">
        <v>159</v>
      </c>
      <c r="L5" s="1113" t="s">
        <v>75</v>
      </c>
      <c r="M5" s="1113"/>
      <c r="N5" s="1113" t="s">
        <v>232</v>
      </c>
    </row>
    <row r="6" spans="1:14" ht="41.25" customHeight="1">
      <c r="A6" s="721"/>
      <c r="B6" s="1113"/>
      <c r="C6" s="1117"/>
      <c r="D6" s="1013"/>
      <c r="E6" s="1118"/>
      <c r="F6" s="473" t="s">
        <v>76</v>
      </c>
      <c r="G6" s="473" t="s">
        <v>160</v>
      </c>
      <c r="H6" s="473" t="s">
        <v>161</v>
      </c>
      <c r="I6" s="473" t="s">
        <v>162</v>
      </c>
      <c r="J6" s="473" t="s">
        <v>161</v>
      </c>
      <c r="K6" s="1113"/>
      <c r="L6" s="473" t="s">
        <v>163</v>
      </c>
      <c r="M6" s="473" t="s">
        <v>615</v>
      </c>
      <c r="N6" s="1113"/>
    </row>
    <row r="7" spans="1:14" ht="18" customHeight="1">
      <c r="A7" s="719">
        <v>1801</v>
      </c>
      <c r="B7" s="688" t="s">
        <v>238</v>
      </c>
      <c r="C7" s="689">
        <v>10000</v>
      </c>
      <c r="D7" s="689"/>
      <c r="E7" s="689">
        <f aca="true" t="shared" si="0" ref="E7:E49">SUM(F7:N7)</f>
        <v>0</v>
      </c>
      <c r="F7" s="473"/>
      <c r="G7" s="473"/>
      <c r="H7" s="473"/>
      <c r="I7" s="473"/>
      <c r="J7" s="473"/>
      <c r="K7" s="473"/>
      <c r="L7" s="689"/>
      <c r="M7" s="473"/>
      <c r="N7" s="696"/>
    </row>
    <row r="8" spans="1:14" ht="18" customHeight="1">
      <c r="A8" s="506">
        <v>1803</v>
      </c>
      <c r="B8" s="711" t="s">
        <v>231</v>
      </c>
      <c r="C8" s="714">
        <v>15000</v>
      </c>
      <c r="D8" s="714">
        <v>1047</v>
      </c>
      <c r="E8" s="689">
        <f t="shared" si="0"/>
        <v>1047</v>
      </c>
      <c r="F8" s="716"/>
      <c r="G8" s="718"/>
      <c r="H8" s="718"/>
      <c r="I8" s="718"/>
      <c r="J8" s="718"/>
      <c r="K8" s="718"/>
      <c r="L8" s="689"/>
      <c r="M8" s="718"/>
      <c r="N8" s="701">
        <v>1047</v>
      </c>
    </row>
    <row r="9" spans="1:14" ht="18" customHeight="1">
      <c r="A9" s="506">
        <v>2985</v>
      </c>
      <c r="B9" s="711" t="s">
        <v>235</v>
      </c>
      <c r="C9" s="714">
        <v>95521</v>
      </c>
      <c r="D9" s="714"/>
      <c r="E9" s="689"/>
      <c r="F9" s="716"/>
      <c r="G9" s="718"/>
      <c r="H9" s="718"/>
      <c r="I9" s="718"/>
      <c r="J9" s="718"/>
      <c r="K9" s="718"/>
      <c r="L9" s="689"/>
      <c r="M9" s="718"/>
      <c r="N9" s="697"/>
    </row>
    <row r="10" spans="1:14" ht="18" customHeight="1">
      <c r="A10" s="719">
        <v>3011</v>
      </c>
      <c r="B10" s="688" t="s">
        <v>272</v>
      </c>
      <c r="C10" s="689">
        <v>10533</v>
      </c>
      <c r="D10" s="689">
        <v>2728</v>
      </c>
      <c r="E10" s="689">
        <f t="shared" si="0"/>
        <v>2728</v>
      </c>
      <c r="F10" s="473"/>
      <c r="G10" s="473"/>
      <c r="H10" s="473"/>
      <c r="I10" s="473"/>
      <c r="J10" s="473"/>
      <c r="K10" s="473"/>
      <c r="L10" s="689">
        <v>2728</v>
      </c>
      <c r="M10" s="473"/>
      <c r="N10" s="696"/>
    </row>
    <row r="11" spans="1:14" ht="18" customHeight="1">
      <c r="A11" s="505">
        <v>3030</v>
      </c>
      <c r="B11" s="507" t="s">
        <v>918</v>
      </c>
      <c r="C11" s="493">
        <v>30918</v>
      </c>
      <c r="D11" s="493"/>
      <c r="E11" s="689">
        <f t="shared" si="0"/>
        <v>0</v>
      </c>
      <c r="F11" s="689"/>
      <c r="G11" s="693"/>
      <c r="H11" s="693"/>
      <c r="I11" s="693"/>
      <c r="J11" s="693"/>
      <c r="K11" s="693"/>
      <c r="L11" s="689"/>
      <c r="M11" s="693"/>
      <c r="N11" s="697"/>
    </row>
    <row r="12" spans="1:14" ht="18" customHeight="1">
      <c r="A12" s="505">
        <v>3141</v>
      </c>
      <c r="B12" s="507" t="s">
        <v>716</v>
      </c>
      <c r="C12" s="493">
        <v>34000</v>
      </c>
      <c r="D12" s="493">
        <v>996</v>
      </c>
      <c r="E12" s="689">
        <f t="shared" si="0"/>
        <v>996</v>
      </c>
      <c r="F12" s="694">
        <v>996</v>
      </c>
      <c r="G12" s="695"/>
      <c r="H12" s="695"/>
      <c r="I12" s="695"/>
      <c r="J12" s="695"/>
      <c r="K12" s="695"/>
      <c r="L12" s="689"/>
      <c r="M12" s="695"/>
      <c r="N12" s="697"/>
    </row>
    <row r="13" spans="1:14" ht="18" customHeight="1">
      <c r="A13" s="505">
        <v>3142</v>
      </c>
      <c r="B13" s="492" t="s">
        <v>817</v>
      </c>
      <c r="C13" s="493">
        <v>7000</v>
      </c>
      <c r="D13" s="493">
        <v>2218</v>
      </c>
      <c r="E13" s="689">
        <f t="shared" si="0"/>
        <v>2218</v>
      </c>
      <c r="F13" s="694"/>
      <c r="G13" s="695"/>
      <c r="H13" s="695"/>
      <c r="I13" s="695"/>
      <c r="J13" s="695"/>
      <c r="K13" s="695"/>
      <c r="L13" s="689">
        <v>2218</v>
      </c>
      <c r="M13" s="695"/>
      <c r="N13" s="697"/>
    </row>
    <row r="14" spans="1:14" ht="18" customHeight="1">
      <c r="A14" s="505">
        <v>3143</v>
      </c>
      <c r="B14" s="507" t="s">
        <v>892</v>
      </c>
      <c r="C14" s="493">
        <v>7000</v>
      </c>
      <c r="D14" s="493">
        <v>3344</v>
      </c>
      <c r="E14" s="689">
        <f t="shared" si="0"/>
        <v>3344</v>
      </c>
      <c r="F14" s="694"/>
      <c r="G14" s="695"/>
      <c r="H14" s="695"/>
      <c r="I14" s="695"/>
      <c r="J14" s="695"/>
      <c r="K14" s="695"/>
      <c r="L14" s="689">
        <v>3344</v>
      </c>
      <c r="M14" s="695"/>
      <c r="N14" s="697"/>
    </row>
    <row r="15" spans="1:14" ht="18" customHeight="1">
      <c r="A15" s="506">
        <v>3144</v>
      </c>
      <c r="B15" s="495" t="s">
        <v>241</v>
      </c>
      <c r="C15" s="493">
        <v>3500</v>
      </c>
      <c r="D15" s="493">
        <v>543</v>
      </c>
      <c r="E15" s="689">
        <f t="shared" si="0"/>
        <v>543</v>
      </c>
      <c r="F15" s="694"/>
      <c r="G15" s="695"/>
      <c r="H15" s="695"/>
      <c r="I15" s="695"/>
      <c r="J15" s="695"/>
      <c r="K15" s="695"/>
      <c r="L15" s="689">
        <v>543</v>
      </c>
      <c r="M15" s="695"/>
      <c r="N15" s="697"/>
    </row>
    <row r="16" spans="1:14" ht="18" customHeight="1">
      <c r="A16" s="505">
        <v>3201</v>
      </c>
      <c r="B16" s="507" t="s">
        <v>868</v>
      </c>
      <c r="C16" s="493">
        <v>23700</v>
      </c>
      <c r="D16" s="493"/>
      <c r="E16" s="689">
        <f t="shared" si="0"/>
        <v>0</v>
      </c>
      <c r="F16" s="689"/>
      <c r="G16" s="693"/>
      <c r="H16" s="693"/>
      <c r="I16" s="693"/>
      <c r="J16" s="693"/>
      <c r="K16" s="693"/>
      <c r="L16" s="689"/>
      <c r="M16" s="693"/>
      <c r="N16" s="697"/>
    </row>
    <row r="17" spans="1:14" ht="18" customHeight="1">
      <c r="A17" s="505">
        <v>3207</v>
      </c>
      <c r="B17" s="507" t="s">
        <v>692</v>
      </c>
      <c r="C17" s="493">
        <v>24000</v>
      </c>
      <c r="D17" s="493">
        <v>14054</v>
      </c>
      <c r="E17" s="689">
        <f t="shared" si="0"/>
        <v>14054</v>
      </c>
      <c r="F17" s="694"/>
      <c r="G17" s="695"/>
      <c r="H17" s="695"/>
      <c r="I17" s="695"/>
      <c r="J17" s="695"/>
      <c r="K17" s="695"/>
      <c r="L17" s="689">
        <v>14054</v>
      </c>
      <c r="M17" s="695"/>
      <c r="N17" s="697"/>
    </row>
    <row r="18" spans="1:14" ht="18" customHeight="1">
      <c r="A18" s="505">
        <v>3208</v>
      </c>
      <c r="B18" s="507" t="s">
        <v>450</v>
      </c>
      <c r="C18" s="493">
        <v>20500</v>
      </c>
      <c r="D18" s="493">
        <v>8528</v>
      </c>
      <c r="E18" s="689">
        <f t="shared" si="0"/>
        <v>8528</v>
      </c>
      <c r="F18" s="694">
        <v>8528</v>
      </c>
      <c r="G18" s="695"/>
      <c r="H18" s="695"/>
      <c r="I18" s="695"/>
      <c r="J18" s="695"/>
      <c r="K18" s="695"/>
      <c r="L18" s="689"/>
      <c r="M18" s="695"/>
      <c r="N18" s="697"/>
    </row>
    <row r="19" spans="1:14" ht="18" customHeight="1">
      <c r="A19" s="505">
        <v>3209</v>
      </c>
      <c r="B19" s="507" t="s">
        <v>720</v>
      </c>
      <c r="C19" s="493">
        <v>8000</v>
      </c>
      <c r="D19" s="493">
        <v>3167</v>
      </c>
      <c r="E19" s="689">
        <f t="shared" si="0"/>
        <v>3167</v>
      </c>
      <c r="F19" s="694">
        <v>3167</v>
      </c>
      <c r="G19" s="695"/>
      <c r="H19" s="695"/>
      <c r="I19" s="695"/>
      <c r="J19" s="695"/>
      <c r="K19" s="695"/>
      <c r="L19" s="689"/>
      <c r="M19" s="695"/>
      <c r="N19" s="697"/>
    </row>
    <row r="20" spans="1:14" ht="18" customHeight="1">
      <c r="A20" s="505">
        <v>3215</v>
      </c>
      <c r="B20" s="507" t="s">
        <v>703</v>
      </c>
      <c r="C20" s="493">
        <v>22750</v>
      </c>
      <c r="D20" s="493">
        <v>22750</v>
      </c>
      <c r="E20" s="689">
        <f t="shared" si="0"/>
        <v>22750</v>
      </c>
      <c r="F20" s="694">
        <v>11443</v>
      </c>
      <c r="G20" s="695"/>
      <c r="H20" s="695"/>
      <c r="I20" s="695"/>
      <c r="J20" s="695"/>
      <c r="K20" s="695">
        <v>11307</v>
      </c>
      <c r="L20" s="689"/>
      <c r="M20" s="695"/>
      <c r="N20" s="697"/>
    </row>
    <row r="21" spans="1:14" ht="18" customHeight="1">
      <c r="A21" s="505">
        <v>3222</v>
      </c>
      <c r="B21" s="507" t="s">
        <v>726</v>
      </c>
      <c r="C21" s="493">
        <v>91806</v>
      </c>
      <c r="D21" s="493"/>
      <c r="E21" s="689">
        <f t="shared" si="0"/>
        <v>0</v>
      </c>
      <c r="F21" s="694"/>
      <c r="G21" s="695"/>
      <c r="H21" s="695"/>
      <c r="I21" s="695"/>
      <c r="J21" s="695"/>
      <c r="K21" s="695"/>
      <c r="L21" s="689"/>
      <c r="M21" s="695"/>
      <c r="N21" s="697"/>
    </row>
    <row r="22" spans="1:14" ht="18" customHeight="1">
      <c r="A22" s="505">
        <v>3310</v>
      </c>
      <c r="B22" s="507" t="s">
        <v>571</v>
      </c>
      <c r="C22" s="493">
        <v>6000</v>
      </c>
      <c r="D22" s="493">
        <v>912</v>
      </c>
      <c r="E22" s="689">
        <f t="shared" si="0"/>
        <v>912</v>
      </c>
      <c r="F22" s="694"/>
      <c r="G22" s="695"/>
      <c r="H22" s="695"/>
      <c r="I22" s="695"/>
      <c r="J22" s="695"/>
      <c r="K22" s="695"/>
      <c r="L22" s="689">
        <v>912</v>
      </c>
      <c r="M22" s="695"/>
      <c r="N22" s="697"/>
    </row>
    <row r="23" spans="1:14" ht="18" customHeight="1">
      <c r="A23" s="505">
        <v>3322</v>
      </c>
      <c r="B23" s="507" t="s">
        <v>343</v>
      </c>
      <c r="C23" s="493">
        <v>6500</v>
      </c>
      <c r="D23" s="493">
        <v>16</v>
      </c>
      <c r="E23" s="689">
        <f t="shared" si="0"/>
        <v>16</v>
      </c>
      <c r="F23" s="694"/>
      <c r="G23" s="695"/>
      <c r="H23" s="695"/>
      <c r="I23" s="695"/>
      <c r="J23" s="695"/>
      <c r="K23" s="695"/>
      <c r="L23" s="689">
        <v>16</v>
      </c>
      <c r="M23" s="695"/>
      <c r="N23" s="697"/>
    </row>
    <row r="24" spans="1:14" ht="18" customHeight="1">
      <c r="A24" s="505">
        <v>3352</v>
      </c>
      <c r="B24" s="507" t="s">
        <v>285</v>
      </c>
      <c r="C24" s="493">
        <v>12263</v>
      </c>
      <c r="D24" s="493">
        <v>6549</v>
      </c>
      <c r="E24" s="689">
        <f t="shared" si="0"/>
        <v>6549</v>
      </c>
      <c r="F24" s="694"/>
      <c r="G24" s="695"/>
      <c r="H24" s="695"/>
      <c r="I24" s="695">
        <v>1013</v>
      </c>
      <c r="J24" s="695"/>
      <c r="K24" s="695"/>
      <c r="L24" s="689">
        <v>5536</v>
      </c>
      <c r="M24" s="695"/>
      <c r="N24" s="697"/>
    </row>
    <row r="25" spans="1:14" ht="18" customHeight="1">
      <c r="A25" s="505">
        <v>3355</v>
      </c>
      <c r="B25" s="507" t="s">
        <v>755</v>
      </c>
      <c r="C25" s="493">
        <v>6710</v>
      </c>
      <c r="D25" s="493">
        <v>2266</v>
      </c>
      <c r="E25" s="689">
        <f t="shared" si="0"/>
        <v>2266</v>
      </c>
      <c r="F25" s="694"/>
      <c r="G25" s="695"/>
      <c r="H25" s="695"/>
      <c r="I25" s="695"/>
      <c r="J25" s="695"/>
      <c r="K25" s="695">
        <v>1710</v>
      </c>
      <c r="L25" s="689">
        <v>556</v>
      </c>
      <c r="M25" s="695"/>
      <c r="N25" s="697"/>
    </row>
    <row r="26" spans="1:14" ht="18" customHeight="1">
      <c r="A26" s="505">
        <v>3356</v>
      </c>
      <c r="B26" s="507" t="s">
        <v>630</v>
      </c>
      <c r="C26" s="493">
        <v>20000</v>
      </c>
      <c r="D26" s="493"/>
      <c r="E26" s="689">
        <f t="shared" si="0"/>
        <v>0</v>
      </c>
      <c r="F26" s="694"/>
      <c r="G26" s="695"/>
      <c r="H26" s="695"/>
      <c r="I26" s="695"/>
      <c r="J26" s="695"/>
      <c r="K26" s="695"/>
      <c r="L26" s="689"/>
      <c r="M26" s="695"/>
      <c r="N26" s="697"/>
    </row>
    <row r="27" spans="1:14" ht="18" customHeight="1">
      <c r="A27" s="505">
        <v>3359</v>
      </c>
      <c r="B27" s="707" t="s">
        <v>194</v>
      </c>
      <c r="C27" s="712">
        <v>2000</v>
      </c>
      <c r="D27" s="712"/>
      <c r="E27" s="689">
        <f t="shared" si="0"/>
        <v>0</v>
      </c>
      <c r="F27" s="694"/>
      <c r="G27" s="695"/>
      <c r="H27" s="695"/>
      <c r="I27" s="695"/>
      <c r="J27" s="695"/>
      <c r="K27" s="695"/>
      <c r="L27" s="689"/>
      <c r="M27" s="695"/>
      <c r="N27" s="697"/>
    </row>
    <row r="28" spans="1:14" ht="18" customHeight="1">
      <c r="A28" s="505">
        <v>3422</v>
      </c>
      <c r="B28" s="707" t="s">
        <v>350</v>
      </c>
      <c r="C28" s="712">
        <v>8620</v>
      </c>
      <c r="D28" s="712">
        <v>14751</v>
      </c>
      <c r="E28" s="689">
        <f t="shared" si="0"/>
        <v>14751</v>
      </c>
      <c r="F28" s="694">
        <v>14751</v>
      </c>
      <c r="G28" s="695"/>
      <c r="H28" s="695"/>
      <c r="I28" s="695"/>
      <c r="J28" s="695"/>
      <c r="K28" s="695"/>
      <c r="L28" s="689"/>
      <c r="M28" s="695"/>
      <c r="N28" s="697"/>
    </row>
    <row r="29" spans="1:14" ht="18" customHeight="1">
      <c r="A29" s="505">
        <v>3423</v>
      </c>
      <c r="B29" s="707" t="s">
        <v>349</v>
      </c>
      <c r="C29" s="712">
        <v>11168</v>
      </c>
      <c r="D29" s="712">
        <v>2909</v>
      </c>
      <c r="E29" s="689">
        <f t="shared" si="0"/>
        <v>2909</v>
      </c>
      <c r="F29" s="715">
        <v>2909</v>
      </c>
      <c r="G29" s="717"/>
      <c r="H29" s="717"/>
      <c r="I29" s="717"/>
      <c r="J29" s="717"/>
      <c r="K29" s="717"/>
      <c r="L29" s="689"/>
      <c r="M29" s="717"/>
      <c r="N29" s="697"/>
    </row>
    <row r="30" spans="1:14" ht="18" customHeight="1">
      <c r="A30" s="505">
        <v>3424</v>
      </c>
      <c r="B30" s="708" t="s">
        <v>490</v>
      </c>
      <c r="C30" s="713">
        <v>5770</v>
      </c>
      <c r="D30" s="713">
        <v>1484</v>
      </c>
      <c r="E30" s="689">
        <f t="shared" si="0"/>
        <v>1484</v>
      </c>
      <c r="F30" s="715">
        <v>214</v>
      </c>
      <c r="G30" s="717"/>
      <c r="H30" s="717"/>
      <c r="I30" s="717"/>
      <c r="J30" s="717"/>
      <c r="K30" s="717"/>
      <c r="L30" s="689">
        <v>1270</v>
      </c>
      <c r="M30" s="717"/>
      <c r="N30" s="697"/>
    </row>
    <row r="31" spans="1:14" ht="18" customHeight="1">
      <c r="A31" s="505">
        <v>3425</v>
      </c>
      <c r="B31" s="708" t="s">
        <v>898</v>
      </c>
      <c r="C31" s="713">
        <v>4200</v>
      </c>
      <c r="D31" s="713"/>
      <c r="E31" s="689">
        <f t="shared" si="0"/>
        <v>0</v>
      </c>
      <c r="F31" s="690"/>
      <c r="G31" s="691"/>
      <c r="H31" s="691"/>
      <c r="I31" s="691"/>
      <c r="J31" s="691"/>
      <c r="K31" s="691"/>
      <c r="L31" s="689"/>
      <c r="M31" s="691"/>
      <c r="N31" s="697"/>
    </row>
    <row r="32" spans="1:14" ht="18" customHeight="1">
      <c r="A32" s="505">
        <v>3426</v>
      </c>
      <c r="B32" s="707" t="s">
        <v>704</v>
      </c>
      <c r="C32" s="712">
        <v>45000</v>
      </c>
      <c r="D32" s="712">
        <v>10379</v>
      </c>
      <c r="E32" s="689">
        <f t="shared" si="0"/>
        <v>10379</v>
      </c>
      <c r="F32" s="690">
        <v>10379</v>
      </c>
      <c r="G32" s="691"/>
      <c r="H32" s="691"/>
      <c r="I32" s="691"/>
      <c r="J32" s="691"/>
      <c r="K32" s="691"/>
      <c r="L32" s="689"/>
      <c r="M32" s="691"/>
      <c r="N32" s="697"/>
    </row>
    <row r="33" spans="1:14" ht="18" customHeight="1">
      <c r="A33" s="505">
        <v>3427</v>
      </c>
      <c r="B33" s="707" t="s">
        <v>899</v>
      </c>
      <c r="C33" s="712">
        <v>14000</v>
      </c>
      <c r="D33" s="712">
        <v>4837</v>
      </c>
      <c r="E33" s="689">
        <f t="shared" si="0"/>
        <v>4837</v>
      </c>
      <c r="F33" s="514">
        <v>4837</v>
      </c>
      <c r="G33" s="692"/>
      <c r="H33" s="692"/>
      <c r="I33" s="692"/>
      <c r="J33" s="692"/>
      <c r="K33" s="692"/>
      <c r="L33" s="689"/>
      <c r="M33" s="692"/>
      <c r="N33" s="697"/>
    </row>
    <row r="34" spans="1:14" ht="18" customHeight="1">
      <c r="A34" s="505">
        <v>3921</v>
      </c>
      <c r="B34" s="508" t="s">
        <v>771</v>
      </c>
      <c r="C34" s="509">
        <v>6000</v>
      </c>
      <c r="D34" s="509"/>
      <c r="E34" s="689">
        <f t="shared" si="0"/>
        <v>0</v>
      </c>
      <c r="F34" s="514"/>
      <c r="G34" s="692"/>
      <c r="H34" s="692"/>
      <c r="I34" s="692"/>
      <c r="J34" s="692"/>
      <c r="K34" s="692"/>
      <c r="L34" s="689"/>
      <c r="M34" s="692"/>
      <c r="N34" s="697"/>
    </row>
    <row r="35" spans="1:14" ht="18" customHeight="1">
      <c r="A35" s="505">
        <v>3922</v>
      </c>
      <c r="B35" s="508" t="s">
        <v>772</v>
      </c>
      <c r="C35" s="509">
        <v>5000</v>
      </c>
      <c r="D35" s="509"/>
      <c r="E35" s="689">
        <f t="shared" si="0"/>
        <v>0</v>
      </c>
      <c r="F35" s="514"/>
      <c r="G35" s="692"/>
      <c r="H35" s="692"/>
      <c r="I35" s="692"/>
      <c r="J35" s="692"/>
      <c r="K35" s="692"/>
      <c r="L35" s="689"/>
      <c r="M35" s="692"/>
      <c r="N35" s="697"/>
    </row>
    <row r="36" spans="1:14" ht="18" customHeight="1">
      <c r="A36" s="505">
        <v>3924</v>
      </c>
      <c r="B36" s="508" t="s">
        <v>542</v>
      </c>
      <c r="C36" s="509">
        <v>5000</v>
      </c>
      <c r="D36" s="509">
        <v>5000</v>
      </c>
      <c r="E36" s="689">
        <f t="shared" si="0"/>
        <v>5000</v>
      </c>
      <c r="F36" s="514"/>
      <c r="G36" s="692"/>
      <c r="H36" s="692"/>
      <c r="I36" s="692"/>
      <c r="J36" s="692"/>
      <c r="K36" s="692">
        <v>3000</v>
      </c>
      <c r="L36" s="689">
        <v>2000</v>
      </c>
      <c r="M36" s="692"/>
      <c r="N36" s="697"/>
    </row>
    <row r="37" spans="1:14" ht="18" customHeight="1">
      <c r="A37" s="505">
        <v>3925</v>
      </c>
      <c r="B37" s="508" t="s">
        <v>815</v>
      </c>
      <c r="C37" s="509">
        <v>280300</v>
      </c>
      <c r="D37" s="509">
        <v>145150</v>
      </c>
      <c r="E37" s="689">
        <f t="shared" si="0"/>
        <v>145150</v>
      </c>
      <c r="F37" s="514"/>
      <c r="G37" s="692"/>
      <c r="H37" s="692"/>
      <c r="I37" s="692"/>
      <c r="J37" s="692"/>
      <c r="K37" s="692"/>
      <c r="L37" s="689">
        <v>145150</v>
      </c>
      <c r="M37" s="692"/>
      <c r="N37" s="697"/>
    </row>
    <row r="38" spans="1:14" ht="18" customHeight="1">
      <c r="A38" s="505">
        <v>3926</v>
      </c>
      <c r="B38" s="508" t="s">
        <v>186</v>
      </c>
      <c r="C38" s="509">
        <v>2000</v>
      </c>
      <c r="D38" s="509">
        <v>2000</v>
      </c>
      <c r="E38" s="689">
        <f t="shared" si="0"/>
        <v>2000</v>
      </c>
      <c r="F38" s="514">
        <v>2000</v>
      </c>
      <c r="G38" s="692"/>
      <c r="H38" s="692"/>
      <c r="I38" s="692"/>
      <c r="J38" s="692"/>
      <c r="K38" s="692"/>
      <c r="L38" s="689"/>
      <c r="M38" s="692"/>
      <c r="N38" s="697"/>
    </row>
    <row r="39" spans="1:14" ht="18" customHeight="1">
      <c r="A39" s="505">
        <v>3927</v>
      </c>
      <c r="B39" s="508" t="s">
        <v>187</v>
      </c>
      <c r="C39" s="509">
        <v>3238</v>
      </c>
      <c r="D39" s="509"/>
      <c r="E39" s="689">
        <f t="shared" si="0"/>
        <v>0</v>
      </c>
      <c r="F39" s="514"/>
      <c r="G39" s="692"/>
      <c r="H39" s="692"/>
      <c r="I39" s="692"/>
      <c r="J39" s="692"/>
      <c r="K39" s="692"/>
      <c r="L39" s="689"/>
      <c r="M39" s="692"/>
      <c r="N39" s="697"/>
    </row>
    <row r="40" spans="1:14" ht="18" customHeight="1">
      <c r="A40" s="505">
        <v>3941</v>
      </c>
      <c r="B40" s="709" t="s">
        <v>775</v>
      </c>
      <c r="C40" s="509">
        <v>185892</v>
      </c>
      <c r="D40" s="509">
        <v>107100</v>
      </c>
      <c r="E40" s="689">
        <f t="shared" si="0"/>
        <v>107100</v>
      </c>
      <c r="F40" s="514">
        <v>107100</v>
      </c>
      <c r="G40" s="692"/>
      <c r="H40" s="692"/>
      <c r="I40" s="692"/>
      <c r="J40" s="692"/>
      <c r="K40" s="692"/>
      <c r="L40" s="689"/>
      <c r="M40" s="692"/>
      <c r="N40" s="697"/>
    </row>
    <row r="41" spans="1:14" ht="18" customHeight="1">
      <c r="A41" s="505">
        <v>3942</v>
      </c>
      <c r="B41" s="508" t="s">
        <v>776</v>
      </c>
      <c r="C41" s="509">
        <v>137000</v>
      </c>
      <c r="D41" s="509">
        <v>68500</v>
      </c>
      <c r="E41" s="689">
        <f t="shared" si="0"/>
        <v>68500</v>
      </c>
      <c r="F41" s="514">
        <v>68500</v>
      </c>
      <c r="G41" s="692"/>
      <c r="H41" s="692"/>
      <c r="I41" s="692"/>
      <c r="J41" s="692"/>
      <c r="K41" s="692"/>
      <c r="L41" s="689"/>
      <c r="M41" s="692"/>
      <c r="N41" s="697"/>
    </row>
    <row r="42" spans="1:14" ht="18" customHeight="1">
      <c r="A42" s="505">
        <v>3943</v>
      </c>
      <c r="B42" s="508" t="s">
        <v>167</v>
      </c>
      <c r="C42" s="509">
        <v>60000</v>
      </c>
      <c r="D42" s="509"/>
      <c r="E42" s="689">
        <f t="shared" si="0"/>
        <v>0</v>
      </c>
      <c r="F42" s="514"/>
      <c r="G42" s="692"/>
      <c r="H42" s="692"/>
      <c r="I42" s="692"/>
      <c r="J42" s="692"/>
      <c r="K42" s="692"/>
      <c r="L42" s="689"/>
      <c r="M42" s="692"/>
      <c r="N42" s="697"/>
    </row>
    <row r="43" spans="1:14" ht="18" customHeight="1">
      <c r="A43" s="514">
        <v>3971</v>
      </c>
      <c r="B43" s="710" t="s">
        <v>703</v>
      </c>
      <c r="C43" s="509">
        <v>5462</v>
      </c>
      <c r="D43" s="509">
        <v>5462</v>
      </c>
      <c r="E43" s="689">
        <f t="shared" si="0"/>
        <v>5462</v>
      </c>
      <c r="F43" s="514"/>
      <c r="G43" s="692"/>
      <c r="H43" s="692"/>
      <c r="I43" s="692"/>
      <c r="J43" s="692"/>
      <c r="K43" s="692"/>
      <c r="L43" s="689">
        <v>5462</v>
      </c>
      <c r="M43" s="692"/>
      <c r="N43" s="697"/>
    </row>
    <row r="44" spans="1:14" ht="18" customHeight="1">
      <c r="A44" s="514">
        <v>4033</v>
      </c>
      <c r="B44" s="510" t="s">
        <v>471</v>
      </c>
      <c r="C44" s="509">
        <v>20239</v>
      </c>
      <c r="D44" s="509">
        <v>3602</v>
      </c>
      <c r="E44" s="689">
        <f t="shared" si="0"/>
        <v>3602</v>
      </c>
      <c r="F44" s="514"/>
      <c r="G44" s="692"/>
      <c r="H44" s="692"/>
      <c r="I44" s="692"/>
      <c r="J44" s="692"/>
      <c r="K44" s="692"/>
      <c r="L44" s="689">
        <v>3602</v>
      </c>
      <c r="M44" s="692"/>
      <c r="N44" s="697"/>
    </row>
    <row r="45" spans="1:14" ht="18" customHeight="1">
      <c r="A45" s="514">
        <v>4132</v>
      </c>
      <c r="B45" s="510" t="s">
        <v>803</v>
      </c>
      <c r="C45" s="509">
        <v>35676</v>
      </c>
      <c r="D45" s="509">
        <v>8584</v>
      </c>
      <c r="E45" s="689">
        <f t="shared" si="0"/>
        <v>8584</v>
      </c>
      <c r="F45" s="514"/>
      <c r="G45" s="692"/>
      <c r="H45" s="692"/>
      <c r="I45" s="692"/>
      <c r="J45" s="692"/>
      <c r="K45" s="692">
        <v>8584</v>
      </c>
      <c r="L45" s="689"/>
      <c r="M45" s="692"/>
      <c r="N45" s="697"/>
    </row>
    <row r="46" spans="1:14" ht="18" customHeight="1">
      <c r="A46" s="514">
        <v>4134</v>
      </c>
      <c r="B46" s="510" t="s">
        <v>368</v>
      </c>
      <c r="C46" s="509">
        <v>235886</v>
      </c>
      <c r="D46" s="509">
        <v>123861</v>
      </c>
      <c r="E46" s="689">
        <f t="shared" si="0"/>
        <v>123861</v>
      </c>
      <c r="F46" s="514"/>
      <c r="G46" s="692"/>
      <c r="H46" s="692"/>
      <c r="I46" s="692"/>
      <c r="J46" s="692"/>
      <c r="K46" s="692">
        <v>83861</v>
      </c>
      <c r="L46" s="689"/>
      <c r="M46" s="692"/>
      <c r="N46" s="701">
        <v>40000</v>
      </c>
    </row>
    <row r="47" spans="1:14" ht="18" customHeight="1">
      <c r="A47" s="514">
        <v>5041</v>
      </c>
      <c r="B47" s="510" t="s">
        <v>483</v>
      </c>
      <c r="C47" s="509">
        <v>423362</v>
      </c>
      <c r="D47" s="509">
        <v>175352</v>
      </c>
      <c r="E47" s="689">
        <f t="shared" si="0"/>
        <v>175352</v>
      </c>
      <c r="F47" s="514"/>
      <c r="G47" s="692"/>
      <c r="H47" s="692">
        <v>173352</v>
      </c>
      <c r="I47" s="692"/>
      <c r="J47" s="692"/>
      <c r="K47" s="692"/>
      <c r="L47" s="689">
        <v>2000</v>
      </c>
      <c r="M47" s="692"/>
      <c r="N47" s="697"/>
    </row>
    <row r="48" spans="1:14" ht="18" customHeight="1">
      <c r="A48" s="514">
        <v>6027</v>
      </c>
      <c r="B48" s="510" t="s">
        <v>239</v>
      </c>
      <c r="C48" s="509"/>
      <c r="D48" s="509"/>
      <c r="E48" s="689">
        <f t="shared" si="0"/>
        <v>0</v>
      </c>
      <c r="F48" s="514"/>
      <c r="G48" s="692"/>
      <c r="H48" s="692"/>
      <c r="I48" s="692"/>
      <c r="J48" s="692"/>
      <c r="K48" s="692"/>
      <c r="L48" s="689"/>
      <c r="M48" s="692"/>
      <c r="N48" s="698"/>
    </row>
    <row r="49" spans="1:14" ht="18" customHeight="1">
      <c r="A49" s="514">
        <v>3223</v>
      </c>
      <c r="B49" s="510" t="s">
        <v>104</v>
      </c>
      <c r="C49" s="509">
        <v>30000</v>
      </c>
      <c r="D49" s="509">
        <v>150</v>
      </c>
      <c r="E49" s="689">
        <f t="shared" si="0"/>
        <v>150</v>
      </c>
      <c r="F49" s="514"/>
      <c r="G49" s="692"/>
      <c r="H49" s="692"/>
      <c r="I49" s="692"/>
      <c r="J49" s="692"/>
      <c r="K49" s="692"/>
      <c r="L49" s="689">
        <v>150</v>
      </c>
      <c r="M49" s="692"/>
      <c r="N49" s="698"/>
    </row>
    <row r="50" spans="1:14" ht="21" customHeight="1">
      <c r="A50" s="489"/>
      <c r="B50" s="699" t="s">
        <v>364</v>
      </c>
      <c r="C50" s="700">
        <f>SUM(C7:C49)</f>
        <v>1981514</v>
      </c>
      <c r="D50" s="700">
        <f>SUM(D7:D49)</f>
        <v>748239</v>
      </c>
      <c r="E50" s="700">
        <f>SUM(E7:E49)</f>
        <v>748239</v>
      </c>
      <c r="F50" s="700">
        <f>SUM(F7:F49)</f>
        <v>234824</v>
      </c>
      <c r="G50" s="700">
        <f aca="true" t="shared" si="1" ref="G50:M50">SUM(G17:G49)</f>
        <v>0</v>
      </c>
      <c r="H50" s="700">
        <f t="shared" si="1"/>
        <v>173352</v>
      </c>
      <c r="I50" s="700">
        <f t="shared" si="1"/>
        <v>1013</v>
      </c>
      <c r="J50" s="700">
        <f t="shared" si="1"/>
        <v>0</v>
      </c>
      <c r="K50" s="700">
        <f t="shared" si="1"/>
        <v>108462</v>
      </c>
      <c r="L50" s="700">
        <f>SUM(L7:L49)</f>
        <v>189541</v>
      </c>
      <c r="M50" s="700">
        <f t="shared" si="1"/>
        <v>0</v>
      </c>
      <c r="N50" s="700">
        <f>SUM(N7:N49)</f>
        <v>41047</v>
      </c>
    </row>
  </sheetData>
  <mergeCells count="12">
    <mergeCell ref="G5:H5"/>
    <mergeCell ref="I5:J5"/>
    <mergeCell ref="K5:K6"/>
    <mergeCell ref="L5:M5"/>
    <mergeCell ref="A1:N1"/>
    <mergeCell ref="N5:N6"/>
    <mergeCell ref="B2:M2"/>
    <mergeCell ref="B3:M3"/>
    <mergeCell ref="B5:B6"/>
    <mergeCell ref="C5:C6"/>
    <mergeCell ref="E5:E6"/>
    <mergeCell ref="D5:D6"/>
  </mergeCells>
  <printOptions/>
  <pageMargins left="1.1811023622047245" right="0.7874015748031497" top="0.1968503937007874" bottom="0.1968503937007874" header="0.5118110236220472" footer="0"/>
  <pageSetup firstPageNumber="56" useFirstPageNumber="1" horizontalDpi="600" verticalDpi="600" orientation="landscape" paperSize="9" scale="60" r:id="rId1"/>
  <headerFooter alignWithMargins="0">
    <oddFooter>&amp;C&amp;P. oldal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B3:H12"/>
  <sheetViews>
    <sheetView workbookViewId="0" topLeftCell="B1">
      <selection activeCell="D17" sqref="D17"/>
    </sheetView>
  </sheetViews>
  <sheetFormatPr defaultColWidth="9.00390625" defaultRowHeight="12.75"/>
  <cols>
    <col min="2" max="2" width="45.00390625" style="0" customWidth="1"/>
    <col min="3" max="4" width="12.875" style="0" customWidth="1"/>
    <col min="5" max="5" width="13.75390625" style="0" customWidth="1"/>
    <col min="6" max="6" width="18.625" style="0" customWidth="1"/>
    <col min="7" max="7" width="18.875" style="0" customWidth="1"/>
    <col min="8" max="8" width="11.00390625" style="0" customWidth="1"/>
  </cols>
  <sheetData>
    <row r="3" spans="2:8" ht="12.75">
      <c r="B3" s="1120" t="s">
        <v>195</v>
      </c>
      <c r="C3" s="1120"/>
      <c r="D3" s="1120"/>
      <c r="E3" s="1120"/>
      <c r="F3" s="1120"/>
      <c r="G3" s="1120"/>
      <c r="H3" s="1120"/>
    </row>
    <row r="4" spans="2:7" ht="18.75">
      <c r="B4" s="1119" t="s">
        <v>694</v>
      </c>
      <c r="C4" s="1119"/>
      <c r="D4" s="1119"/>
      <c r="E4" s="1119"/>
      <c r="F4" s="1119"/>
      <c r="G4" s="1119"/>
    </row>
    <row r="5" spans="2:7" ht="18.75">
      <c r="B5" s="1119" t="s">
        <v>65</v>
      </c>
      <c r="C5" s="1119"/>
      <c r="D5" s="1119"/>
      <c r="E5" s="1119"/>
      <c r="F5" s="1119"/>
      <c r="G5" s="1119"/>
    </row>
    <row r="6" spans="2:7" ht="18.75">
      <c r="B6" s="860"/>
      <c r="C6" s="860"/>
      <c r="D6" s="860"/>
      <c r="E6" s="860"/>
      <c r="F6" s="860"/>
      <c r="G6" s="860"/>
    </row>
    <row r="7" spans="2:8" ht="12.75">
      <c r="B7" s="861"/>
      <c r="C7" s="861"/>
      <c r="D7" s="861"/>
      <c r="E7" s="861"/>
      <c r="F7" s="861"/>
      <c r="G7" s="861"/>
      <c r="H7" s="862" t="s">
        <v>95</v>
      </c>
    </row>
    <row r="8" spans="2:8" ht="132.75" customHeight="1">
      <c r="B8" s="863" t="s">
        <v>695</v>
      </c>
      <c r="C8" s="863" t="s">
        <v>157</v>
      </c>
      <c r="D8" s="970" t="s">
        <v>97</v>
      </c>
      <c r="E8" s="863" t="s">
        <v>158</v>
      </c>
      <c r="F8" s="863" t="s">
        <v>696</v>
      </c>
      <c r="G8" s="863" t="s">
        <v>697</v>
      </c>
      <c r="H8" s="473" t="s">
        <v>698</v>
      </c>
    </row>
    <row r="9" spans="2:8" ht="14.25">
      <c r="B9" s="863" t="s">
        <v>463</v>
      </c>
      <c r="C9" s="863"/>
      <c r="D9" s="966"/>
      <c r="E9" s="863"/>
      <c r="F9" s="863"/>
      <c r="G9" s="863"/>
      <c r="H9" s="473"/>
    </row>
    <row r="10" spans="2:8" ht="23.25" customHeight="1">
      <c r="B10" s="864" t="s">
        <v>699</v>
      </c>
      <c r="C10" s="865">
        <v>156220</v>
      </c>
      <c r="D10" s="865">
        <v>78110</v>
      </c>
      <c r="E10" s="864">
        <f>SUM(F10:H10)</f>
        <v>78110</v>
      </c>
      <c r="F10" s="864"/>
      <c r="G10" s="864"/>
      <c r="H10" s="866">
        <v>78110</v>
      </c>
    </row>
    <row r="11" spans="2:8" ht="18" customHeight="1">
      <c r="B11" s="864"/>
      <c r="C11" s="864"/>
      <c r="D11" s="864"/>
      <c r="E11" s="864"/>
      <c r="F11" s="864"/>
      <c r="G11" s="864"/>
      <c r="H11" s="867"/>
    </row>
    <row r="12" spans="2:8" ht="23.25" customHeight="1">
      <c r="B12" s="868" t="s">
        <v>364</v>
      </c>
      <c r="C12" s="869">
        <f>SUM(C10:C11)</f>
        <v>156220</v>
      </c>
      <c r="D12" s="869">
        <f>SUM(D10:D11)</f>
        <v>78110</v>
      </c>
      <c r="E12" s="869">
        <f>SUM(E10:E11)</f>
        <v>78110</v>
      </c>
      <c r="F12" s="868"/>
      <c r="G12" s="868"/>
      <c r="H12" s="870">
        <f>SUM(H10:H11)</f>
        <v>78110</v>
      </c>
    </row>
  </sheetData>
  <mergeCells count="3">
    <mergeCell ref="B4:G4"/>
    <mergeCell ref="B5:G5"/>
    <mergeCell ref="B3:H3"/>
  </mergeCells>
  <printOptions/>
  <pageMargins left="0.3937007874015748" right="0.3937007874015748" top="0.984251968503937" bottom="0.984251968503937" header="0.5118110236220472" footer="0.5118110236220472"/>
  <pageSetup firstPageNumber="57" useFirstPageNumber="1" horizontalDpi="600" verticalDpi="600" orientation="landscape" paperSize="9" r:id="rId1"/>
  <headerFooter alignWithMargins="0">
    <oddFooter>&amp;C&amp;P. oldal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88"/>
  <sheetViews>
    <sheetView showZeros="0" workbookViewId="0" topLeftCell="A265">
      <selection activeCell="C242" sqref="C242"/>
    </sheetView>
  </sheetViews>
  <sheetFormatPr defaultColWidth="9.00390625" defaultRowHeight="12.75"/>
  <cols>
    <col min="1" max="1" width="8.375" style="401" customWidth="1"/>
    <col min="2" max="2" width="68.75390625" style="325" customWidth="1"/>
    <col min="3" max="5" width="12.125" style="325" customWidth="1"/>
    <col min="6" max="6" width="8.625" style="325" customWidth="1"/>
    <col min="7" max="16384" width="9.125" style="325" customWidth="1"/>
  </cols>
  <sheetData>
    <row r="1" spans="1:6" ht="12.75">
      <c r="A1" s="1004" t="s">
        <v>422</v>
      </c>
      <c r="B1" s="1004"/>
      <c r="C1" s="1005"/>
      <c r="D1" s="1005"/>
      <c r="E1" s="1005"/>
      <c r="F1" s="1000"/>
    </row>
    <row r="2" spans="1:6" ht="12.75">
      <c r="A2" s="1004" t="s">
        <v>812</v>
      </c>
      <c r="B2" s="1004"/>
      <c r="C2" s="1005"/>
      <c r="D2" s="1005"/>
      <c r="E2" s="1005"/>
      <c r="F2" s="1000"/>
    </row>
    <row r="3" spans="1:2" ht="12.75">
      <c r="A3" s="292"/>
      <c r="B3" s="293"/>
    </row>
    <row r="4" spans="1:6" ht="11.25" customHeight="1">
      <c r="A4" s="292"/>
      <c r="B4" s="292"/>
      <c r="C4" s="326"/>
      <c r="D4" s="326"/>
      <c r="E4" s="918"/>
      <c r="F4" s="326" t="s">
        <v>423</v>
      </c>
    </row>
    <row r="5" spans="1:6" s="327" customFormat="1" ht="19.5" customHeight="1">
      <c r="A5" s="1010" t="s">
        <v>447</v>
      </c>
      <c r="B5" s="1008" t="s">
        <v>411</v>
      </c>
      <c r="C5" s="1011" t="s">
        <v>217</v>
      </c>
      <c r="D5" s="997" t="s">
        <v>693</v>
      </c>
      <c r="E5" s="995" t="s">
        <v>97</v>
      </c>
      <c r="F5" s="1006" t="s">
        <v>842</v>
      </c>
    </row>
    <row r="6" spans="1:6" s="327" customFormat="1" ht="17.25" customHeight="1">
      <c r="A6" s="1009"/>
      <c r="B6" s="1009"/>
      <c r="C6" s="1012"/>
      <c r="D6" s="1013"/>
      <c r="E6" s="1014"/>
      <c r="F6" s="1007"/>
    </row>
    <row r="7" spans="1:6" s="327" customFormat="1" ht="11.25" customHeight="1">
      <c r="A7" s="328" t="s">
        <v>386</v>
      </c>
      <c r="B7" s="329" t="s">
        <v>387</v>
      </c>
      <c r="C7" s="573" t="s">
        <v>388</v>
      </c>
      <c r="D7" s="573" t="s">
        <v>389</v>
      </c>
      <c r="E7" s="919" t="s">
        <v>390</v>
      </c>
      <c r="F7" s="329" t="s">
        <v>904</v>
      </c>
    </row>
    <row r="8" spans="1:6" s="332" customFormat="1" ht="12.75">
      <c r="A8" s="330"/>
      <c r="B8" s="331" t="s">
        <v>605</v>
      </c>
      <c r="C8" s="574"/>
      <c r="D8" s="574"/>
      <c r="E8" s="917"/>
      <c r="F8" s="615"/>
    </row>
    <row r="9" spans="1:6" ht="8.25" customHeight="1">
      <c r="A9" s="333"/>
      <c r="B9" s="334"/>
      <c r="C9" s="575"/>
      <c r="D9" s="575"/>
      <c r="E9" s="575"/>
      <c r="F9" s="334"/>
    </row>
    <row r="10" spans="1:6" s="327" customFormat="1" ht="12">
      <c r="A10" s="335">
        <v>1010</v>
      </c>
      <c r="B10" s="336" t="s">
        <v>563</v>
      </c>
      <c r="C10" s="576">
        <f>SUM(C11:C13)</f>
        <v>664300</v>
      </c>
      <c r="D10" s="576">
        <f>SUM(D11:D13)</f>
        <v>664300</v>
      </c>
      <c r="E10" s="576">
        <f>SUM(E11:E13)</f>
        <v>309214</v>
      </c>
      <c r="F10" s="616">
        <f>SUM(E10/D10)</f>
        <v>0.4654734306789101</v>
      </c>
    </row>
    <row r="11" spans="1:6" s="327" customFormat="1" ht="12">
      <c r="A11" s="723">
        <v>1014</v>
      </c>
      <c r="B11" s="724" t="s">
        <v>176</v>
      </c>
      <c r="C11" s="725">
        <v>130000</v>
      </c>
      <c r="D11" s="725">
        <v>130000</v>
      </c>
      <c r="E11" s="725">
        <v>56113</v>
      </c>
      <c r="F11" s="903">
        <f aca="true" t="shared" si="0" ref="F11:F72">SUM(E11/D11)</f>
        <v>0.4316384615384615</v>
      </c>
    </row>
    <row r="12" spans="1:6" s="327" customFormat="1" ht="12">
      <c r="A12" s="350">
        <v>1015</v>
      </c>
      <c r="B12" s="346" t="s">
        <v>196</v>
      </c>
      <c r="C12" s="585">
        <v>519300</v>
      </c>
      <c r="D12" s="585">
        <v>519300</v>
      </c>
      <c r="E12" s="585">
        <v>252230</v>
      </c>
      <c r="F12" s="903">
        <f t="shared" si="0"/>
        <v>0.4857115347583285</v>
      </c>
    </row>
    <row r="13" spans="1:6" s="327" customFormat="1" ht="12">
      <c r="A13" s="350">
        <v>1016</v>
      </c>
      <c r="B13" s="346" t="s">
        <v>197</v>
      </c>
      <c r="C13" s="585">
        <v>15000</v>
      </c>
      <c r="D13" s="585">
        <v>15000</v>
      </c>
      <c r="E13" s="585">
        <v>871</v>
      </c>
      <c r="F13" s="903">
        <f t="shared" si="0"/>
        <v>0.05806666666666667</v>
      </c>
    </row>
    <row r="14" spans="1:6" s="327" customFormat="1" ht="12">
      <c r="A14" s="338">
        <v>1020</v>
      </c>
      <c r="B14" s="336" t="s">
        <v>500</v>
      </c>
      <c r="C14" s="576">
        <f>SUM(C15:C17)</f>
        <v>210393</v>
      </c>
      <c r="D14" s="576">
        <f>SUM(D15:D17)</f>
        <v>210393</v>
      </c>
      <c r="E14" s="576">
        <f>SUM(E15:E17)</f>
        <v>104395</v>
      </c>
      <c r="F14" s="616">
        <f t="shared" si="0"/>
        <v>0.4961904626104481</v>
      </c>
    </row>
    <row r="15" spans="1:6" s="327" customFormat="1" ht="12">
      <c r="A15" s="350">
        <v>1021</v>
      </c>
      <c r="B15" s="352" t="s">
        <v>198</v>
      </c>
      <c r="C15" s="587">
        <v>8000</v>
      </c>
      <c r="D15" s="587">
        <v>8000</v>
      </c>
      <c r="E15" s="587">
        <v>4800</v>
      </c>
      <c r="F15" s="903">
        <f t="shared" si="0"/>
        <v>0.6</v>
      </c>
    </row>
    <row r="16" spans="1:6" s="327" customFormat="1" ht="12">
      <c r="A16" s="350">
        <v>1022</v>
      </c>
      <c r="B16" s="346" t="s">
        <v>199</v>
      </c>
      <c r="C16" s="585">
        <v>176000</v>
      </c>
      <c r="D16" s="585">
        <v>176000</v>
      </c>
      <c r="E16" s="585">
        <v>75520</v>
      </c>
      <c r="F16" s="903">
        <f t="shared" si="0"/>
        <v>0.4290909090909091</v>
      </c>
    </row>
    <row r="17" spans="1:6" s="327" customFormat="1" ht="12">
      <c r="A17" s="350">
        <v>1023</v>
      </c>
      <c r="B17" s="346" t="s">
        <v>200</v>
      </c>
      <c r="C17" s="585">
        <v>26393</v>
      </c>
      <c r="D17" s="585">
        <v>26393</v>
      </c>
      <c r="E17" s="585">
        <v>24075</v>
      </c>
      <c r="F17" s="903">
        <f t="shared" si="0"/>
        <v>0.9121736824157921</v>
      </c>
    </row>
    <row r="18" spans="1:6" s="327" customFormat="1" ht="12">
      <c r="A18" s="338">
        <v>1030</v>
      </c>
      <c r="B18" s="340" t="s">
        <v>564</v>
      </c>
      <c r="C18" s="580">
        <f>SUM(C19:C19)</f>
        <v>15000</v>
      </c>
      <c r="D18" s="580">
        <f>SUM(D19:D22)</f>
        <v>780000</v>
      </c>
      <c r="E18" s="580">
        <f>SUM(E19:E22)</f>
        <v>371378</v>
      </c>
      <c r="F18" s="616">
        <f t="shared" si="0"/>
        <v>0.47612564102564103</v>
      </c>
    </row>
    <row r="19" spans="1:6" s="327" customFormat="1" ht="12">
      <c r="A19" s="350">
        <v>1031</v>
      </c>
      <c r="B19" s="346" t="s">
        <v>201</v>
      </c>
      <c r="C19" s="585">
        <v>15000</v>
      </c>
      <c r="D19" s="585">
        <v>15000</v>
      </c>
      <c r="E19" s="585">
        <v>5489</v>
      </c>
      <c r="F19" s="903">
        <f t="shared" si="0"/>
        <v>0.36593333333333333</v>
      </c>
    </row>
    <row r="20" spans="1:6" s="327" customFormat="1" ht="12">
      <c r="A20" s="351">
        <v>1032</v>
      </c>
      <c r="B20" s="352" t="s">
        <v>508</v>
      </c>
      <c r="C20" s="587"/>
      <c r="D20" s="587">
        <v>380000</v>
      </c>
      <c r="E20" s="587">
        <v>179742</v>
      </c>
      <c r="F20" s="903">
        <f t="shared" si="0"/>
        <v>0.47300526315789476</v>
      </c>
    </row>
    <row r="21" spans="1:6" s="327" customFormat="1" ht="12">
      <c r="A21" s="351">
        <v>1033</v>
      </c>
      <c r="B21" s="352" t="s">
        <v>509</v>
      </c>
      <c r="C21" s="587"/>
      <c r="D21" s="587">
        <v>380000</v>
      </c>
      <c r="E21" s="587">
        <v>183587</v>
      </c>
      <c r="F21" s="903">
        <f t="shared" si="0"/>
        <v>0.4831236842105263</v>
      </c>
    </row>
    <row r="22" spans="1:6" s="327" customFormat="1" ht="12">
      <c r="A22" s="351">
        <v>1035</v>
      </c>
      <c r="B22" s="352" t="s">
        <v>510</v>
      </c>
      <c r="C22" s="587"/>
      <c r="D22" s="587">
        <v>5000</v>
      </c>
      <c r="E22" s="587">
        <v>2560</v>
      </c>
      <c r="F22" s="903">
        <f t="shared" si="0"/>
        <v>0.512</v>
      </c>
    </row>
    <row r="23" spans="1:6" s="327" customFormat="1" ht="12">
      <c r="A23" s="341">
        <v>1037</v>
      </c>
      <c r="B23" s="340" t="s">
        <v>845</v>
      </c>
      <c r="C23" s="587"/>
      <c r="D23" s="587"/>
      <c r="E23" s="580">
        <v>2790</v>
      </c>
      <c r="F23" s="616"/>
    </row>
    <row r="24" spans="1:6" s="327" customFormat="1" ht="12">
      <c r="A24" s="341">
        <v>1038</v>
      </c>
      <c r="B24" s="340" t="s">
        <v>645</v>
      </c>
      <c r="C24" s="587"/>
      <c r="D24" s="587"/>
      <c r="E24" s="580">
        <v>9529</v>
      </c>
      <c r="F24" s="616"/>
    </row>
    <row r="25" spans="1:6" s="327" customFormat="1" ht="12">
      <c r="A25" s="342">
        <v>1040</v>
      </c>
      <c r="B25" s="343" t="s">
        <v>565</v>
      </c>
      <c r="C25" s="581">
        <f>SUM(C26:C30)</f>
        <v>438907</v>
      </c>
      <c r="D25" s="581">
        <f>SUM(D26:D31)</f>
        <v>876379</v>
      </c>
      <c r="E25" s="581">
        <f>SUM(E26:E31)</f>
        <v>417756</v>
      </c>
      <c r="F25" s="616">
        <f t="shared" si="0"/>
        <v>0.47668417431271176</v>
      </c>
    </row>
    <row r="26" spans="1:6" s="327" customFormat="1" ht="12">
      <c r="A26" s="350">
        <v>1041</v>
      </c>
      <c r="B26" s="334" t="s">
        <v>501</v>
      </c>
      <c r="C26" s="582">
        <v>45360</v>
      </c>
      <c r="D26" s="582">
        <v>49427</v>
      </c>
      <c r="E26" s="582">
        <v>19186</v>
      </c>
      <c r="F26" s="903">
        <f t="shared" si="0"/>
        <v>0.3881684099783519</v>
      </c>
    </row>
    <row r="27" spans="1:6" s="327" customFormat="1" ht="12">
      <c r="A27" s="727">
        <v>1042</v>
      </c>
      <c r="B27" s="851" t="s">
        <v>502</v>
      </c>
      <c r="C27" s="725"/>
      <c r="D27" s="725">
        <v>248740</v>
      </c>
      <c r="E27" s="725">
        <v>196998</v>
      </c>
      <c r="F27" s="903">
        <f t="shared" si="0"/>
        <v>0.7919835973305459</v>
      </c>
    </row>
    <row r="28" spans="1:6" s="327" customFormat="1" ht="12">
      <c r="A28" s="350">
        <v>1043</v>
      </c>
      <c r="B28" s="334" t="s">
        <v>529</v>
      </c>
      <c r="C28" s="582">
        <v>252720</v>
      </c>
      <c r="D28" s="582">
        <v>252720</v>
      </c>
      <c r="E28" s="582">
        <v>123307</v>
      </c>
      <c r="F28" s="903">
        <f t="shared" si="0"/>
        <v>0.48791943653054765</v>
      </c>
    </row>
    <row r="29" spans="1:6" s="327" customFormat="1" ht="12">
      <c r="A29" s="351">
        <v>1044</v>
      </c>
      <c r="B29" s="344" t="s">
        <v>537</v>
      </c>
      <c r="C29" s="583">
        <v>140827</v>
      </c>
      <c r="D29" s="583">
        <v>140827</v>
      </c>
      <c r="E29" s="583">
        <v>78265</v>
      </c>
      <c r="F29" s="903">
        <f t="shared" si="0"/>
        <v>0.5557528030846357</v>
      </c>
    </row>
    <row r="30" spans="1:6" s="327" customFormat="1" ht="12">
      <c r="A30" s="351">
        <v>1045</v>
      </c>
      <c r="B30" s="344" t="s">
        <v>530</v>
      </c>
      <c r="C30" s="583"/>
      <c r="D30" s="583"/>
      <c r="E30" s="583"/>
      <c r="F30" s="616"/>
    </row>
    <row r="31" spans="1:6" s="327" customFormat="1" ht="12">
      <c r="A31" s="351">
        <v>1046</v>
      </c>
      <c r="B31" s="344" t="s">
        <v>514</v>
      </c>
      <c r="C31" s="583"/>
      <c r="D31" s="583">
        <v>184665</v>
      </c>
      <c r="E31" s="583"/>
      <c r="F31" s="616">
        <f t="shared" si="0"/>
        <v>0</v>
      </c>
    </row>
    <row r="32" spans="1:6" s="327" customFormat="1" ht="12">
      <c r="A32" s="342">
        <v>1050</v>
      </c>
      <c r="B32" s="343" t="s">
        <v>566</v>
      </c>
      <c r="C32" s="581">
        <f>SUM(C33:C33)</f>
        <v>30000</v>
      </c>
      <c r="D32" s="581">
        <f>SUM(D33:D33)</f>
        <v>30000</v>
      </c>
      <c r="E32" s="581">
        <f>SUM(E33:E33)</f>
        <v>33167</v>
      </c>
      <c r="F32" s="616">
        <f t="shared" si="0"/>
        <v>1.1055666666666666</v>
      </c>
    </row>
    <row r="33" spans="1:6" s="327" customFormat="1" ht="12.75" thickBot="1">
      <c r="A33" s="350">
        <v>1051</v>
      </c>
      <c r="B33" s="346" t="s">
        <v>202</v>
      </c>
      <c r="C33" s="585">
        <v>30000</v>
      </c>
      <c r="D33" s="585">
        <v>30000</v>
      </c>
      <c r="E33" s="871">
        <v>33167</v>
      </c>
      <c r="F33" s="920">
        <f t="shared" si="0"/>
        <v>1.1055666666666666</v>
      </c>
    </row>
    <row r="34" spans="1:6" s="327" customFormat="1" ht="12.75" thickBot="1">
      <c r="A34" s="347"/>
      <c r="B34" s="348" t="s">
        <v>567</v>
      </c>
      <c r="C34" s="584">
        <f>SUM(C32+C25+C14+C10+C18)</f>
        <v>1358600</v>
      </c>
      <c r="D34" s="584">
        <f>SUM(D32+D25+D14+D10+D18)</f>
        <v>2561072</v>
      </c>
      <c r="E34" s="584">
        <f>SUM(E32+E25+E14+E10+E18+E23+E24)</f>
        <v>1248229</v>
      </c>
      <c r="F34" s="921">
        <f t="shared" si="0"/>
        <v>0.4873853605052884</v>
      </c>
    </row>
    <row r="35" spans="1:6" s="327" customFormat="1" ht="12">
      <c r="A35" s="342"/>
      <c r="B35" s="343"/>
      <c r="C35" s="581"/>
      <c r="D35" s="581"/>
      <c r="E35" s="581"/>
      <c r="F35" s="905"/>
    </row>
    <row r="36" spans="1:6" s="327" customFormat="1" ht="12">
      <c r="A36" s="335">
        <v>1060</v>
      </c>
      <c r="B36" s="336" t="s">
        <v>511</v>
      </c>
      <c r="C36" s="576">
        <f>SUM(C37:C43)</f>
        <v>6557164</v>
      </c>
      <c r="D36" s="576">
        <f>SUM(D37:D41)</f>
        <v>6537164</v>
      </c>
      <c r="E36" s="576">
        <f>SUM(E37:E41)</f>
        <v>3088464</v>
      </c>
      <c r="F36" s="616">
        <f t="shared" si="0"/>
        <v>0.4724470733792207</v>
      </c>
    </row>
    <row r="37" spans="1:6" s="327" customFormat="1" ht="12">
      <c r="A37" s="350">
        <v>1061</v>
      </c>
      <c r="B37" s="346" t="s">
        <v>843</v>
      </c>
      <c r="C37" s="585">
        <v>2700000</v>
      </c>
      <c r="D37" s="585">
        <v>2700000</v>
      </c>
      <c r="E37" s="585">
        <v>1283559</v>
      </c>
      <c r="F37" s="903">
        <f t="shared" si="0"/>
        <v>0.4753922222222222</v>
      </c>
    </row>
    <row r="38" spans="1:6" s="327" customFormat="1" ht="12">
      <c r="A38" s="350">
        <v>1062</v>
      </c>
      <c r="B38" s="346" t="s">
        <v>844</v>
      </c>
      <c r="C38" s="585">
        <v>410000</v>
      </c>
      <c r="D38" s="585">
        <v>410000</v>
      </c>
      <c r="E38" s="585">
        <v>238657</v>
      </c>
      <c r="F38" s="903">
        <f t="shared" si="0"/>
        <v>0.582090243902439</v>
      </c>
    </row>
    <row r="39" spans="1:6" s="327" customFormat="1" ht="12">
      <c r="A39" s="345">
        <v>1063</v>
      </c>
      <c r="B39" s="344" t="s">
        <v>417</v>
      </c>
      <c r="C39" s="583">
        <v>75000</v>
      </c>
      <c r="D39" s="583">
        <v>75000</v>
      </c>
      <c r="E39" s="583">
        <v>32521</v>
      </c>
      <c r="F39" s="903">
        <f t="shared" si="0"/>
        <v>0.43361333333333335</v>
      </c>
    </row>
    <row r="40" spans="1:6" s="327" customFormat="1" ht="12">
      <c r="A40" s="345">
        <v>1064</v>
      </c>
      <c r="B40" s="344" t="s">
        <v>288</v>
      </c>
      <c r="C40" s="583">
        <v>20000</v>
      </c>
      <c r="D40" s="583"/>
      <c r="E40" s="583"/>
      <c r="F40" s="616"/>
    </row>
    <row r="41" spans="1:6" s="327" customFormat="1" ht="12">
      <c r="A41" s="345">
        <v>1065</v>
      </c>
      <c r="B41" s="334" t="s">
        <v>425</v>
      </c>
      <c r="C41" s="582">
        <v>3352164</v>
      </c>
      <c r="D41" s="582">
        <v>3352164</v>
      </c>
      <c r="E41" s="582">
        <v>1533727</v>
      </c>
      <c r="F41" s="903">
        <f t="shared" si="0"/>
        <v>0.4575334023037059</v>
      </c>
    </row>
    <row r="42" spans="1:6" s="327" customFormat="1" ht="12">
      <c r="A42" s="341">
        <v>1066</v>
      </c>
      <c r="B42" s="353" t="s">
        <v>513</v>
      </c>
      <c r="C42" s="582"/>
      <c r="D42" s="586">
        <f>SUM(D43:D44)</f>
        <v>20000</v>
      </c>
      <c r="E42" s="586">
        <f>SUM(E43:E44)</f>
        <v>16684</v>
      </c>
      <c r="F42" s="616">
        <f t="shared" si="0"/>
        <v>0.8342</v>
      </c>
    </row>
    <row r="43" spans="1:6" s="327" customFormat="1" ht="12">
      <c r="A43" s="345">
        <v>1067</v>
      </c>
      <c r="B43" s="334" t="s">
        <v>397</v>
      </c>
      <c r="C43" s="582"/>
      <c r="D43" s="582"/>
      <c r="E43" s="582"/>
      <c r="F43" s="616"/>
    </row>
    <row r="44" spans="1:6" s="327" customFormat="1" ht="12">
      <c r="A44" s="345">
        <v>1068</v>
      </c>
      <c r="B44" s="344" t="s">
        <v>288</v>
      </c>
      <c r="C44" s="583"/>
      <c r="D44" s="583">
        <v>20000</v>
      </c>
      <c r="E44" s="583">
        <v>16684</v>
      </c>
      <c r="F44" s="903">
        <f t="shared" si="0"/>
        <v>0.8342</v>
      </c>
    </row>
    <row r="45" spans="1:6" s="327" customFormat="1" ht="12">
      <c r="A45" s="341">
        <v>1070</v>
      </c>
      <c r="B45" s="340" t="s">
        <v>512</v>
      </c>
      <c r="C45" s="580">
        <f>SUM(C46:C46)</f>
        <v>170000</v>
      </c>
      <c r="D45" s="580">
        <f>SUM(D46:D46)</f>
        <v>170000</v>
      </c>
      <c r="E45" s="580">
        <f>SUM(E46:E46)</f>
        <v>98614</v>
      </c>
      <c r="F45" s="616">
        <f t="shared" si="0"/>
        <v>0.5800823529411765</v>
      </c>
    </row>
    <row r="46" spans="1:6" s="327" customFormat="1" ht="12">
      <c r="A46" s="333">
        <v>1072</v>
      </c>
      <c r="B46" s="334" t="s">
        <v>424</v>
      </c>
      <c r="C46" s="582">
        <v>170000</v>
      </c>
      <c r="D46" s="582">
        <v>170000</v>
      </c>
      <c r="E46" s="582">
        <v>98614</v>
      </c>
      <c r="F46" s="903">
        <f t="shared" si="0"/>
        <v>0.5800823529411765</v>
      </c>
    </row>
    <row r="47" spans="1:6" s="327" customFormat="1" ht="12">
      <c r="A47" s="338">
        <v>1080</v>
      </c>
      <c r="B47" s="353" t="s">
        <v>641</v>
      </c>
      <c r="C47" s="586">
        <f>SUM(C48:C50)</f>
        <v>765000</v>
      </c>
      <c r="D47" s="586">
        <f>SUM(D48:D50)</f>
        <v>0</v>
      </c>
      <c r="E47" s="586"/>
      <c r="F47" s="616"/>
    </row>
    <row r="48" spans="1:6" s="327" customFormat="1" ht="12">
      <c r="A48" s="333">
        <v>1081</v>
      </c>
      <c r="B48" s="346" t="s">
        <v>651</v>
      </c>
      <c r="C48" s="582">
        <v>380000</v>
      </c>
      <c r="D48" s="582"/>
      <c r="E48" s="582"/>
      <c r="F48" s="616"/>
    </row>
    <row r="49" spans="1:6" s="327" customFormat="1" ht="12">
      <c r="A49" s="333">
        <v>1082</v>
      </c>
      <c r="B49" s="346" t="s">
        <v>652</v>
      </c>
      <c r="C49" s="585">
        <v>380000</v>
      </c>
      <c r="D49" s="585"/>
      <c r="E49" s="585"/>
      <c r="F49" s="616"/>
    </row>
    <row r="50" spans="1:6" s="327" customFormat="1" ht="12">
      <c r="A50" s="333">
        <v>1084</v>
      </c>
      <c r="B50" s="346" t="s">
        <v>653</v>
      </c>
      <c r="C50" s="585">
        <v>5000</v>
      </c>
      <c r="D50" s="585"/>
      <c r="E50" s="585"/>
      <c r="F50" s="616"/>
    </row>
    <row r="51" spans="1:6" s="327" customFormat="1" ht="12">
      <c r="A51" s="338">
        <v>1090</v>
      </c>
      <c r="B51" s="336" t="s">
        <v>518</v>
      </c>
      <c r="C51" s="576">
        <f>SUM(C52:C59)</f>
        <v>403490</v>
      </c>
      <c r="D51" s="576">
        <f>SUM(D52:D59)</f>
        <v>399290</v>
      </c>
      <c r="E51" s="576">
        <f>SUM(E52:E59)</f>
        <v>180146</v>
      </c>
      <c r="F51" s="616">
        <f t="shared" si="0"/>
        <v>0.45116581932930955</v>
      </c>
    </row>
    <row r="52" spans="1:6" s="327" customFormat="1" ht="12">
      <c r="A52" s="333">
        <v>1091</v>
      </c>
      <c r="B52" s="334" t="s">
        <v>283</v>
      </c>
      <c r="C52" s="582">
        <v>4000</v>
      </c>
      <c r="D52" s="582">
        <v>4000</v>
      </c>
      <c r="E52" s="582"/>
      <c r="F52" s="903">
        <f t="shared" si="0"/>
        <v>0</v>
      </c>
    </row>
    <row r="53" spans="1:6" s="327" customFormat="1" ht="12">
      <c r="A53" s="333">
        <v>1092</v>
      </c>
      <c r="B53" s="334" t="s">
        <v>419</v>
      </c>
      <c r="C53" s="585"/>
      <c r="D53" s="585"/>
      <c r="E53" s="585">
        <v>460</v>
      </c>
      <c r="F53" s="616"/>
    </row>
    <row r="54" spans="1:6" s="327" customFormat="1" ht="12">
      <c r="A54" s="333">
        <v>1093</v>
      </c>
      <c r="B54" s="346" t="s">
        <v>607</v>
      </c>
      <c r="C54" s="587">
        <v>4000</v>
      </c>
      <c r="D54" s="587"/>
      <c r="E54" s="587"/>
      <c r="F54" s="616"/>
    </row>
    <row r="55" spans="1:6" s="327" customFormat="1" ht="12">
      <c r="A55" s="333">
        <v>1094</v>
      </c>
      <c r="B55" s="346" t="s">
        <v>608</v>
      </c>
      <c r="C55" s="585">
        <v>200</v>
      </c>
      <c r="D55" s="585"/>
      <c r="E55" s="585"/>
      <c r="F55" s="616"/>
    </row>
    <row r="56" spans="1:6" s="327" customFormat="1" ht="12">
      <c r="A56" s="333">
        <v>1095</v>
      </c>
      <c r="B56" s="352" t="s">
        <v>609</v>
      </c>
      <c r="C56" s="585">
        <v>289290</v>
      </c>
      <c r="D56" s="585">
        <v>289290</v>
      </c>
      <c r="E56" s="585">
        <v>111527</v>
      </c>
      <c r="F56" s="903">
        <f t="shared" si="0"/>
        <v>0.3855197206954959</v>
      </c>
    </row>
    <row r="57" spans="1:6" s="327" customFormat="1" ht="12">
      <c r="A57" s="333">
        <v>1096</v>
      </c>
      <c r="B57" s="346" t="s">
        <v>610</v>
      </c>
      <c r="C57" s="585">
        <v>6000</v>
      </c>
      <c r="D57" s="585">
        <v>6000</v>
      </c>
      <c r="E57" s="585">
        <v>2854</v>
      </c>
      <c r="F57" s="903">
        <f t="shared" si="0"/>
        <v>0.4756666666666667</v>
      </c>
    </row>
    <row r="58" spans="1:6" s="327" customFormat="1" ht="12">
      <c r="A58" s="333">
        <v>1097</v>
      </c>
      <c r="B58" s="346" t="s">
        <v>611</v>
      </c>
      <c r="C58" s="585">
        <v>60000</v>
      </c>
      <c r="D58" s="585">
        <v>60000</v>
      </c>
      <c r="E58" s="585">
        <v>46900</v>
      </c>
      <c r="F58" s="903">
        <f t="shared" si="0"/>
        <v>0.7816666666666666</v>
      </c>
    </row>
    <row r="59" spans="1:6" s="327" customFormat="1" ht="12">
      <c r="A59" s="723">
        <v>1098</v>
      </c>
      <c r="B59" s="724" t="s">
        <v>297</v>
      </c>
      <c r="C59" s="725">
        <v>40000</v>
      </c>
      <c r="D59" s="725">
        <v>40000</v>
      </c>
      <c r="E59" s="725">
        <v>18405</v>
      </c>
      <c r="F59" s="903">
        <f t="shared" si="0"/>
        <v>0.460125</v>
      </c>
    </row>
    <row r="60" spans="1:6" s="327" customFormat="1" ht="12">
      <c r="A60" s="338">
        <v>1115</v>
      </c>
      <c r="B60" s="353" t="s">
        <v>515</v>
      </c>
      <c r="C60" s="586"/>
      <c r="D60" s="586">
        <v>4000</v>
      </c>
      <c r="E60" s="586">
        <v>18415</v>
      </c>
      <c r="F60" s="616">
        <f t="shared" si="0"/>
        <v>4.60375</v>
      </c>
    </row>
    <row r="61" spans="1:6" s="327" customFormat="1" ht="12">
      <c r="A61" s="338">
        <v>1116</v>
      </c>
      <c r="B61" s="353" t="s">
        <v>516</v>
      </c>
      <c r="C61" s="585"/>
      <c r="D61" s="586">
        <v>200</v>
      </c>
      <c r="E61" s="586"/>
      <c r="F61" s="616">
        <f t="shared" si="0"/>
        <v>0</v>
      </c>
    </row>
    <row r="62" spans="1:6" s="327" customFormat="1" ht="12.75" thickBot="1">
      <c r="A62" s="376">
        <v>1117</v>
      </c>
      <c r="B62" s="404" t="s">
        <v>430</v>
      </c>
      <c r="C62" s="551"/>
      <c r="D62" s="518"/>
      <c r="E62" s="518">
        <v>1278</v>
      </c>
      <c r="F62" s="924"/>
    </row>
    <row r="63" spans="1:6" s="327" customFormat="1" ht="12.75" thickBot="1">
      <c r="A63" s="349"/>
      <c r="B63" s="348" t="s">
        <v>163</v>
      </c>
      <c r="C63" s="584">
        <f>SUM(C51+C45+C36+C47)</f>
        <v>7895654</v>
      </c>
      <c r="D63" s="584">
        <f>SUM(D51+D45+D36+D47+D60+D61+D42)</f>
        <v>7130654</v>
      </c>
      <c r="E63" s="584">
        <f>SUM(E51+E45+E36+E47+E60+E61+E42+E62)</f>
        <v>3403601</v>
      </c>
      <c r="F63" s="921">
        <f t="shared" si="0"/>
        <v>0.4773196119177848</v>
      </c>
    </row>
    <row r="64" spans="1:6" s="327" customFormat="1" ht="12">
      <c r="A64" s="337"/>
      <c r="B64" s="357"/>
      <c r="C64" s="578"/>
      <c r="D64" s="578"/>
      <c r="E64" s="872"/>
      <c r="F64" s="905"/>
    </row>
    <row r="65" spans="1:6" s="327" customFormat="1" ht="12">
      <c r="A65" s="350">
        <v>1121</v>
      </c>
      <c r="B65" s="352" t="s">
        <v>840</v>
      </c>
      <c r="C65" s="585">
        <v>1267600</v>
      </c>
      <c r="D65" s="585">
        <v>1267600</v>
      </c>
      <c r="E65" s="585">
        <v>628232</v>
      </c>
      <c r="F65" s="903">
        <f t="shared" si="0"/>
        <v>0.4956074471442095</v>
      </c>
    </row>
    <row r="66" spans="1:6" s="327" customFormat="1" ht="12">
      <c r="A66" s="350">
        <v>1122</v>
      </c>
      <c r="B66" s="352" t="s">
        <v>649</v>
      </c>
      <c r="C66" s="585"/>
      <c r="D66" s="585">
        <v>120754</v>
      </c>
      <c r="E66" s="585">
        <v>141461</v>
      </c>
      <c r="F66" s="903">
        <f t="shared" si="0"/>
        <v>1.1714808619176176</v>
      </c>
    </row>
    <row r="67" spans="1:6" s="327" customFormat="1" ht="12">
      <c r="A67" s="350">
        <v>1124</v>
      </c>
      <c r="B67" s="346" t="s">
        <v>3</v>
      </c>
      <c r="C67" s="585">
        <v>128469</v>
      </c>
      <c r="D67" s="585">
        <v>174994</v>
      </c>
      <c r="E67" s="585">
        <v>127430</v>
      </c>
      <c r="F67" s="903">
        <f t="shared" si="0"/>
        <v>0.7281963953049819</v>
      </c>
    </row>
    <row r="68" spans="1:6" s="327" customFormat="1" ht="12">
      <c r="A68" s="351"/>
      <c r="B68" s="352"/>
      <c r="C68" s="587"/>
      <c r="D68" s="587"/>
      <c r="E68" s="587"/>
      <c r="F68" s="616"/>
    </row>
    <row r="69" spans="1:6" s="327" customFormat="1" ht="12">
      <c r="A69" s="351">
        <v>1131</v>
      </c>
      <c r="B69" s="352" t="s">
        <v>612</v>
      </c>
      <c r="C69" s="587"/>
      <c r="D69" s="587">
        <v>8243</v>
      </c>
      <c r="E69" s="587">
        <v>9225</v>
      </c>
      <c r="F69" s="903">
        <f t="shared" si="0"/>
        <v>1.1191313842047799</v>
      </c>
    </row>
    <row r="70" spans="1:6" s="362" customFormat="1" ht="12">
      <c r="A70" s="350">
        <v>1132</v>
      </c>
      <c r="B70" s="346" t="s">
        <v>613</v>
      </c>
      <c r="C70" s="577"/>
      <c r="D70" s="577"/>
      <c r="E70" s="577"/>
      <c r="F70" s="616"/>
    </row>
    <row r="71" spans="1:6" s="362" customFormat="1" ht="12.75" thickBot="1">
      <c r="A71" s="384">
        <v>1133</v>
      </c>
      <c r="B71" s="400" t="s">
        <v>545</v>
      </c>
      <c r="C71" s="588"/>
      <c r="D71" s="588"/>
      <c r="E71" s="591">
        <v>66510</v>
      </c>
      <c r="F71" s="922"/>
    </row>
    <row r="72" spans="1:6" s="362" customFormat="1" ht="12.75" thickBot="1">
      <c r="A72" s="385">
        <v>1134</v>
      </c>
      <c r="B72" s="364" t="s">
        <v>0</v>
      </c>
      <c r="C72" s="589"/>
      <c r="D72" s="589">
        <f>SUM(D69:D71)</f>
        <v>8243</v>
      </c>
      <c r="E72" s="589">
        <f>SUM(E69:E71)</f>
        <v>75735</v>
      </c>
      <c r="F72" s="921">
        <f t="shared" si="0"/>
        <v>9.187795705447046</v>
      </c>
    </row>
    <row r="73" spans="1:6" s="362" customFormat="1" ht="12.75" thickBot="1">
      <c r="A73" s="385"/>
      <c r="B73" s="364"/>
      <c r="C73" s="589"/>
      <c r="D73" s="589"/>
      <c r="E73" s="589"/>
      <c r="F73" s="921"/>
    </row>
    <row r="74" spans="1:6" s="362" customFormat="1" ht="12.75" thickBot="1">
      <c r="A74" s="385">
        <v>1135</v>
      </c>
      <c r="B74" s="364" t="s">
        <v>576</v>
      </c>
      <c r="C74" s="589"/>
      <c r="D74" s="589"/>
      <c r="E74" s="589">
        <v>25000</v>
      </c>
      <c r="F74" s="921"/>
    </row>
    <row r="75" spans="1:6" s="362" customFormat="1" ht="12.75" thickBot="1">
      <c r="A75" s="363"/>
      <c r="B75" s="364"/>
      <c r="C75" s="588"/>
      <c r="D75" s="588"/>
      <c r="E75" s="588"/>
      <c r="F75" s="921"/>
    </row>
    <row r="76" spans="1:6" s="362" customFormat="1" ht="12.75" thickBot="1">
      <c r="A76" s="385">
        <v>1136</v>
      </c>
      <c r="B76" s="364" t="s">
        <v>627</v>
      </c>
      <c r="C76" s="588"/>
      <c r="D76" s="588"/>
      <c r="E76" s="589">
        <v>1500</v>
      </c>
      <c r="F76" s="921"/>
    </row>
    <row r="77" spans="1:6" s="362" customFormat="1" ht="12.75" thickBot="1">
      <c r="A77" s="385"/>
      <c r="B77" s="364"/>
      <c r="C77" s="588"/>
      <c r="D77" s="588"/>
      <c r="E77" s="588"/>
      <c r="F77" s="921"/>
    </row>
    <row r="78" spans="1:6" s="362" customFormat="1" ht="12.75" thickBot="1">
      <c r="A78" s="385">
        <v>1137</v>
      </c>
      <c r="B78" s="364" t="s">
        <v>12</v>
      </c>
      <c r="C78" s="588"/>
      <c r="D78" s="591">
        <v>342158</v>
      </c>
      <c r="E78" s="591">
        <v>342158</v>
      </c>
      <c r="F78" s="925">
        <f>SUM(E78/D78)</f>
        <v>1</v>
      </c>
    </row>
    <row r="79" spans="1:6" s="362" customFormat="1" ht="12.75" thickBot="1">
      <c r="A79" s="363"/>
      <c r="B79" s="364"/>
      <c r="C79" s="588"/>
      <c r="D79" s="588"/>
      <c r="E79" s="588"/>
      <c r="F79" s="924"/>
    </row>
    <row r="80" spans="1:6" s="362" customFormat="1" ht="17.25" customHeight="1" thickBot="1">
      <c r="A80" s="618">
        <v>1138</v>
      </c>
      <c r="B80" s="541" t="s">
        <v>13</v>
      </c>
      <c r="C80" s="590">
        <f>SUM(C72+C63+C34+C76+C65+C67)</f>
        <v>10650323</v>
      </c>
      <c r="D80" s="590">
        <f>SUM(D72+D63+D34+D76+D65+D67+D78+D66)</f>
        <v>11605475</v>
      </c>
      <c r="E80" s="590">
        <f>SUM(E72+E63+E34+E76+E65+E67+E78+E66+74)</f>
        <v>5968420</v>
      </c>
      <c r="F80" s="921">
        <f>SUM(E80/D80)</f>
        <v>0.5142762360006807</v>
      </c>
    </row>
    <row r="81" spans="1:6" s="362" customFormat="1" ht="12" customHeight="1">
      <c r="A81" s="971"/>
      <c r="B81" s="972"/>
      <c r="C81" s="973"/>
      <c r="D81" s="973"/>
      <c r="E81" s="973"/>
      <c r="F81" s="933"/>
    </row>
    <row r="82" spans="1:6" s="362" customFormat="1" ht="12" customHeight="1">
      <c r="A82" s="338">
        <v>1139</v>
      </c>
      <c r="B82" s="336" t="s">
        <v>575</v>
      </c>
      <c r="C82" s="586"/>
      <c r="D82" s="586"/>
      <c r="E82" s="586">
        <v>25283</v>
      </c>
      <c r="F82" s="616"/>
    </row>
    <row r="83" spans="1:6" s="362" customFormat="1" ht="12" customHeight="1">
      <c r="A83" s="339"/>
      <c r="B83" s="352"/>
      <c r="C83" s="579"/>
      <c r="D83" s="579"/>
      <c r="E83" s="579"/>
      <c r="F83" s="905"/>
    </row>
    <row r="84" spans="1:6" s="362" customFormat="1" ht="11.25" customHeight="1">
      <c r="A84" s="342">
        <v>1140</v>
      </c>
      <c r="B84" s="343" t="s">
        <v>614</v>
      </c>
      <c r="C84" s="581">
        <f>SUM(C85+C88)</f>
        <v>586113</v>
      </c>
      <c r="D84" s="581">
        <f>SUM(D85+D88+D90)</f>
        <v>836113</v>
      </c>
      <c r="E84" s="581">
        <f>SUM(E85+E88+E90)</f>
        <v>466931</v>
      </c>
      <c r="F84" s="616">
        <f>SUM(E84/D84)</f>
        <v>0.5584544194385209</v>
      </c>
    </row>
    <row r="85" spans="1:6" s="362" customFormat="1" ht="12">
      <c r="A85" s="333">
        <v>1141</v>
      </c>
      <c r="B85" s="334" t="s">
        <v>427</v>
      </c>
      <c r="C85" s="582">
        <f>SUM(C86:C87)</f>
        <v>265063</v>
      </c>
      <c r="D85" s="582">
        <f>SUM(D86:D87)</f>
        <v>265063</v>
      </c>
      <c r="E85" s="582">
        <f>SUM(E86:E87)</f>
        <v>19689</v>
      </c>
      <c r="F85" s="903">
        <f>SUM(E85/D85)</f>
        <v>0.07428045408072798</v>
      </c>
    </row>
    <row r="86" spans="1:6" s="362" customFormat="1" ht="12">
      <c r="A86" s="617">
        <v>1142</v>
      </c>
      <c r="B86" s="346" t="s">
        <v>211</v>
      </c>
      <c r="C86" s="585">
        <v>15063</v>
      </c>
      <c r="D86" s="585">
        <v>15063</v>
      </c>
      <c r="E86" s="585">
        <v>19063</v>
      </c>
      <c r="F86" s="903">
        <f>SUM(E86/D86)</f>
        <v>1.2655513509924983</v>
      </c>
    </row>
    <row r="87" spans="1:6" s="362" customFormat="1" ht="12">
      <c r="A87" s="617">
        <v>1143</v>
      </c>
      <c r="B87" s="346" t="s">
        <v>503</v>
      </c>
      <c r="C87" s="585">
        <v>250000</v>
      </c>
      <c r="D87" s="585">
        <v>250000</v>
      </c>
      <c r="E87" s="585">
        <v>626</v>
      </c>
      <c r="F87" s="903">
        <f>SUM(E87/D87)</f>
        <v>0.002504</v>
      </c>
    </row>
    <row r="88" spans="1:6" s="362" customFormat="1" ht="12">
      <c r="A88" s="333">
        <v>1144</v>
      </c>
      <c r="B88" s="334" t="s">
        <v>428</v>
      </c>
      <c r="C88" s="582">
        <v>321050</v>
      </c>
      <c r="D88" s="582">
        <v>321050</v>
      </c>
      <c r="E88" s="582">
        <v>269416</v>
      </c>
      <c r="F88" s="903">
        <f>SUM(E88/D88)</f>
        <v>0.8391714686185953</v>
      </c>
    </row>
    <row r="89" spans="1:6" s="362" customFormat="1" ht="12">
      <c r="A89" s="335">
        <v>1150</v>
      </c>
      <c r="B89" s="336" t="s">
        <v>655</v>
      </c>
      <c r="C89" s="576">
        <f>SUM(C90:C90)</f>
        <v>250000</v>
      </c>
      <c r="D89" s="576"/>
      <c r="E89" s="576"/>
      <c r="F89" s="903"/>
    </row>
    <row r="90" spans="1:6" s="362" customFormat="1" ht="12">
      <c r="A90" s="333">
        <v>1151</v>
      </c>
      <c r="B90" s="334" t="s">
        <v>470</v>
      </c>
      <c r="C90" s="585">
        <v>250000</v>
      </c>
      <c r="D90" s="585">
        <v>250000</v>
      </c>
      <c r="E90" s="585">
        <v>177826</v>
      </c>
      <c r="F90" s="903">
        <f>SUM(E90/D90)</f>
        <v>0.711304</v>
      </c>
    </row>
    <row r="91" spans="1:6" s="362" customFormat="1" ht="12">
      <c r="A91" s="351">
        <v>1154</v>
      </c>
      <c r="B91" s="352" t="s">
        <v>106</v>
      </c>
      <c r="C91" s="585">
        <v>4067</v>
      </c>
      <c r="D91" s="578"/>
      <c r="E91" s="578"/>
      <c r="F91" s="616"/>
    </row>
    <row r="92" spans="1:6" s="362" customFormat="1" ht="12">
      <c r="A92" s="621">
        <v>1155</v>
      </c>
      <c r="B92" s="824" t="s">
        <v>820</v>
      </c>
      <c r="C92" s="826">
        <v>248740</v>
      </c>
      <c r="D92" s="826"/>
      <c r="E92" s="826"/>
      <c r="F92" s="616"/>
    </row>
    <row r="93" spans="1:6" s="362" customFormat="1" ht="12.75" thickBot="1">
      <c r="A93" s="622">
        <v>1156</v>
      </c>
      <c r="B93" s="825" t="s">
        <v>591</v>
      </c>
      <c r="C93" s="827">
        <v>184665</v>
      </c>
      <c r="D93" s="827"/>
      <c r="E93" s="827"/>
      <c r="F93" s="922"/>
    </row>
    <row r="94" spans="1:6" s="362" customFormat="1" ht="12.75" thickBot="1">
      <c r="A94" s="349"/>
      <c r="B94" s="348" t="s">
        <v>615</v>
      </c>
      <c r="C94" s="584">
        <f>SUM(C84+C89+C92+C93+C91)</f>
        <v>1273585</v>
      </c>
      <c r="D94" s="584">
        <f>SUM(D84+D89+D92+D93+D91)</f>
        <v>836113</v>
      </c>
      <c r="E94" s="584">
        <f>SUM(E84+E89+E92+E93+E91)</f>
        <v>466931</v>
      </c>
      <c r="F94" s="921">
        <f>SUM(E94/D94)</f>
        <v>0.5584544194385209</v>
      </c>
    </row>
    <row r="95" spans="1:6" ht="12" customHeight="1">
      <c r="A95" s="345"/>
      <c r="B95" s="344"/>
      <c r="C95" s="582"/>
      <c r="D95" s="582"/>
      <c r="E95" s="583"/>
      <c r="F95" s="905"/>
    </row>
    <row r="96" spans="1:6" ht="12" customHeight="1">
      <c r="A96" s="341">
        <v>1160</v>
      </c>
      <c r="B96" s="365" t="s">
        <v>874</v>
      </c>
      <c r="C96" s="586">
        <f>SUM(C97:C103)</f>
        <v>2155033</v>
      </c>
      <c r="D96" s="586">
        <f>SUM(D97:D103)</f>
        <v>2490483</v>
      </c>
      <c r="E96" s="586">
        <f>SUM(E97:E103)</f>
        <v>243233</v>
      </c>
      <c r="F96" s="616">
        <f>SUM(E96/D96)</f>
        <v>0.09766499108807408</v>
      </c>
    </row>
    <row r="97" spans="1:6" ht="12" customHeight="1">
      <c r="A97" s="333">
        <v>1161</v>
      </c>
      <c r="B97" s="346" t="s">
        <v>298</v>
      </c>
      <c r="C97" s="585"/>
      <c r="D97" s="585"/>
      <c r="E97" s="585"/>
      <c r="F97" s="616"/>
    </row>
    <row r="98" spans="1:6" ht="12" customHeight="1">
      <c r="A98" s="333">
        <v>1162</v>
      </c>
      <c r="B98" s="346" t="s">
        <v>482</v>
      </c>
      <c r="C98" s="585"/>
      <c r="D98" s="585">
        <v>94118</v>
      </c>
      <c r="E98" s="585">
        <v>94118</v>
      </c>
      <c r="F98" s="903">
        <f aca="true" t="shared" si="1" ref="F98:F103">SUM(E98/D98)</f>
        <v>1</v>
      </c>
    </row>
    <row r="99" spans="1:6" ht="12" customHeight="1">
      <c r="A99" s="345">
        <v>1163</v>
      </c>
      <c r="B99" s="346" t="s">
        <v>556</v>
      </c>
      <c r="C99" s="585">
        <v>96000</v>
      </c>
      <c r="D99" s="585">
        <v>305624</v>
      </c>
      <c r="E99" s="585">
        <v>47650</v>
      </c>
      <c r="F99" s="903">
        <f t="shared" si="1"/>
        <v>0.15591053058660315</v>
      </c>
    </row>
    <row r="100" spans="1:6" ht="12" customHeight="1">
      <c r="A100" s="727">
        <v>1164</v>
      </c>
      <c r="B100" s="724" t="s">
        <v>917</v>
      </c>
      <c r="C100" s="725">
        <v>145479</v>
      </c>
      <c r="D100" s="725">
        <v>145479</v>
      </c>
      <c r="E100" s="725"/>
      <c r="F100" s="903">
        <f t="shared" si="1"/>
        <v>0</v>
      </c>
    </row>
    <row r="101" spans="1:6" ht="12" customHeight="1">
      <c r="A101" s="727">
        <v>1165</v>
      </c>
      <c r="B101" s="724" t="s">
        <v>175</v>
      </c>
      <c r="C101" s="725">
        <v>1000000</v>
      </c>
      <c r="D101" s="725">
        <v>1000000</v>
      </c>
      <c r="E101" s="725"/>
      <c r="F101" s="903">
        <f t="shared" si="1"/>
        <v>0</v>
      </c>
    </row>
    <row r="102" spans="1:6" ht="12" customHeight="1">
      <c r="A102" s="727">
        <v>1166</v>
      </c>
      <c r="B102" s="724" t="s">
        <v>174</v>
      </c>
      <c r="C102" s="725">
        <v>843654</v>
      </c>
      <c r="D102" s="725">
        <v>843654</v>
      </c>
      <c r="E102" s="725"/>
      <c r="F102" s="903">
        <f t="shared" si="1"/>
        <v>0</v>
      </c>
    </row>
    <row r="103" spans="1:6" ht="12" customHeight="1">
      <c r="A103" s="727">
        <v>1167</v>
      </c>
      <c r="B103" s="724" t="s">
        <v>919</v>
      </c>
      <c r="C103" s="725">
        <v>69900</v>
      </c>
      <c r="D103" s="725">
        <v>101608</v>
      </c>
      <c r="E103" s="725">
        <v>101465</v>
      </c>
      <c r="F103" s="903">
        <f t="shared" si="1"/>
        <v>0.9985926305015353</v>
      </c>
    </row>
    <row r="104" spans="1:6" ht="12" customHeight="1">
      <c r="A104" s="341"/>
      <c r="B104" s="365"/>
      <c r="C104" s="586"/>
      <c r="D104" s="586"/>
      <c r="E104" s="586"/>
      <c r="F104" s="616"/>
    </row>
    <row r="105" spans="1:6" ht="12" customHeight="1">
      <c r="A105" s="341">
        <v>1180</v>
      </c>
      <c r="B105" s="365" t="s">
        <v>875</v>
      </c>
      <c r="C105" s="586">
        <f>SUM(C106:C106)</f>
        <v>819000</v>
      </c>
      <c r="D105" s="586">
        <f>SUM(D106:D106)</f>
        <v>819000</v>
      </c>
      <c r="E105" s="586">
        <f>SUM(E106:E106)</f>
        <v>509195</v>
      </c>
      <c r="F105" s="616">
        <f>SUM(E105/D105)</f>
        <v>0.6217277167277168</v>
      </c>
    </row>
    <row r="106" spans="1:6" ht="12" customHeight="1">
      <c r="A106" s="333">
        <v>1182</v>
      </c>
      <c r="B106" s="334" t="s">
        <v>404</v>
      </c>
      <c r="C106" s="585">
        <v>819000</v>
      </c>
      <c r="D106" s="585">
        <v>819000</v>
      </c>
      <c r="E106" s="585">
        <v>509195</v>
      </c>
      <c r="F106" s="903">
        <f>SUM(E106/D106)</f>
        <v>0.6217277167277168</v>
      </c>
    </row>
    <row r="107" spans="1:6" ht="12" customHeight="1" thickBot="1">
      <c r="A107" s="385">
        <v>1185</v>
      </c>
      <c r="B107" s="364" t="s">
        <v>853</v>
      </c>
      <c r="C107" s="591"/>
      <c r="D107" s="591"/>
      <c r="E107" s="591"/>
      <c r="F107" s="922"/>
    </row>
    <row r="108" spans="1:6" ht="12" customHeight="1" thickBot="1">
      <c r="A108" s="369"/>
      <c r="B108" s="360" t="s">
        <v>14</v>
      </c>
      <c r="C108" s="517">
        <f>SUM(C96+C105)</f>
        <v>2974033</v>
      </c>
      <c r="D108" s="517">
        <f>SUM(D96+D105)</f>
        <v>3309483</v>
      </c>
      <c r="E108" s="517">
        <f>SUM(E96+E105)</f>
        <v>752428</v>
      </c>
      <c r="F108" s="921">
        <f>SUM(E108/D108)</f>
        <v>0.22735514882536034</v>
      </c>
    </row>
    <row r="109" spans="1:6" ht="12" customHeight="1">
      <c r="A109" s="345"/>
      <c r="B109" s="344"/>
      <c r="C109" s="583"/>
      <c r="D109" s="583"/>
      <c r="E109" s="583"/>
      <c r="F109" s="905"/>
    </row>
    <row r="110" spans="1:6" ht="12" customHeight="1" thickBot="1">
      <c r="A110" s="358">
        <v>1191</v>
      </c>
      <c r="B110" s="359" t="s">
        <v>446</v>
      </c>
      <c r="C110" s="592"/>
      <c r="D110" s="592"/>
      <c r="E110" s="600">
        <v>579</v>
      </c>
      <c r="F110" s="922"/>
    </row>
    <row r="111" spans="1:6" s="327" customFormat="1" ht="12.75" thickBot="1">
      <c r="A111" s="371"/>
      <c r="B111" s="372" t="s">
        <v>616</v>
      </c>
      <c r="C111" s="593">
        <f>SUM(C110)</f>
        <v>0</v>
      </c>
      <c r="D111" s="593">
        <f>SUM(D110)</f>
        <v>0</v>
      </c>
      <c r="E111" s="593">
        <f>SUM(E110)</f>
        <v>579</v>
      </c>
      <c r="F111" s="921"/>
    </row>
    <row r="112" spans="1:6" s="327" customFormat="1" ht="12">
      <c r="A112" s="399"/>
      <c r="B112" s="367"/>
      <c r="C112" s="594"/>
      <c r="D112" s="594"/>
      <c r="E112" s="594"/>
      <c r="F112" s="905"/>
    </row>
    <row r="113" spans="1:6" s="327" customFormat="1" ht="12">
      <c r="A113" s="345">
        <v>1192</v>
      </c>
      <c r="B113" s="346" t="s">
        <v>560</v>
      </c>
      <c r="C113" s="585">
        <v>248534</v>
      </c>
      <c r="D113" s="585">
        <v>1174249</v>
      </c>
      <c r="E113" s="585">
        <v>1163249</v>
      </c>
      <c r="F113" s="903">
        <f>SUM(E113/D113)</f>
        <v>0.9906323105235771</v>
      </c>
    </row>
    <row r="114" spans="1:6" s="327" customFormat="1" ht="12.75">
      <c r="A114" s="341"/>
      <c r="B114" s="377" t="s">
        <v>932</v>
      </c>
      <c r="C114" s="586">
        <f>SUM(C113:C113)</f>
        <v>248534</v>
      </c>
      <c r="D114" s="586">
        <f>SUM(D113:D113)</f>
        <v>1174249</v>
      </c>
      <c r="E114" s="586">
        <f>SUM(E113:E113)</f>
        <v>1163249</v>
      </c>
      <c r="F114" s="616">
        <f>SUM(E114/D114)</f>
        <v>0.9906323105235771</v>
      </c>
    </row>
    <row r="115" spans="1:6" s="327" customFormat="1" ht="12">
      <c r="A115" s="335"/>
      <c r="B115" s="336"/>
      <c r="C115" s="576"/>
      <c r="D115" s="576"/>
      <c r="E115" s="576"/>
      <c r="F115" s="616"/>
    </row>
    <row r="116" spans="1:6" s="327" customFormat="1" ht="12">
      <c r="A116" s="376"/>
      <c r="B116" s="404" t="s">
        <v>628</v>
      </c>
      <c r="C116" s="518">
        <f>SUM(C117:C120)</f>
        <v>90000</v>
      </c>
      <c r="D116" s="518">
        <f>SUM(D117:D120)</f>
        <v>90000</v>
      </c>
      <c r="E116" s="518">
        <f>SUM(E117:E120)</f>
        <v>20216</v>
      </c>
      <c r="F116" s="616">
        <f>SUM(E116/D116)</f>
        <v>0.22462222222222222</v>
      </c>
    </row>
    <row r="117" spans="1:6" s="327" customFormat="1" ht="12">
      <c r="A117" s="350">
        <v>1193</v>
      </c>
      <c r="B117" s="334" t="s">
        <v>558</v>
      </c>
      <c r="C117" s="576"/>
      <c r="D117" s="576"/>
      <c r="E117" s="585">
        <v>15</v>
      </c>
      <c r="F117" s="903"/>
    </row>
    <row r="118" spans="1:6" s="327" customFormat="1" ht="12">
      <c r="A118" s="333">
        <v>1194</v>
      </c>
      <c r="B118" s="334" t="s">
        <v>559</v>
      </c>
      <c r="C118" s="585">
        <v>40000</v>
      </c>
      <c r="D118" s="585">
        <v>40000</v>
      </c>
      <c r="E118" s="585">
        <v>11248</v>
      </c>
      <c r="F118" s="903">
        <f>SUM(E118/D118)</f>
        <v>0.2812</v>
      </c>
    </row>
    <row r="119" spans="1:6" s="327" customFormat="1" ht="12">
      <c r="A119" s="333">
        <v>1195</v>
      </c>
      <c r="B119" s="344" t="s">
        <v>933</v>
      </c>
      <c r="C119" s="587">
        <v>25000</v>
      </c>
      <c r="D119" s="587">
        <v>25000</v>
      </c>
      <c r="E119" s="587">
        <v>8953</v>
      </c>
      <c r="F119" s="903">
        <f>SUM(E119/D119)</f>
        <v>0.35812</v>
      </c>
    </row>
    <row r="120" spans="1:6" s="327" customFormat="1" ht="12.75" thickBot="1">
      <c r="A120" s="354">
        <v>1196</v>
      </c>
      <c r="B120" s="748" t="s">
        <v>218</v>
      </c>
      <c r="C120" s="551">
        <v>25000</v>
      </c>
      <c r="D120" s="551">
        <v>25000</v>
      </c>
      <c r="E120" s="551"/>
      <c r="F120" s="920">
        <f>SUM(E120/D120)</f>
        <v>0</v>
      </c>
    </row>
    <row r="121" spans="1:6" ht="15.75" thickBot="1">
      <c r="A121" s="544"/>
      <c r="B121" s="451" t="s">
        <v>15</v>
      </c>
      <c r="C121" s="545">
        <f>SUM(C114+C111+C108+C94+C116)</f>
        <v>4586152</v>
      </c>
      <c r="D121" s="545">
        <f>SUM(D114+D111+D108+D94+D116)</f>
        <v>5409845</v>
      </c>
      <c r="E121" s="545">
        <f>SUM(E114+E111+E108+E94+E116+E82)</f>
        <v>2428686</v>
      </c>
      <c r="F121" s="924">
        <f>SUM(E121/D121)</f>
        <v>0.4489381858445113</v>
      </c>
    </row>
    <row r="122" spans="1:6" ht="15.75" thickBot="1">
      <c r="A122" s="544"/>
      <c r="B122" s="451"/>
      <c r="C122" s="595"/>
      <c r="D122" s="595"/>
      <c r="E122" s="595"/>
      <c r="F122" s="921"/>
    </row>
    <row r="123" spans="1:6" ht="18" customHeight="1" thickBot="1">
      <c r="A123" s="540">
        <v>1200</v>
      </c>
      <c r="B123" s="549" t="s">
        <v>49</v>
      </c>
      <c r="C123" s="596"/>
      <c r="D123" s="596"/>
      <c r="E123" s="596"/>
      <c r="F123" s="921"/>
    </row>
    <row r="124" spans="1:6" ht="12.75">
      <c r="A124" s="374"/>
      <c r="B124" s="405"/>
      <c r="C124" s="597"/>
      <c r="D124" s="597"/>
      <c r="E124" s="580"/>
      <c r="F124" s="905"/>
    </row>
    <row r="125" spans="1:6" ht="12">
      <c r="A125" s="338">
        <v>1210</v>
      </c>
      <c r="B125" s="340" t="s">
        <v>934</v>
      </c>
      <c r="C125" s="585"/>
      <c r="D125" s="585"/>
      <c r="E125" s="585"/>
      <c r="F125" s="616"/>
    </row>
    <row r="126" spans="1:6" ht="12">
      <c r="A126" s="345">
        <v>1211</v>
      </c>
      <c r="B126" s="352" t="s">
        <v>617</v>
      </c>
      <c r="C126" s="587">
        <v>420000</v>
      </c>
      <c r="D126" s="587">
        <v>420000</v>
      </c>
      <c r="E126" s="587"/>
      <c r="F126" s="616"/>
    </row>
    <row r="127" spans="1:6" ht="12">
      <c r="A127" s="345">
        <v>1212</v>
      </c>
      <c r="B127" s="346" t="s">
        <v>557</v>
      </c>
      <c r="C127" s="586"/>
      <c r="D127" s="586"/>
      <c r="E127" s="586"/>
      <c r="F127" s="616"/>
    </row>
    <row r="128" spans="1:6" ht="12.75">
      <c r="A128" s="345"/>
      <c r="B128" s="377" t="s">
        <v>618</v>
      </c>
      <c r="C128" s="586">
        <f>SUM(C126:C127)</f>
        <v>420000</v>
      </c>
      <c r="D128" s="586">
        <f>SUM(D126:D127)</f>
        <v>420000</v>
      </c>
      <c r="E128" s="586"/>
      <c r="F128" s="616"/>
    </row>
    <row r="129" spans="1:6" ht="13.5" thickBot="1">
      <c r="A129" s="368"/>
      <c r="B129" s="543"/>
      <c r="C129" s="598"/>
      <c r="D129" s="598"/>
      <c r="E129" s="598"/>
      <c r="F129" s="922"/>
    </row>
    <row r="130" spans="1:6" ht="19.5" customHeight="1" thickBot="1">
      <c r="A130" s="391"/>
      <c r="B130" s="549" t="s">
        <v>929</v>
      </c>
      <c r="C130" s="550">
        <f>SUM(C128)</f>
        <v>420000</v>
      </c>
      <c r="D130" s="550">
        <f>SUM(D128)</f>
        <v>420000</v>
      </c>
      <c r="E130" s="550"/>
      <c r="F130" s="921">
        <f>SUM(E130/D130)</f>
        <v>0</v>
      </c>
    </row>
    <row r="131" spans="1:6" ht="13.5" thickBot="1">
      <c r="A131" s="354"/>
      <c r="B131" s="375"/>
      <c r="C131" s="518"/>
      <c r="D131" s="518"/>
      <c r="E131" s="361"/>
      <c r="F131" s="921"/>
    </row>
    <row r="132" spans="1:6" s="327" customFormat="1" ht="17.25" customHeight="1" thickBot="1">
      <c r="A132" s="378"/>
      <c r="B132" s="547" t="s">
        <v>619</v>
      </c>
      <c r="C132" s="599">
        <f>SUM(C121+C80+C130)</f>
        <v>15656475</v>
      </c>
      <c r="D132" s="599">
        <f>SUM(D121+D80+D130)</f>
        <v>17435320</v>
      </c>
      <c r="E132" s="599">
        <f>SUM(E121+E80+E130)</f>
        <v>8397106</v>
      </c>
      <c r="F132" s="921">
        <f>SUM(E132/D132)</f>
        <v>0.48161467641546013</v>
      </c>
    </row>
    <row r="133" spans="1:6" s="327" customFormat="1" ht="12">
      <c r="A133" s="381"/>
      <c r="B133" s="382"/>
      <c r="C133" s="597"/>
      <c r="D133" s="597"/>
      <c r="E133" s="580"/>
      <c r="F133" s="905"/>
    </row>
    <row r="134" spans="1:6" s="327" customFormat="1" ht="12.75">
      <c r="A134" s="350"/>
      <c r="B134" s="331" t="s">
        <v>504</v>
      </c>
      <c r="C134" s="586"/>
      <c r="D134" s="586"/>
      <c r="E134" s="586"/>
      <c r="F134" s="616"/>
    </row>
    <row r="135" spans="1:6" s="327" customFormat="1" ht="12.75">
      <c r="A135" s="356"/>
      <c r="B135" s="331"/>
      <c r="C135" s="518"/>
      <c r="D135" s="518"/>
      <c r="E135" s="518"/>
      <c r="F135" s="616"/>
    </row>
    <row r="136" spans="1:6" s="327" customFormat="1" ht="12">
      <c r="A136" s="350">
        <v>1230</v>
      </c>
      <c r="B136" s="346" t="s">
        <v>563</v>
      </c>
      <c r="C136" s="585">
        <v>5000</v>
      </c>
      <c r="D136" s="585">
        <v>5000</v>
      </c>
      <c r="E136" s="585">
        <v>3995</v>
      </c>
      <c r="F136" s="903">
        <f>SUM(E136/D136)</f>
        <v>0.799</v>
      </c>
    </row>
    <row r="137" spans="1:6" s="327" customFormat="1" ht="12">
      <c r="A137" s="350">
        <v>1235</v>
      </c>
      <c r="B137" s="346" t="s">
        <v>500</v>
      </c>
      <c r="C137" s="585">
        <v>1000</v>
      </c>
      <c r="D137" s="585">
        <v>1000</v>
      </c>
      <c r="E137" s="585">
        <v>4455</v>
      </c>
      <c r="F137" s="903">
        <f>SUM(E137/D137)</f>
        <v>4.455</v>
      </c>
    </row>
    <row r="138" spans="1:6" s="327" customFormat="1" ht="12">
      <c r="A138" s="350">
        <v>1240</v>
      </c>
      <c r="B138" s="346" t="s">
        <v>564</v>
      </c>
      <c r="C138" s="585"/>
      <c r="D138" s="585"/>
      <c r="E138" s="585">
        <v>10</v>
      </c>
      <c r="F138" s="903"/>
    </row>
    <row r="139" spans="1:6" s="327" customFormat="1" ht="12">
      <c r="A139" s="351">
        <v>1252</v>
      </c>
      <c r="B139" s="352" t="s">
        <v>675</v>
      </c>
      <c r="C139" s="587"/>
      <c r="D139" s="587"/>
      <c r="E139" s="587">
        <v>107</v>
      </c>
      <c r="F139" s="903"/>
    </row>
    <row r="140" spans="1:6" s="327" customFormat="1" ht="12">
      <c r="A140" s="350">
        <v>1255</v>
      </c>
      <c r="B140" s="346" t="s">
        <v>846</v>
      </c>
      <c r="C140" s="585"/>
      <c r="D140" s="585"/>
      <c r="E140" s="585">
        <v>475</v>
      </c>
      <c r="F140" s="903"/>
    </row>
    <row r="141" spans="1:6" s="327" customFormat="1" ht="12">
      <c r="A141" s="351">
        <v>1260</v>
      </c>
      <c r="B141" s="352" t="s">
        <v>565</v>
      </c>
      <c r="C141" s="587">
        <v>270</v>
      </c>
      <c r="D141" s="587">
        <v>270</v>
      </c>
      <c r="E141" s="587">
        <v>1595</v>
      </c>
      <c r="F141" s="903">
        <f>SUM(E141/D141)</f>
        <v>5.907407407407407</v>
      </c>
    </row>
    <row r="142" spans="1:6" s="327" customFormat="1" ht="12">
      <c r="A142" s="350">
        <v>1261</v>
      </c>
      <c r="B142" s="346" t="s">
        <v>544</v>
      </c>
      <c r="C142" s="585"/>
      <c r="D142" s="585"/>
      <c r="E142" s="350">
        <v>7850</v>
      </c>
      <c r="F142" s="903"/>
    </row>
    <row r="143" spans="1:6" s="327" customFormat="1" ht="12.75" thickBot="1">
      <c r="A143" s="358">
        <v>1270</v>
      </c>
      <c r="B143" s="359" t="s">
        <v>566</v>
      </c>
      <c r="C143" s="600"/>
      <c r="D143" s="600"/>
      <c r="E143" s="600">
        <v>643</v>
      </c>
      <c r="F143" s="922"/>
    </row>
    <row r="144" spans="1:6" s="327" customFormat="1" ht="12.75" thickBot="1">
      <c r="A144" s="385">
        <v>1275</v>
      </c>
      <c r="B144" s="372" t="s">
        <v>567</v>
      </c>
      <c r="C144" s="589">
        <f>SUM(C136+C138+C141+C137)</f>
        <v>6270</v>
      </c>
      <c r="D144" s="589">
        <f>SUM(D136+D138+D141+D137)</f>
        <v>6270</v>
      </c>
      <c r="E144" s="589">
        <f>SUM(E136:E143)</f>
        <v>19130</v>
      </c>
      <c r="F144" s="921">
        <f>SUM(E144/D144)</f>
        <v>3.05103668261563</v>
      </c>
    </row>
    <row r="145" spans="1:6" s="327" customFormat="1" ht="12.75" thickBot="1">
      <c r="A145" s="351"/>
      <c r="B145" s="352"/>
      <c r="C145" s="587"/>
      <c r="D145" s="587"/>
      <c r="E145" s="551"/>
      <c r="F145" s="921"/>
    </row>
    <row r="146" spans="1:6" s="327" customFormat="1" ht="12.75" thickBot="1">
      <c r="A146" s="361">
        <v>1276</v>
      </c>
      <c r="B146" s="360" t="s">
        <v>16</v>
      </c>
      <c r="C146" s="517"/>
      <c r="D146" s="517">
        <v>84833</v>
      </c>
      <c r="E146" s="517">
        <v>84833</v>
      </c>
      <c r="F146" s="921">
        <f>SUM(E146/D146)</f>
        <v>1</v>
      </c>
    </row>
    <row r="147" spans="1:6" s="327" customFormat="1" ht="12">
      <c r="A147" s="376"/>
      <c r="B147" s="404"/>
      <c r="C147" s="518"/>
      <c r="D147" s="518"/>
      <c r="E147" s="518"/>
      <c r="F147" s="905"/>
    </row>
    <row r="148" spans="1:6" s="327" customFormat="1" ht="12">
      <c r="A148" s="338">
        <v>1277</v>
      </c>
      <c r="B148" s="353" t="s">
        <v>545</v>
      </c>
      <c r="C148" s="586"/>
      <c r="D148" s="586"/>
      <c r="E148" s="338">
        <v>6940</v>
      </c>
      <c r="F148" s="616"/>
    </row>
    <row r="149" spans="1:6" s="327" customFormat="1" ht="12">
      <c r="A149" s="351"/>
      <c r="B149" s="340"/>
      <c r="C149" s="587"/>
      <c r="D149" s="587"/>
      <c r="E149" s="587"/>
      <c r="F149" s="616"/>
    </row>
    <row r="150" spans="1:6" s="327" customFormat="1" ht="15">
      <c r="A150" s="749">
        <v>1280</v>
      </c>
      <c r="B150" s="750" t="s">
        <v>17</v>
      </c>
      <c r="C150" s="586">
        <f>SUM(C144)</f>
        <v>6270</v>
      </c>
      <c r="D150" s="586">
        <f>SUM(D144+D146)</f>
        <v>91103</v>
      </c>
      <c r="E150" s="586">
        <f>SUM(E144+E146+E148)</f>
        <v>110903</v>
      </c>
      <c r="F150" s="616">
        <f>SUM(E150/D150)</f>
        <v>1.2173364214131257</v>
      </c>
    </row>
    <row r="151" spans="1:6" s="327" customFormat="1" ht="12.75">
      <c r="A151" s="338"/>
      <c r="B151" s="377"/>
      <c r="C151" s="586"/>
      <c r="D151" s="586"/>
      <c r="E151" s="586"/>
      <c r="F151" s="616"/>
    </row>
    <row r="152" spans="1:6" s="327" customFormat="1" ht="12.75" thickBot="1">
      <c r="A152" s="393">
        <v>1281</v>
      </c>
      <c r="B152" s="620" t="s">
        <v>18</v>
      </c>
      <c r="C152" s="598"/>
      <c r="D152" s="598">
        <v>78054</v>
      </c>
      <c r="E152" s="598">
        <v>78054</v>
      </c>
      <c r="F152" s="922">
        <f>SUM(E152/D152)</f>
        <v>1</v>
      </c>
    </row>
    <row r="153" spans="1:6" s="327" customFormat="1" ht="12">
      <c r="A153" s="383"/>
      <c r="B153" s="619"/>
      <c r="C153" s="597"/>
      <c r="D153" s="597"/>
      <c r="E153" s="580"/>
      <c r="F153" s="905"/>
    </row>
    <row r="154" spans="1:6" s="327" customFormat="1" ht="12.75" thickBot="1">
      <c r="A154" s="368"/>
      <c r="B154" s="620" t="s">
        <v>628</v>
      </c>
      <c r="C154" s="598"/>
      <c r="D154" s="393"/>
      <c r="E154" s="393"/>
      <c r="F154" s="922"/>
    </row>
    <row r="155" spans="1:6" s="327" customFormat="1" ht="12.75" thickBot="1">
      <c r="A155" s="391"/>
      <c r="B155" s="372" t="s">
        <v>453</v>
      </c>
      <c r="C155" s="589">
        <f>SUM(C154)</f>
        <v>0</v>
      </c>
      <c r="D155" s="589">
        <f>SUM(D154)</f>
        <v>0</v>
      </c>
      <c r="E155" s="589"/>
      <c r="F155" s="921"/>
    </row>
    <row r="156" spans="1:6" s="327" customFormat="1" ht="12.75" thickBot="1">
      <c r="A156" s="390"/>
      <c r="B156" s="388"/>
      <c r="C156" s="516"/>
      <c r="D156" s="516"/>
      <c r="E156" s="516"/>
      <c r="F156" s="921"/>
    </row>
    <row r="157" spans="1:6" s="327" customFormat="1" ht="15.75" thickBot="1">
      <c r="A157" s="553">
        <v>1283</v>
      </c>
      <c r="B157" s="552" t="s">
        <v>920</v>
      </c>
      <c r="C157" s="516"/>
      <c r="D157" s="516">
        <f>SUM(D152)</f>
        <v>78054</v>
      </c>
      <c r="E157" s="516">
        <f>SUM(E152)</f>
        <v>78054</v>
      </c>
      <c r="F157" s="921">
        <f>SUM(E157/D157)</f>
        <v>1</v>
      </c>
    </row>
    <row r="158" spans="1:6" s="327" customFormat="1" ht="13.5" thickBot="1">
      <c r="A158" s="387"/>
      <c r="B158" s="389"/>
      <c r="C158" s="516"/>
      <c r="D158" s="516"/>
      <c r="E158" s="516"/>
      <c r="F158" s="921"/>
    </row>
    <row r="159" spans="1:6" s="327" customFormat="1" ht="12.75" thickBot="1">
      <c r="A159" s="387">
        <v>1284</v>
      </c>
      <c r="B159" s="521" t="s">
        <v>50</v>
      </c>
      <c r="C159" s="555">
        <f>SUM('3a.m.'!C46-'1b.mell '!C150)</f>
        <v>1571564</v>
      </c>
      <c r="D159" s="555">
        <f>SUM('3a.m.'!D46-'1b.mell '!D150)-D157</f>
        <v>1513929</v>
      </c>
      <c r="E159" s="386">
        <v>584863</v>
      </c>
      <c r="F159" s="925">
        <f>SUM(E159/D159)</f>
        <v>0.38632128719378517</v>
      </c>
    </row>
    <row r="160" spans="1:6" s="327" customFormat="1" ht="15.75" customHeight="1" thickBot="1">
      <c r="A160" s="390">
        <v>1285</v>
      </c>
      <c r="B160" s="554" t="s">
        <v>922</v>
      </c>
      <c r="C160" s="516">
        <f>SUM(C159)</f>
        <v>1571564</v>
      </c>
      <c r="D160" s="516">
        <f>SUM(D159)</f>
        <v>1513929</v>
      </c>
      <c r="E160" s="516">
        <f>SUM(E159)</f>
        <v>584863</v>
      </c>
      <c r="F160" s="921">
        <f>SUM(E160/D160)</f>
        <v>0.38632128719378517</v>
      </c>
    </row>
    <row r="161" spans="1:6" s="327" customFormat="1" ht="12.75" thickBot="1">
      <c r="A161" s="369"/>
      <c r="B161" s="348"/>
      <c r="C161" s="517"/>
      <c r="D161" s="517"/>
      <c r="E161" s="517"/>
      <c r="F161" s="921"/>
    </row>
    <row r="162" spans="1:6" s="327" customFormat="1" ht="12.75" thickBot="1">
      <c r="A162" s="391">
        <v>1287</v>
      </c>
      <c r="B162" s="521" t="s">
        <v>50</v>
      </c>
      <c r="C162" s="386">
        <f>SUM('3a.m.'!C51+'4.mell.'!C95+'5.mell. '!C37+'3a.m.'!C52-C155)</f>
        <v>112242</v>
      </c>
      <c r="D162" s="386">
        <f>SUM('3a.m.'!D51+'4.mell.'!D95+'5.mell. '!D37+'3a.m.'!D52-D155)</f>
        <v>192811</v>
      </c>
      <c r="E162" s="386">
        <f>SUM('3a.m.'!E51+'4.mell.'!E95+'5.mell. '!E37+'3a.m.'!E52-E155)</f>
        <v>64139</v>
      </c>
      <c r="F162" s="925">
        <f>SUM(E162/D162)</f>
        <v>0.33265218270741814</v>
      </c>
    </row>
    <row r="163" spans="1:6" s="327" customFormat="1" ht="15.75" thickBot="1">
      <c r="A163" s="361">
        <v>1288</v>
      </c>
      <c r="B163" s="554" t="s">
        <v>929</v>
      </c>
      <c r="C163" s="517">
        <f>SUM(C162)</f>
        <v>112242</v>
      </c>
      <c r="D163" s="517">
        <f>SUM(D162)</f>
        <v>192811</v>
      </c>
      <c r="E163" s="517">
        <f>SUM(E162)</f>
        <v>64139</v>
      </c>
      <c r="F163" s="921">
        <f>SUM(E163/D163)</f>
        <v>0.33265218270741814</v>
      </c>
    </row>
    <row r="164" spans="1:6" s="902" customFormat="1" ht="12" customHeight="1">
      <c r="A164" s="381"/>
      <c r="B164" s="382" t="s">
        <v>134</v>
      </c>
      <c r="C164" s="381"/>
      <c r="D164" s="381"/>
      <c r="E164" s="381">
        <v>11</v>
      </c>
      <c r="F164" s="932"/>
    </row>
    <row r="165" spans="1:6" s="327" customFormat="1" ht="15.75" thickBot="1">
      <c r="A165" s="376"/>
      <c r="B165" s="894"/>
      <c r="C165" s="589"/>
      <c r="D165" s="589"/>
      <c r="E165" s="589"/>
      <c r="F165" s="922"/>
    </row>
    <row r="166" spans="1:6" s="327" customFormat="1" ht="18.75" customHeight="1" thickBot="1">
      <c r="A166" s="378"/>
      <c r="B166" s="547" t="s">
        <v>620</v>
      </c>
      <c r="C166" s="548">
        <f>SUM(C163+C150+C159+C157)</f>
        <v>1690076</v>
      </c>
      <c r="D166" s="548">
        <f>SUM(D163+D150+D159+D157)</f>
        <v>1875897</v>
      </c>
      <c r="E166" s="548">
        <f>SUM(E163+E150+E159+E157+E164)</f>
        <v>837970</v>
      </c>
      <c r="F166" s="921">
        <f>SUM(E166/D166)</f>
        <v>0.4467036303165899</v>
      </c>
    </row>
    <row r="167" spans="1:6" s="327" customFormat="1" ht="12.75" thickBot="1">
      <c r="A167" s="387"/>
      <c r="B167" s="521"/>
      <c r="C167" s="516"/>
      <c r="D167" s="516"/>
      <c r="E167" s="361"/>
      <c r="F167" s="921"/>
    </row>
    <row r="168" spans="1:6" s="327" customFormat="1" ht="12.75">
      <c r="A168" s="381"/>
      <c r="B168" s="455" t="s">
        <v>527</v>
      </c>
      <c r="C168" s="597"/>
      <c r="D168" s="597"/>
      <c r="E168" s="580"/>
      <c r="F168" s="905"/>
    </row>
    <row r="169" spans="1:6" s="327" customFormat="1" ht="12.75">
      <c r="A169" s="351"/>
      <c r="B169" s="394"/>
      <c r="C169" s="580"/>
      <c r="D169" s="580"/>
      <c r="E169" s="580"/>
      <c r="F169" s="905"/>
    </row>
    <row r="170" spans="1:6" s="327" customFormat="1" ht="12">
      <c r="A170" s="350">
        <v>1302</v>
      </c>
      <c r="B170" s="346" t="s">
        <v>96</v>
      </c>
      <c r="C170" s="586"/>
      <c r="D170" s="586"/>
      <c r="E170" s="585">
        <f>SUM('3b.m.'!E16)</f>
        <v>5</v>
      </c>
      <c r="F170" s="616"/>
    </row>
    <row r="171" spans="1:6" s="327" customFormat="1" ht="13.5" thickBot="1">
      <c r="A171" s="351">
        <v>1301</v>
      </c>
      <c r="B171" s="985" t="s">
        <v>621</v>
      </c>
      <c r="C171" s="580"/>
      <c r="D171" s="580"/>
      <c r="E171" s="587">
        <f>SUM('3b.m.'!E17)</f>
        <v>22</v>
      </c>
      <c r="F171" s="905"/>
    </row>
    <row r="172" spans="1:6" s="327" customFormat="1" ht="12.75" thickBot="1">
      <c r="A172" s="386"/>
      <c r="B172" s="348" t="s">
        <v>567</v>
      </c>
      <c r="C172" s="517"/>
      <c r="D172" s="517"/>
      <c r="E172" s="517">
        <f>SUM(E170:E171)</f>
        <v>27</v>
      </c>
      <c r="F172" s="921"/>
    </row>
    <row r="173" spans="1:6" s="327" customFormat="1" ht="12.75" thickBot="1">
      <c r="A173" s="519"/>
      <c r="B173" s="348"/>
      <c r="C173" s="517"/>
      <c r="D173" s="517"/>
      <c r="E173" s="517"/>
      <c r="F173" s="921"/>
    </row>
    <row r="174" spans="1:6" s="327" customFormat="1" ht="12.75" thickBot="1">
      <c r="A174" s="517">
        <v>1303</v>
      </c>
      <c r="B174" s="388" t="s">
        <v>16</v>
      </c>
      <c r="C174" s="517"/>
      <c r="D174" s="517">
        <f>SUM('3b.m.'!D18)</f>
        <v>3249</v>
      </c>
      <c r="E174" s="517">
        <f>SUM('3b.m.'!E18)</f>
        <v>3249</v>
      </c>
      <c r="F174" s="921">
        <f>SUM(E174/D174)</f>
        <v>1</v>
      </c>
    </row>
    <row r="175" spans="1:6" s="327" customFormat="1" ht="13.5" thickBot="1">
      <c r="A175" s="519"/>
      <c r="B175" s="373"/>
      <c r="C175" s="517"/>
      <c r="D175" s="361"/>
      <c r="E175" s="361"/>
      <c r="F175" s="921"/>
    </row>
    <row r="176" spans="1:6" s="327" customFormat="1" ht="13.5" thickBot="1">
      <c r="A176" s="386"/>
      <c r="B176" s="373" t="s">
        <v>13</v>
      </c>
      <c r="C176" s="517">
        <f>SUM(C172)</f>
        <v>0</v>
      </c>
      <c r="D176" s="361">
        <f>SUM(D174:D175)</f>
        <v>3249</v>
      </c>
      <c r="E176" s="361">
        <f>SUM(E172+E174)</f>
        <v>3276</v>
      </c>
      <c r="F176" s="905">
        <f>SUM(E176/D176)</f>
        <v>1.0083102493074791</v>
      </c>
    </row>
    <row r="177" spans="1:6" s="327" customFormat="1" ht="13.5" thickBot="1">
      <c r="A177" s="384"/>
      <c r="B177" s="542"/>
      <c r="C177" s="589"/>
      <c r="D177" s="385"/>
      <c r="E177" s="385"/>
      <c r="F177" s="922"/>
    </row>
    <row r="178" spans="1:6" s="327" customFormat="1" ht="13.5" thickBot="1">
      <c r="A178" s="358">
        <v>1305</v>
      </c>
      <c r="B178" s="392" t="s">
        <v>48</v>
      </c>
      <c r="C178" s="358">
        <f>SUM('3b.m.'!C14)</f>
        <v>244410</v>
      </c>
      <c r="D178" s="358">
        <f>SUM('3b.m.'!D14)</f>
        <v>275725</v>
      </c>
      <c r="E178" s="358">
        <f>SUM('3b.m.'!E14)</f>
        <v>118317</v>
      </c>
      <c r="F178" s="925">
        <f>SUM(E178/D178)</f>
        <v>0.42911234019403394</v>
      </c>
    </row>
    <row r="179" spans="1:6" s="327" customFormat="1" ht="13.5" thickBot="1">
      <c r="A179" s="519"/>
      <c r="B179" s="373" t="s">
        <v>922</v>
      </c>
      <c r="C179" s="517">
        <f>SUM(C178)</f>
        <v>244410</v>
      </c>
      <c r="D179" s="361">
        <f>SUM(D178)</f>
        <v>275725</v>
      </c>
      <c r="E179" s="361">
        <f>SUM(E178)</f>
        <v>118317</v>
      </c>
      <c r="F179" s="921">
        <f>SUM(E179/D179)</f>
        <v>0.42911234019403394</v>
      </c>
    </row>
    <row r="180" spans="1:6" s="327" customFormat="1" ht="12.75">
      <c r="A180" s="551"/>
      <c r="B180" s="375"/>
      <c r="C180" s="518"/>
      <c r="D180" s="376"/>
      <c r="E180" s="376"/>
      <c r="F180" s="905"/>
    </row>
    <row r="181" spans="1:6" s="327" customFormat="1" ht="13.5" thickBot="1">
      <c r="A181" s="358">
        <v>1306</v>
      </c>
      <c r="B181" s="392" t="s">
        <v>48</v>
      </c>
      <c r="C181" s="520">
        <f>SUM('3b.m.'!C33)</f>
        <v>20500</v>
      </c>
      <c r="D181" s="358">
        <f>SUM('3b.m.'!D33)</f>
        <v>20500</v>
      </c>
      <c r="E181" s="358">
        <f>SUM('3b.m.'!E33)</f>
        <v>11218</v>
      </c>
      <c r="F181" s="920">
        <f>SUM(E181/D181)</f>
        <v>0.547219512195122</v>
      </c>
    </row>
    <row r="182" spans="1:6" s="327" customFormat="1" ht="13.5" thickBot="1">
      <c r="A182" s="519"/>
      <c r="B182" s="373" t="s">
        <v>929</v>
      </c>
      <c r="C182" s="517">
        <f>SUM(C181)</f>
        <v>20500</v>
      </c>
      <c r="D182" s="361">
        <f>SUM(D181)</f>
        <v>20500</v>
      </c>
      <c r="E182" s="361">
        <f>SUM(E181)</f>
        <v>11218</v>
      </c>
      <c r="F182" s="921">
        <f>SUM(E182/D182)</f>
        <v>0.547219512195122</v>
      </c>
    </row>
    <row r="183" spans="1:6" s="904" customFormat="1" ht="12">
      <c r="A183" s="351"/>
      <c r="B183" s="352" t="s">
        <v>134</v>
      </c>
      <c r="C183" s="351"/>
      <c r="D183" s="351"/>
      <c r="E183" s="351">
        <v>40</v>
      </c>
      <c r="F183" s="923"/>
    </row>
    <row r="184" spans="1:6" s="327" customFormat="1" ht="13.5" thickBot="1">
      <c r="A184" s="351"/>
      <c r="B184" s="394"/>
      <c r="C184" s="580"/>
      <c r="D184" s="341"/>
      <c r="E184" s="376"/>
      <c r="F184" s="922"/>
    </row>
    <row r="185" spans="1:6" s="327" customFormat="1" ht="13.5" thickBot="1">
      <c r="A185" s="378"/>
      <c r="B185" s="379" t="s">
        <v>20</v>
      </c>
      <c r="C185" s="601">
        <f>SUM(C182+C179)</f>
        <v>264910</v>
      </c>
      <c r="D185" s="380">
        <f>SUM(D182+D179+D176)</f>
        <v>299474</v>
      </c>
      <c r="E185" s="380">
        <f>SUM(E182+E179+E176+E183)</f>
        <v>132851</v>
      </c>
      <c r="F185" s="921">
        <f>SUM(E185/D185)</f>
        <v>0.4436144707053033</v>
      </c>
    </row>
    <row r="186" spans="1:6" s="396" customFormat="1" ht="13.5" customHeight="1">
      <c r="A186" s="982"/>
      <c r="B186" s="983"/>
      <c r="C186" s="602"/>
      <c r="D186" s="808"/>
      <c r="E186" s="873"/>
      <c r="F186" s="905"/>
    </row>
    <row r="187" spans="1:6" s="396" customFormat="1" ht="12.75">
      <c r="A187" s="397"/>
      <c r="B187" s="331" t="s">
        <v>505</v>
      </c>
      <c r="C187" s="603"/>
      <c r="D187" s="809"/>
      <c r="E187" s="809"/>
      <c r="F187" s="616"/>
    </row>
    <row r="188" spans="1:6" s="396" customFormat="1" ht="12.75">
      <c r="A188" s="397"/>
      <c r="B188" s="331"/>
      <c r="C188" s="603"/>
      <c r="D188" s="809"/>
      <c r="E188" s="809"/>
      <c r="F188" s="616"/>
    </row>
    <row r="189" spans="1:6" s="327" customFormat="1" ht="12">
      <c r="A189" s="350">
        <v>1330</v>
      </c>
      <c r="B189" s="346" t="s">
        <v>563</v>
      </c>
      <c r="C189" s="604">
        <f>SUM('2.mell'!C500)</f>
        <v>54260</v>
      </c>
      <c r="D189" s="810">
        <f>SUM('2.mell'!D500)</f>
        <v>54260</v>
      </c>
      <c r="E189" s="810">
        <f>SUM('2.mell'!E500)</f>
        <v>27142</v>
      </c>
      <c r="F189" s="903">
        <f>SUM(E189/D189)</f>
        <v>0.5002211573903428</v>
      </c>
    </row>
    <row r="190" spans="1:6" s="327" customFormat="1" ht="12">
      <c r="A190" s="350">
        <v>1335</v>
      </c>
      <c r="B190" s="346" t="s">
        <v>500</v>
      </c>
      <c r="C190" s="604">
        <f>SUM('2.mell'!C502)</f>
        <v>11879</v>
      </c>
      <c r="D190" s="604">
        <f>SUM('2.mell'!D502)</f>
        <v>11879</v>
      </c>
      <c r="E190" s="604">
        <f>SUM('2.mell'!E502)</f>
        <v>12125</v>
      </c>
      <c r="F190" s="903">
        <f>SUM(E190/D190)</f>
        <v>1.0207088138732217</v>
      </c>
    </row>
    <row r="191" spans="1:6" s="327" customFormat="1" ht="12">
      <c r="A191" s="350">
        <v>1340</v>
      </c>
      <c r="B191" s="346" t="s">
        <v>564</v>
      </c>
      <c r="C191" s="604">
        <f>SUM('2.mell'!C503)</f>
        <v>41406</v>
      </c>
      <c r="D191" s="604">
        <f>SUM('2.mell'!D503)</f>
        <v>41406</v>
      </c>
      <c r="E191" s="604">
        <f>SUM('2.mell'!E503)</f>
        <v>44512</v>
      </c>
      <c r="F191" s="903">
        <f>SUM(E191/D191)</f>
        <v>1.0750132830990677</v>
      </c>
    </row>
    <row r="192" spans="1:6" s="327" customFormat="1" ht="12">
      <c r="A192" s="350">
        <v>1350</v>
      </c>
      <c r="B192" s="346" t="s">
        <v>622</v>
      </c>
      <c r="C192" s="604">
        <f>SUM('2.mell'!C504)</f>
        <v>207659</v>
      </c>
      <c r="D192" s="604">
        <f>SUM('2.mell'!D504)</f>
        <v>209238</v>
      </c>
      <c r="E192" s="604">
        <f>SUM('2.mell'!E504)</f>
        <v>104112</v>
      </c>
      <c r="F192" s="903">
        <f>SUM(E192/D192)</f>
        <v>0.49757692197402004</v>
      </c>
    </row>
    <row r="193" spans="1:6" s="327" customFormat="1" ht="12">
      <c r="A193" s="350">
        <v>1351</v>
      </c>
      <c r="B193" s="346" t="s">
        <v>846</v>
      </c>
      <c r="C193" s="604"/>
      <c r="D193" s="604"/>
      <c r="E193" s="604">
        <f>SUM('2.mell'!E505)</f>
        <v>927</v>
      </c>
      <c r="F193" s="903"/>
    </row>
    <row r="194" spans="1:6" s="327" customFormat="1" ht="12">
      <c r="A194" s="350">
        <v>1331</v>
      </c>
      <c r="B194" s="346" t="s">
        <v>641</v>
      </c>
      <c r="C194" s="604"/>
      <c r="D194" s="604"/>
      <c r="E194" s="604">
        <f>SUM('2.mell'!E501)</f>
        <v>13259</v>
      </c>
      <c r="F194" s="903"/>
    </row>
    <row r="195" spans="1:6" s="327" customFormat="1" ht="12">
      <c r="A195" s="350">
        <v>1370</v>
      </c>
      <c r="B195" s="346" t="s">
        <v>565</v>
      </c>
      <c r="C195" s="604">
        <f>SUM('2.mell'!C506)</f>
        <v>75191</v>
      </c>
      <c r="D195" s="604">
        <f>SUM('2.mell'!D506)</f>
        <v>75191</v>
      </c>
      <c r="E195" s="604">
        <f>SUM('2.mell'!E506)</f>
        <v>40338</v>
      </c>
      <c r="F195" s="903">
        <f>SUM(E195/D195)</f>
        <v>0.5364737801066617</v>
      </c>
    </row>
    <row r="196" spans="1:6" s="327" customFormat="1" ht="12.75" thickBot="1">
      <c r="A196" s="358">
        <v>1380</v>
      </c>
      <c r="B196" s="359" t="s">
        <v>566</v>
      </c>
      <c r="C196" s="604">
        <f>SUM('2.mell'!C507)</f>
        <v>0</v>
      </c>
      <c r="D196" s="604">
        <f>SUM('2.mell'!D507)</f>
        <v>0</v>
      </c>
      <c r="E196" s="604">
        <f>SUM('2.mell'!E507)</f>
        <v>0</v>
      </c>
      <c r="F196" s="922"/>
    </row>
    <row r="197" spans="1:6" s="327" customFormat="1" ht="12.75" thickBot="1">
      <c r="A197" s="371"/>
      <c r="B197" s="372" t="s">
        <v>398</v>
      </c>
      <c r="C197" s="605">
        <f>SUM(C189:C196)</f>
        <v>390395</v>
      </c>
      <c r="D197" s="605">
        <f>SUM(D189:D196)</f>
        <v>391974</v>
      </c>
      <c r="E197" s="605">
        <f>SUM(E189:E196)</f>
        <v>242415</v>
      </c>
      <c r="F197" s="921">
        <f>SUM(E197/D197)</f>
        <v>0.6184466316643451</v>
      </c>
    </row>
    <row r="198" spans="1:6" s="327" customFormat="1" ht="12">
      <c r="A198" s="399"/>
      <c r="B198" s="744"/>
      <c r="C198" s="611"/>
      <c r="D198" s="611"/>
      <c r="E198" s="611"/>
      <c r="F198" s="905"/>
    </row>
    <row r="199" spans="1:6" s="327" customFormat="1" ht="12">
      <c r="A199" s="342">
        <v>1381</v>
      </c>
      <c r="B199" s="343" t="s">
        <v>545</v>
      </c>
      <c r="C199" s="603"/>
      <c r="D199" s="603"/>
      <c r="E199" s="603">
        <f>SUM('2.mell'!E509)</f>
        <v>12362</v>
      </c>
      <c r="F199" s="616"/>
    </row>
    <row r="200" spans="1:6" s="327" customFormat="1" ht="12">
      <c r="A200" s="342"/>
      <c r="B200" s="343"/>
      <c r="C200" s="603"/>
      <c r="D200" s="603"/>
      <c r="E200" s="603"/>
      <c r="F200" s="616"/>
    </row>
    <row r="201" spans="1:6" s="327" customFormat="1" ht="12">
      <c r="A201" s="335">
        <v>1382</v>
      </c>
      <c r="B201" s="336" t="s">
        <v>296</v>
      </c>
      <c r="C201" s="751"/>
      <c r="D201" s="751"/>
      <c r="E201" s="751">
        <f>SUM('2.mell'!E510)</f>
        <v>10778</v>
      </c>
      <c r="F201" s="903"/>
    </row>
    <row r="202" spans="1:6" s="327" customFormat="1" ht="12.75" thickBot="1">
      <c r="A202" s="370"/>
      <c r="B202" s="745"/>
      <c r="C202" s="746"/>
      <c r="D202" s="746"/>
      <c r="E202" s="746"/>
      <c r="F202" s="922"/>
    </row>
    <row r="203" spans="1:6" s="327" customFormat="1" ht="12.75" thickBot="1">
      <c r="A203" s="371">
        <v>1383</v>
      </c>
      <c r="B203" s="372" t="s">
        <v>51</v>
      </c>
      <c r="C203" s="607"/>
      <c r="D203" s="607"/>
      <c r="E203" s="607">
        <f>SUM('2.mell'!E512)</f>
        <v>600</v>
      </c>
      <c r="F203" s="921"/>
    </row>
    <row r="204" spans="1:6" s="327" customFormat="1" ht="12.75" thickBot="1">
      <c r="A204" s="371"/>
      <c r="B204" s="372"/>
      <c r="C204" s="607"/>
      <c r="D204" s="607"/>
      <c r="E204" s="607"/>
      <c r="F204" s="921"/>
    </row>
    <row r="205" spans="1:6" s="327" customFormat="1" ht="12.75" thickBot="1">
      <c r="A205" s="371">
        <v>1384</v>
      </c>
      <c r="B205" s="372" t="s">
        <v>16</v>
      </c>
      <c r="C205" s="607"/>
      <c r="D205" s="607">
        <f>SUM('2.mell'!D511)</f>
        <v>76362</v>
      </c>
      <c r="E205" s="607">
        <f>SUM('2.mell'!E511)</f>
        <v>76362</v>
      </c>
      <c r="F205" s="921">
        <f>SUM(E205/D205)</f>
        <v>1</v>
      </c>
    </row>
    <row r="206" spans="1:6" s="327" customFormat="1" ht="12.75" thickBot="1">
      <c r="A206" s="349"/>
      <c r="B206" s="348"/>
      <c r="C206" s="605"/>
      <c r="D206" s="605"/>
      <c r="E206" s="605"/>
      <c r="F206" s="921"/>
    </row>
    <row r="207" spans="1:6" s="327" customFormat="1" ht="15.75" thickBot="1">
      <c r="A207" s="545">
        <v>1385</v>
      </c>
      <c r="B207" s="451" t="s">
        <v>13</v>
      </c>
      <c r="C207" s="728">
        <f>SUM(C197)</f>
        <v>390395</v>
      </c>
      <c r="D207" s="728">
        <f>SUM(D197+D205)</f>
        <v>468336</v>
      </c>
      <c r="E207" s="728">
        <f>SUM(E197+E205+E199+E201+E203)</f>
        <v>342517</v>
      </c>
      <c r="F207" s="921">
        <f>SUM(E207/D207)</f>
        <v>0.7313488606470568</v>
      </c>
    </row>
    <row r="208" spans="1:6" s="327" customFormat="1" ht="12.75" thickBot="1">
      <c r="A208" s="398"/>
      <c r="B208" s="367"/>
      <c r="C208" s="606"/>
      <c r="D208" s="606"/>
      <c r="E208" s="606"/>
      <c r="F208" s="921"/>
    </row>
    <row r="209" spans="1:6" s="327" customFormat="1" ht="12.75" thickBot="1">
      <c r="A209" s="349">
        <v>1385</v>
      </c>
      <c r="B209" s="348" t="s">
        <v>52</v>
      </c>
      <c r="C209" s="605"/>
      <c r="D209" s="605"/>
      <c r="E209" s="605"/>
      <c r="F209" s="921"/>
    </row>
    <row r="210" spans="1:6" s="327" customFormat="1" ht="12.75" thickBot="1">
      <c r="A210" s="398"/>
      <c r="B210" s="367"/>
      <c r="C210" s="606"/>
      <c r="D210" s="606"/>
      <c r="E210" s="606"/>
      <c r="F210" s="921"/>
    </row>
    <row r="211" spans="1:6" s="327" customFormat="1" ht="12.75" thickBot="1">
      <c r="A211" s="349">
        <v>1386</v>
      </c>
      <c r="B211" s="348" t="s">
        <v>53</v>
      </c>
      <c r="C211" s="605"/>
      <c r="D211" s="605"/>
      <c r="E211" s="605"/>
      <c r="F211" s="921"/>
    </row>
    <row r="212" spans="1:6" s="327" customFormat="1" ht="12.75" thickBot="1">
      <c r="A212" s="398"/>
      <c r="B212" s="367"/>
      <c r="C212" s="606"/>
      <c r="D212" s="606"/>
      <c r="E212" s="606"/>
      <c r="F212" s="921"/>
    </row>
    <row r="213" spans="1:6" s="327" customFormat="1" ht="15.75" thickBot="1">
      <c r="A213" s="545">
        <v>1387</v>
      </c>
      <c r="B213" s="451" t="s">
        <v>19</v>
      </c>
      <c r="C213" s="728"/>
      <c r="D213" s="728"/>
      <c r="E213" s="728"/>
      <c r="F213" s="921"/>
    </row>
    <row r="214" spans="1:6" s="327" customFormat="1" ht="12.75" thickBot="1">
      <c r="A214" s="349"/>
      <c r="B214" s="348"/>
      <c r="C214" s="605"/>
      <c r="D214" s="605"/>
      <c r="E214" s="605"/>
      <c r="F214" s="921"/>
    </row>
    <row r="215" spans="1:6" s="327" customFormat="1" ht="12.75" thickBot="1">
      <c r="A215" s="371"/>
      <c r="B215" s="372"/>
      <c r="C215" s="608"/>
      <c r="D215" s="608"/>
      <c r="E215" s="875"/>
      <c r="F215" s="921"/>
    </row>
    <row r="216" spans="1:6" s="327" customFormat="1" ht="12">
      <c r="A216" s="381">
        <v>1390</v>
      </c>
      <c r="B216" s="382" t="s">
        <v>48</v>
      </c>
      <c r="C216" s="609">
        <f>SUM('2.mell'!C515)</f>
        <v>2902336</v>
      </c>
      <c r="D216" s="609">
        <f>SUM('2.mell'!D515)</f>
        <v>3024502</v>
      </c>
      <c r="E216" s="609">
        <f>SUM('2.mell'!E515)</f>
        <v>1364025</v>
      </c>
      <c r="F216" s="923">
        <f aca="true" t="shared" si="2" ref="F216:F288">SUM(E216/D216)</f>
        <v>0.4509916012619598</v>
      </c>
    </row>
    <row r="217" spans="1:6" s="327" customFormat="1" ht="12">
      <c r="A217" s="350">
        <v>1391</v>
      </c>
      <c r="B217" s="346" t="s">
        <v>54</v>
      </c>
      <c r="C217" s="604">
        <f>SUM('2.mell'!C516)</f>
        <v>212923</v>
      </c>
      <c r="D217" s="604">
        <f>SUM('2.mell'!D516)</f>
        <v>212923</v>
      </c>
      <c r="E217" s="604">
        <f>SUM('2.mell'!E516)</f>
        <v>115313</v>
      </c>
      <c r="F217" s="903">
        <f t="shared" si="2"/>
        <v>0.5415713661746265</v>
      </c>
    </row>
    <row r="218" spans="1:6" s="327" customFormat="1" ht="12.75" thickBot="1">
      <c r="A218" s="358">
        <v>1392</v>
      </c>
      <c r="B218" s="359" t="s">
        <v>55</v>
      </c>
      <c r="C218" s="610"/>
      <c r="D218" s="610"/>
      <c r="E218" s="610"/>
      <c r="F218" s="922"/>
    </row>
    <row r="219" spans="1:6" s="327" customFormat="1" ht="13.5" thickBot="1">
      <c r="A219" s="519"/>
      <c r="B219" s="373" t="s">
        <v>922</v>
      </c>
      <c r="C219" s="606">
        <f>SUM(C216:C218)</f>
        <v>3115259</v>
      </c>
      <c r="D219" s="606">
        <f>SUM(D216:D218)</f>
        <v>3237425</v>
      </c>
      <c r="E219" s="606">
        <f>SUM(E216:E218)</f>
        <v>1479338</v>
      </c>
      <c r="F219" s="921">
        <f t="shared" si="2"/>
        <v>0.4569489640686657</v>
      </c>
    </row>
    <row r="220" spans="1:6" s="327" customFormat="1" ht="12.75">
      <c r="A220" s="551"/>
      <c r="B220" s="375"/>
      <c r="C220" s="611"/>
      <c r="D220" s="611"/>
      <c r="E220" s="611"/>
      <c r="F220" s="905"/>
    </row>
    <row r="221" spans="1:6" s="327" customFormat="1" ht="13.5" thickBot="1">
      <c r="A221" s="358">
        <v>1393</v>
      </c>
      <c r="B221" s="392" t="s">
        <v>48</v>
      </c>
      <c r="C221" s="606"/>
      <c r="D221" s="606"/>
      <c r="E221" s="606"/>
      <c r="F221" s="922"/>
    </row>
    <row r="222" spans="1:6" s="327" customFormat="1" ht="13.5" thickBot="1">
      <c r="A222" s="519"/>
      <c r="B222" s="373" t="s">
        <v>929</v>
      </c>
      <c r="C222" s="605"/>
      <c r="D222" s="605"/>
      <c r="E222" s="605"/>
      <c r="F222" s="921"/>
    </row>
    <row r="223" spans="1:6" s="327" customFormat="1" ht="13.5" thickBot="1">
      <c r="A223" s="519"/>
      <c r="B223" s="373"/>
      <c r="C223" s="605"/>
      <c r="D223" s="605"/>
      <c r="E223" s="605"/>
      <c r="F223" s="921"/>
    </row>
    <row r="224" spans="1:6" s="327" customFormat="1" ht="13.5" thickBot="1">
      <c r="A224" s="519"/>
      <c r="B224" s="877" t="s">
        <v>134</v>
      </c>
      <c r="C224" s="962"/>
      <c r="D224" s="962"/>
      <c r="E224" s="962">
        <f>SUM('2.mell'!E519)</f>
        <v>29400</v>
      </c>
      <c r="F224" s="921"/>
    </row>
    <row r="225" spans="1:6" s="327" customFormat="1" ht="13.5" thickBot="1">
      <c r="A225" s="519"/>
      <c r="B225" s="373"/>
      <c r="C225" s="605"/>
      <c r="D225" s="605"/>
      <c r="E225" s="605"/>
      <c r="F225" s="921"/>
    </row>
    <row r="226" spans="1:6" s="396" customFormat="1" ht="13.5" thickBot="1">
      <c r="A226" s="378"/>
      <c r="B226" s="379" t="s">
        <v>21</v>
      </c>
      <c r="C226" s="380">
        <f>SUM(C219+C207)</f>
        <v>3505654</v>
      </c>
      <c r="D226" s="380">
        <f>SUM(D219+D207)</f>
        <v>3705761</v>
      </c>
      <c r="E226" s="380">
        <f>SUM(E219+E207+E224)</f>
        <v>1851255</v>
      </c>
      <c r="F226" s="921">
        <f t="shared" si="2"/>
        <v>0.4995613586521095</v>
      </c>
    </row>
    <row r="227" spans="1:6" s="396" customFormat="1" ht="12.75">
      <c r="A227" s="395"/>
      <c r="B227" s="456"/>
      <c r="C227" s="612"/>
      <c r="D227" s="612"/>
      <c r="E227" s="612"/>
      <c r="F227" s="905"/>
    </row>
    <row r="228" spans="1:6" s="396" customFormat="1" ht="12.75">
      <c r="A228" s="397"/>
      <c r="B228" s="331" t="s">
        <v>623</v>
      </c>
      <c r="C228" s="576"/>
      <c r="D228" s="576"/>
      <c r="E228" s="576"/>
      <c r="F228" s="616"/>
    </row>
    <row r="229" spans="1:6" ht="6.75" customHeight="1">
      <c r="A229" s="333"/>
      <c r="B229" s="334"/>
      <c r="C229" s="576"/>
      <c r="D229" s="576"/>
      <c r="E229" s="576"/>
      <c r="F229" s="616"/>
    </row>
    <row r="230" spans="1:6" s="327" customFormat="1" ht="12">
      <c r="A230" s="350">
        <v>1511</v>
      </c>
      <c r="B230" s="346" t="s">
        <v>563</v>
      </c>
      <c r="C230" s="585">
        <f>SUM(C189+C136+C10)</f>
        <v>723560</v>
      </c>
      <c r="D230" s="585">
        <f>SUM(D189+D136+D10)</f>
        <v>723560</v>
      </c>
      <c r="E230" s="585">
        <f>SUM(E189+E136+E10)</f>
        <v>340351</v>
      </c>
      <c r="F230" s="903">
        <f t="shared" si="2"/>
        <v>0.4703839349881143</v>
      </c>
    </row>
    <row r="231" spans="1:6" s="327" customFormat="1" ht="12">
      <c r="A231" s="350">
        <v>1512</v>
      </c>
      <c r="B231" s="346" t="s">
        <v>641</v>
      </c>
      <c r="C231" s="585"/>
      <c r="D231" s="585"/>
      <c r="E231" s="585">
        <f>SUM(E194+E24)</f>
        <v>22788</v>
      </c>
      <c r="F231" s="903"/>
    </row>
    <row r="232" spans="1:6" s="327" customFormat="1" ht="12">
      <c r="A232" s="350">
        <v>1513</v>
      </c>
      <c r="B232" s="346" t="s">
        <v>500</v>
      </c>
      <c r="C232" s="585">
        <f>SUM(C14+C137+C190)</f>
        <v>223272</v>
      </c>
      <c r="D232" s="585">
        <f>SUM(D14+D137+D190)</f>
        <v>223272</v>
      </c>
      <c r="E232" s="585">
        <f>SUM(E14+E137+E190)</f>
        <v>120975</v>
      </c>
      <c r="F232" s="903">
        <f t="shared" si="2"/>
        <v>0.5418279049768892</v>
      </c>
    </row>
    <row r="233" spans="1:6" s="327" customFormat="1" ht="12">
      <c r="A233" s="350">
        <v>1514</v>
      </c>
      <c r="B233" s="346" t="s">
        <v>564</v>
      </c>
      <c r="C233" s="585">
        <f>SUM(C138+C18+C191)</f>
        <v>56406</v>
      </c>
      <c r="D233" s="585">
        <f>SUM(D138+D18+D191)</f>
        <v>821406</v>
      </c>
      <c r="E233" s="585">
        <f>SUM(E138+E18+E191)</f>
        <v>415900</v>
      </c>
      <c r="F233" s="903">
        <f t="shared" si="2"/>
        <v>0.5063269564624558</v>
      </c>
    </row>
    <row r="234" spans="1:6" s="327" customFormat="1" ht="12">
      <c r="A234" s="350">
        <v>1515</v>
      </c>
      <c r="B234" s="346" t="s">
        <v>622</v>
      </c>
      <c r="C234" s="585">
        <f>SUM(C192)</f>
        <v>207659</v>
      </c>
      <c r="D234" s="585">
        <f>SUM(D192)</f>
        <v>209238</v>
      </c>
      <c r="E234" s="585">
        <f>SUM(E192+E139)</f>
        <v>104219</v>
      </c>
      <c r="F234" s="903">
        <f t="shared" si="2"/>
        <v>0.49808830136017357</v>
      </c>
    </row>
    <row r="235" spans="1:6" s="327" customFormat="1" ht="12">
      <c r="A235" s="350">
        <v>1516</v>
      </c>
      <c r="B235" s="346" t="s">
        <v>847</v>
      </c>
      <c r="C235" s="585"/>
      <c r="D235" s="585"/>
      <c r="E235" s="585">
        <f>SUM(E23+E170+E140+E193)</f>
        <v>4197</v>
      </c>
      <c r="F235" s="903"/>
    </row>
    <row r="236" spans="1:6" s="327" customFormat="1" ht="12">
      <c r="A236" s="350">
        <v>1517</v>
      </c>
      <c r="B236" s="346" t="s">
        <v>565</v>
      </c>
      <c r="C236" s="585">
        <f>SUM(C195+C141+C25)</f>
        <v>514368</v>
      </c>
      <c r="D236" s="585">
        <f>SUM(D195+D141+D25)</f>
        <v>951840</v>
      </c>
      <c r="E236" s="585">
        <f>SUM(E195+E141+E25+E142)</f>
        <v>467539</v>
      </c>
      <c r="F236" s="903">
        <f t="shared" si="2"/>
        <v>0.49119494873087916</v>
      </c>
    </row>
    <row r="237" spans="1:6" s="327" customFormat="1" ht="12.75" thickBot="1">
      <c r="A237" s="356">
        <v>1518</v>
      </c>
      <c r="B237" s="359" t="s">
        <v>566</v>
      </c>
      <c r="C237" s="591">
        <f>SUM(C196+C143+C32)</f>
        <v>30000</v>
      </c>
      <c r="D237" s="591">
        <f>SUM(D196+D143+D32)</f>
        <v>30000</v>
      </c>
      <c r="E237" s="591">
        <f>SUM(E196+E143+E32+E171)</f>
        <v>33832</v>
      </c>
      <c r="F237" s="920">
        <f t="shared" si="2"/>
        <v>1.1277333333333333</v>
      </c>
    </row>
    <row r="238" spans="1:6" s="327" customFormat="1" ht="12.75" thickBot="1">
      <c r="A238" s="349">
        <v>1510</v>
      </c>
      <c r="B238" s="348" t="s">
        <v>398</v>
      </c>
      <c r="C238" s="584">
        <f>SUM(C230:C237)</f>
        <v>1755265</v>
      </c>
      <c r="D238" s="584">
        <f>SUM(D230:D237)</f>
        <v>2959316</v>
      </c>
      <c r="E238" s="584">
        <f>SUM(E230:E237)</f>
        <v>1509801</v>
      </c>
      <c r="F238" s="921">
        <f t="shared" si="2"/>
        <v>0.5101857996915503</v>
      </c>
    </row>
    <row r="239" spans="1:6" s="327" customFormat="1" ht="12">
      <c r="A239" s="351">
        <v>1521</v>
      </c>
      <c r="B239" s="346" t="s">
        <v>511</v>
      </c>
      <c r="C239" s="587">
        <f>SUM(C36)</f>
        <v>6557164</v>
      </c>
      <c r="D239" s="587">
        <f>SUM(D36)</f>
        <v>6537164</v>
      </c>
      <c r="E239" s="587">
        <f>SUM(E36)</f>
        <v>3088464</v>
      </c>
      <c r="F239" s="923">
        <f t="shared" si="2"/>
        <v>0.4724470733792207</v>
      </c>
    </row>
    <row r="240" spans="1:6" s="327" customFormat="1" ht="12">
      <c r="A240" s="351">
        <v>1522</v>
      </c>
      <c r="B240" s="346" t="s">
        <v>513</v>
      </c>
      <c r="C240" s="587"/>
      <c r="D240" s="587">
        <f>SUM(D42)</f>
        <v>20000</v>
      </c>
      <c r="E240" s="587">
        <f>SUM(E42)</f>
        <v>16684</v>
      </c>
      <c r="F240" s="903">
        <f t="shared" si="2"/>
        <v>0.8342</v>
      </c>
    </row>
    <row r="241" spans="1:6" s="327" customFormat="1" ht="12">
      <c r="A241" s="350">
        <v>1523</v>
      </c>
      <c r="B241" s="352" t="s">
        <v>512</v>
      </c>
      <c r="C241" s="585">
        <f>SUM(C45)</f>
        <v>170000</v>
      </c>
      <c r="D241" s="585">
        <f>SUM(D45)</f>
        <v>170000</v>
      </c>
      <c r="E241" s="585">
        <f>SUM(E45)</f>
        <v>98614</v>
      </c>
      <c r="F241" s="903">
        <f t="shared" si="2"/>
        <v>0.5800823529411765</v>
      </c>
    </row>
    <row r="242" spans="1:6" s="327" customFormat="1" ht="12">
      <c r="A242" s="350">
        <v>1524</v>
      </c>
      <c r="B242" s="346" t="s">
        <v>606</v>
      </c>
      <c r="C242" s="585">
        <f>SUM(C51)</f>
        <v>403490</v>
      </c>
      <c r="D242" s="585">
        <f>SUM(D51)</f>
        <v>399290</v>
      </c>
      <c r="E242" s="585">
        <f>SUM(E51)</f>
        <v>180146</v>
      </c>
      <c r="F242" s="903">
        <f t="shared" si="2"/>
        <v>0.45116581932930955</v>
      </c>
    </row>
    <row r="243" spans="1:6" s="327" customFormat="1" ht="12">
      <c r="A243" s="351">
        <v>1525</v>
      </c>
      <c r="B243" s="346" t="s">
        <v>641</v>
      </c>
      <c r="C243" s="585">
        <f>SUM(C47)</f>
        <v>765000</v>
      </c>
      <c r="D243" s="585">
        <f>SUM(D47)</f>
        <v>0</v>
      </c>
      <c r="E243" s="585">
        <f>SUM(E47)</f>
        <v>0</v>
      </c>
      <c r="F243" s="616"/>
    </row>
    <row r="244" spans="1:6" s="327" customFormat="1" ht="12">
      <c r="A244" s="350">
        <v>1526</v>
      </c>
      <c r="B244" s="346" t="s">
        <v>515</v>
      </c>
      <c r="C244" s="585">
        <f aca="true" t="shared" si="3" ref="C244:E245">SUM(C60)</f>
        <v>0</v>
      </c>
      <c r="D244" s="585">
        <f t="shared" si="3"/>
        <v>4000</v>
      </c>
      <c r="E244" s="585">
        <f t="shared" si="3"/>
        <v>18415</v>
      </c>
      <c r="F244" s="903">
        <f t="shared" si="2"/>
        <v>4.60375</v>
      </c>
    </row>
    <row r="245" spans="1:6" s="327" customFormat="1" ht="12">
      <c r="A245" s="350">
        <v>1527</v>
      </c>
      <c r="B245" s="346" t="s">
        <v>516</v>
      </c>
      <c r="C245" s="585">
        <f t="shared" si="3"/>
        <v>0</v>
      </c>
      <c r="D245" s="585">
        <f t="shared" si="3"/>
        <v>200</v>
      </c>
      <c r="E245" s="585">
        <f t="shared" si="3"/>
        <v>0</v>
      </c>
      <c r="F245" s="616">
        <f t="shared" si="2"/>
        <v>0</v>
      </c>
    </row>
    <row r="246" spans="1:6" s="327" customFormat="1" ht="12.75" thickBot="1">
      <c r="A246" s="384">
        <v>1528</v>
      </c>
      <c r="B246" s="355" t="s">
        <v>430</v>
      </c>
      <c r="C246" s="591"/>
      <c r="D246" s="591"/>
      <c r="E246" s="591">
        <f>SUM(E62)</f>
        <v>1278</v>
      </c>
      <c r="F246" s="924"/>
    </row>
    <row r="247" spans="1:6" s="327" customFormat="1" ht="12.75" thickBot="1">
      <c r="A247" s="349">
        <v>1520</v>
      </c>
      <c r="B247" s="348" t="s">
        <v>163</v>
      </c>
      <c r="C247" s="584">
        <f>SUM(C239:C245)</f>
        <v>7895654</v>
      </c>
      <c r="D247" s="584">
        <f>SUM(D239:D245)</f>
        <v>7130654</v>
      </c>
      <c r="E247" s="584">
        <f>SUM(E239:E246)</f>
        <v>3403601</v>
      </c>
      <c r="F247" s="921">
        <f t="shared" si="2"/>
        <v>0.4773196119177848</v>
      </c>
    </row>
    <row r="248" spans="1:6" s="327" customFormat="1" ht="12">
      <c r="A248" s="381">
        <v>1531</v>
      </c>
      <c r="B248" s="352" t="s">
        <v>840</v>
      </c>
      <c r="C248" s="613">
        <f>SUM(C65+C66)</f>
        <v>1267600</v>
      </c>
      <c r="D248" s="381">
        <f aca="true" t="shared" si="4" ref="D248:E250">SUM(D65)</f>
        <v>1267600</v>
      </c>
      <c r="E248" s="381">
        <f t="shared" si="4"/>
        <v>628232</v>
      </c>
      <c r="F248" s="931">
        <f t="shared" si="2"/>
        <v>0.4956074471442095</v>
      </c>
    </row>
    <row r="249" spans="1:6" s="327" customFormat="1" ht="12">
      <c r="A249" s="350">
        <v>1532</v>
      </c>
      <c r="B249" s="352" t="s">
        <v>649</v>
      </c>
      <c r="C249" s="350"/>
      <c r="D249" s="587">
        <f t="shared" si="4"/>
        <v>120754</v>
      </c>
      <c r="E249" s="587">
        <f t="shared" si="4"/>
        <v>141461</v>
      </c>
      <c r="F249" s="903">
        <f t="shared" si="2"/>
        <v>1.1714808619176176</v>
      </c>
    </row>
    <row r="250" spans="1:6" s="327" customFormat="1" ht="12.75" thickBot="1">
      <c r="A250" s="384">
        <v>1533</v>
      </c>
      <c r="B250" s="400" t="s">
        <v>3</v>
      </c>
      <c r="C250" s="591">
        <f>SUM(C67)</f>
        <v>128469</v>
      </c>
      <c r="D250" s="591">
        <f t="shared" si="4"/>
        <v>174994</v>
      </c>
      <c r="E250" s="591">
        <f t="shared" si="4"/>
        <v>127430</v>
      </c>
      <c r="F250" s="920">
        <f t="shared" si="2"/>
        <v>0.7281963953049819</v>
      </c>
    </row>
    <row r="251" spans="1:6" s="327" customFormat="1" ht="12.75" thickBot="1">
      <c r="A251" s="349">
        <v>1530</v>
      </c>
      <c r="B251" s="364" t="s">
        <v>0</v>
      </c>
      <c r="C251" s="584">
        <f>SUM(C72)</f>
        <v>0</v>
      </c>
      <c r="D251" s="584">
        <f>SUM(D72)</f>
        <v>8243</v>
      </c>
      <c r="E251" s="584">
        <f>SUM(E201+E69)</f>
        <v>20003</v>
      </c>
      <c r="F251" s="921">
        <f t="shared" si="2"/>
        <v>2.4266650491325974</v>
      </c>
    </row>
    <row r="252" spans="1:6" s="327" customFormat="1" ht="12.75" thickBot="1">
      <c r="A252" s="371">
        <v>1533</v>
      </c>
      <c r="B252" s="364" t="s">
        <v>576</v>
      </c>
      <c r="C252" s="593"/>
      <c r="D252" s="593"/>
      <c r="E252" s="593">
        <f>SUM(E74)</f>
        <v>25000</v>
      </c>
      <c r="F252" s="921"/>
    </row>
    <row r="253" spans="1:6" s="327" customFormat="1" ht="12.75" thickBot="1">
      <c r="A253" s="371">
        <v>1535</v>
      </c>
      <c r="B253" s="364" t="s">
        <v>545</v>
      </c>
      <c r="C253" s="593"/>
      <c r="D253" s="593"/>
      <c r="E253" s="593">
        <f>SUM(E199+E148+E71)</f>
        <v>85812</v>
      </c>
      <c r="F253" s="921"/>
    </row>
    <row r="254" spans="1:6" s="327" customFormat="1" ht="12.75" thickBot="1">
      <c r="A254" s="371">
        <v>1540</v>
      </c>
      <c r="B254" s="364" t="s">
        <v>627</v>
      </c>
      <c r="C254" s="593"/>
      <c r="D254" s="593"/>
      <c r="E254" s="593">
        <f>SUM(E76+E203)</f>
        <v>2100</v>
      </c>
      <c r="F254" s="921"/>
    </row>
    <row r="255" spans="1:6" s="327" customFormat="1" ht="12.75" thickBot="1">
      <c r="A255" s="371">
        <v>1550</v>
      </c>
      <c r="B255" s="364" t="s">
        <v>16</v>
      </c>
      <c r="C255" s="593"/>
      <c r="D255" s="593">
        <f>SUM(D146+D78+D174+D205)</f>
        <v>506602</v>
      </c>
      <c r="E255" s="593">
        <f>SUM(E146+E78+E174+E205)</f>
        <v>506602</v>
      </c>
      <c r="F255" s="921">
        <f t="shared" si="2"/>
        <v>1</v>
      </c>
    </row>
    <row r="256" spans="1:6" s="327" customFormat="1" ht="18" customHeight="1" thickBot="1">
      <c r="A256" s="371"/>
      <c r="B256" s="539" t="s">
        <v>13</v>
      </c>
      <c r="C256" s="596">
        <f>SUM(C251+C247+C238+C248+C250)</f>
        <v>11046988</v>
      </c>
      <c r="D256" s="596">
        <f>SUM(D251+D247+D238+D248+D250+D255+D249)</f>
        <v>12168163</v>
      </c>
      <c r="E256" s="596">
        <f>SUM(E251+E247+E238+E248+E250+E255+E249+E254+E253+E252)</f>
        <v>6450042</v>
      </c>
      <c r="F256" s="921">
        <f t="shared" si="2"/>
        <v>0.5300752463621666</v>
      </c>
    </row>
    <row r="257" spans="1:6" s="327" customFormat="1" ht="12" customHeight="1">
      <c r="A257" s="399">
        <v>1560</v>
      </c>
      <c r="B257" s="336" t="s">
        <v>574</v>
      </c>
      <c r="C257" s="974"/>
      <c r="D257" s="974"/>
      <c r="E257" s="974">
        <f>SUM(E82)</f>
        <v>25283</v>
      </c>
      <c r="F257" s="975"/>
    </row>
    <row r="258" spans="1:6" s="327" customFormat="1" ht="12">
      <c r="A258" s="351">
        <v>1571</v>
      </c>
      <c r="B258" s="352" t="s">
        <v>614</v>
      </c>
      <c r="C258" s="587">
        <f>SUM(C84)</f>
        <v>586113</v>
      </c>
      <c r="D258" s="587">
        <f>SUM(D84)</f>
        <v>836113</v>
      </c>
      <c r="E258" s="587">
        <f>SUM(E84)</f>
        <v>466931</v>
      </c>
      <c r="F258" s="923">
        <f t="shared" si="2"/>
        <v>0.5584544194385209</v>
      </c>
    </row>
    <row r="259" spans="1:6" s="327" customFormat="1" ht="12">
      <c r="A259" s="350">
        <v>1572</v>
      </c>
      <c r="B259" s="346" t="s">
        <v>655</v>
      </c>
      <c r="C259" s="585">
        <f>SUM(C89)</f>
        <v>250000</v>
      </c>
      <c r="D259" s="585">
        <f>SUM(D89)</f>
        <v>0</v>
      </c>
      <c r="E259" s="585">
        <f>SUM(E89)</f>
        <v>0</v>
      </c>
      <c r="F259" s="616"/>
    </row>
    <row r="260" spans="1:6" s="327" customFormat="1" ht="12">
      <c r="A260" s="350">
        <v>1573</v>
      </c>
      <c r="B260" s="346" t="s">
        <v>839</v>
      </c>
      <c r="C260" s="585">
        <f>SUM(C92+C93)</f>
        <v>433405</v>
      </c>
      <c r="D260" s="585">
        <f>SUM(D92+D93)</f>
        <v>0</v>
      </c>
      <c r="E260" s="585">
        <f>SUM(E92+E93)</f>
        <v>0</v>
      </c>
      <c r="F260" s="616"/>
    </row>
    <row r="261" spans="1:6" s="327" customFormat="1" ht="12.75" thickBot="1">
      <c r="A261" s="384">
        <v>1574</v>
      </c>
      <c r="B261" s="355" t="s">
        <v>107</v>
      </c>
      <c r="C261" s="591">
        <f>SUM(C91)</f>
        <v>4067</v>
      </c>
      <c r="D261" s="591">
        <f>SUM(D91)</f>
        <v>0</v>
      </c>
      <c r="E261" s="591">
        <f>SUM(E91)</f>
        <v>0</v>
      </c>
      <c r="F261" s="922"/>
    </row>
    <row r="262" spans="1:6" s="327" customFormat="1" ht="12.75" thickBot="1">
      <c r="A262" s="349">
        <v>1570</v>
      </c>
      <c r="B262" s="348" t="s">
        <v>615</v>
      </c>
      <c r="C262" s="584">
        <f>SUM(C258:C261)</f>
        <v>1273585</v>
      </c>
      <c r="D262" s="584">
        <f>SUM(D258:D261)</f>
        <v>836113</v>
      </c>
      <c r="E262" s="584">
        <f>SUM(E258:E261)</f>
        <v>466931</v>
      </c>
      <c r="F262" s="921">
        <f t="shared" si="2"/>
        <v>0.5584544194385209</v>
      </c>
    </row>
    <row r="263" spans="1:6" s="327" customFormat="1" ht="12">
      <c r="A263" s="381">
        <v>1581</v>
      </c>
      <c r="B263" s="382" t="s">
        <v>22</v>
      </c>
      <c r="C263" s="587">
        <f>SUM(C96)</f>
        <v>2155033</v>
      </c>
      <c r="D263" s="587">
        <f>SUM(D96)</f>
        <v>2490483</v>
      </c>
      <c r="E263" s="587">
        <f>SUM(E96)</f>
        <v>243233</v>
      </c>
      <c r="F263" s="923">
        <f t="shared" si="2"/>
        <v>0.09766499108807408</v>
      </c>
    </row>
    <row r="264" spans="1:6" s="327" customFormat="1" ht="12">
      <c r="A264" s="350">
        <v>1582</v>
      </c>
      <c r="B264" s="346" t="s">
        <v>23</v>
      </c>
      <c r="C264" s="585"/>
      <c r="D264" s="585"/>
      <c r="E264" s="585"/>
      <c r="F264" s="903"/>
    </row>
    <row r="265" spans="1:6" s="327" customFormat="1" ht="12.75" thickBot="1">
      <c r="A265" s="358">
        <v>1583</v>
      </c>
      <c r="B265" s="366" t="s">
        <v>25</v>
      </c>
      <c r="C265" s="600">
        <f>SUM(C105)</f>
        <v>819000</v>
      </c>
      <c r="D265" s="600">
        <f>SUM(D105)</f>
        <v>819000</v>
      </c>
      <c r="E265" s="600">
        <f>SUM(E105)</f>
        <v>509195</v>
      </c>
      <c r="F265" s="920">
        <f t="shared" si="2"/>
        <v>0.6217277167277168</v>
      </c>
    </row>
    <row r="266" spans="1:6" s="327" customFormat="1" ht="12.75" thickBot="1">
      <c r="A266" s="349">
        <v>1580</v>
      </c>
      <c r="B266" s="360" t="s">
        <v>26</v>
      </c>
      <c r="C266" s="584">
        <f>SUM(C263:C265)</f>
        <v>2974033</v>
      </c>
      <c r="D266" s="584">
        <f>SUM(D263:D265)</f>
        <v>3309483</v>
      </c>
      <c r="E266" s="584">
        <f>SUM(E263:E265)</f>
        <v>752428</v>
      </c>
      <c r="F266" s="921">
        <f t="shared" si="2"/>
        <v>0.22735514882536034</v>
      </c>
    </row>
    <row r="267" spans="1:6" s="327" customFormat="1" ht="12.75" thickBot="1">
      <c r="A267" s="349">
        <v>1582</v>
      </c>
      <c r="B267" s="372" t="s">
        <v>634</v>
      </c>
      <c r="C267" s="584">
        <f>SUM(C111)</f>
        <v>0</v>
      </c>
      <c r="D267" s="584">
        <f>SUM(D111)</f>
        <v>0</v>
      </c>
      <c r="E267" s="584">
        <f>SUM(E111)</f>
        <v>579</v>
      </c>
      <c r="F267" s="921"/>
    </row>
    <row r="268" spans="1:6" s="327" customFormat="1" ht="12.75" thickBot="1">
      <c r="A268" s="349">
        <v>1583</v>
      </c>
      <c r="B268" s="364" t="s">
        <v>27</v>
      </c>
      <c r="C268" s="593">
        <f>SUM(C114)</f>
        <v>248534</v>
      </c>
      <c r="D268" s="593">
        <f>SUM(D114+D152)</f>
        <v>1252303</v>
      </c>
      <c r="E268" s="593">
        <f>SUM(E114+E152)</f>
        <v>1241303</v>
      </c>
      <c r="F268" s="921">
        <f t="shared" si="2"/>
        <v>0.991216183303881</v>
      </c>
    </row>
    <row r="269" spans="1:6" s="327" customFormat="1" ht="12.75" thickBot="1">
      <c r="A269" s="349">
        <v>1584</v>
      </c>
      <c r="B269" s="364" t="s">
        <v>628</v>
      </c>
      <c r="C269" s="371">
        <f>SUM(C155+C116)</f>
        <v>90000</v>
      </c>
      <c r="D269" s="371">
        <f>SUM(D155+D116)</f>
        <v>90000</v>
      </c>
      <c r="E269" s="371">
        <f>SUM(E155+E116)</f>
        <v>20216</v>
      </c>
      <c r="F269" s="921">
        <f t="shared" si="2"/>
        <v>0.22462222222222222</v>
      </c>
    </row>
    <row r="270" spans="1:6" s="327" customFormat="1" ht="18" customHeight="1" thickBot="1">
      <c r="A270" s="349"/>
      <c r="B270" s="541" t="s">
        <v>19</v>
      </c>
      <c r="C270" s="538">
        <f>SUM(C267+C266+C262+C268+C269)</f>
        <v>4586152</v>
      </c>
      <c r="D270" s="538">
        <f>SUM(D267+D266+D262+D268+D269)</f>
        <v>5487899</v>
      </c>
      <c r="E270" s="538">
        <f>SUM(E267+E266+E262+E268+E269+E257)</f>
        <v>2506740</v>
      </c>
      <c r="F270" s="921">
        <f t="shared" si="2"/>
        <v>0.4567758991191347</v>
      </c>
    </row>
    <row r="271" spans="1:6" s="327" customFormat="1" ht="15.75" thickBot="1">
      <c r="A271" s="349"/>
      <c r="B271" s="451" t="s">
        <v>667</v>
      </c>
      <c r="C271" s="349">
        <f>SUM(C270+C256)</f>
        <v>15633140</v>
      </c>
      <c r="D271" s="349">
        <f>SUM(D270+D256)</f>
        <v>17656062</v>
      </c>
      <c r="E271" s="349">
        <f>SUM(E270+E256)</f>
        <v>8956782</v>
      </c>
      <c r="F271" s="921">
        <f t="shared" si="2"/>
        <v>0.5072921696808722</v>
      </c>
    </row>
    <row r="272" spans="1:6" s="327" customFormat="1" ht="12" customHeight="1">
      <c r="A272" s="381">
        <v>1591</v>
      </c>
      <c r="B272" s="355" t="s">
        <v>924</v>
      </c>
      <c r="C272" s="614"/>
      <c r="D272" s="614"/>
      <c r="E272" s="614"/>
      <c r="F272" s="905"/>
    </row>
    <row r="273" spans="1:6" s="327" customFormat="1" ht="12" customHeight="1">
      <c r="A273" s="350">
        <v>1592</v>
      </c>
      <c r="B273" s="346" t="s">
        <v>925</v>
      </c>
      <c r="C273" s="576"/>
      <c r="D273" s="576"/>
      <c r="E273" s="576"/>
      <c r="F273" s="616"/>
    </row>
    <row r="274" spans="1:6" s="327" customFormat="1" ht="12" customHeight="1">
      <c r="A274" s="350">
        <v>1593</v>
      </c>
      <c r="B274" s="346" t="s">
        <v>56</v>
      </c>
      <c r="C274" s="576"/>
      <c r="D274" s="576"/>
      <c r="E274" s="576"/>
      <c r="F274" s="616"/>
    </row>
    <row r="275" spans="1:6" s="327" customFormat="1" ht="12" customHeight="1" thickBot="1">
      <c r="A275" s="705">
        <v>1594</v>
      </c>
      <c r="B275" s="704" t="s">
        <v>28</v>
      </c>
      <c r="C275" s="706">
        <f>SUM(C219+C178+C159)</f>
        <v>4931233</v>
      </c>
      <c r="D275" s="706">
        <f>SUM(D219+D178+D159)</f>
        <v>5027079</v>
      </c>
      <c r="E275" s="706">
        <f>SUM(E219+E178+E159)</f>
        <v>2182518</v>
      </c>
      <c r="F275" s="934">
        <f t="shared" si="2"/>
        <v>0.4341523178768426</v>
      </c>
    </row>
    <row r="276" spans="1:6" s="327" customFormat="1" ht="12.75" customHeight="1" thickBot="1">
      <c r="A276" s="384"/>
      <c r="B276" s="541" t="s">
        <v>922</v>
      </c>
      <c r="C276" s="593">
        <f>SUM(C272:C275)</f>
        <v>4931233</v>
      </c>
      <c r="D276" s="593">
        <f>SUM(D272:D275)</f>
        <v>5027079</v>
      </c>
      <c r="E276" s="593">
        <f>SUM(E272:E275)</f>
        <v>2182518</v>
      </c>
      <c r="F276" s="921">
        <f t="shared" si="2"/>
        <v>0.4341523178768426</v>
      </c>
    </row>
    <row r="277" spans="1:6" s="327" customFormat="1" ht="12.75" customHeight="1">
      <c r="A277" s="351">
        <v>1595</v>
      </c>
      <c r="B277" s="382" t="s">
        <v>924</v>
      </c>
      <c r="C277" s="613">
        <f>SUM(C128)</f>
        <v>420000</v>
      </c>
      <c r="D277" s="613">
        <f>SUM(D128)</f>
        <v>420000</v>
      </c>
      <c r="E277" s="613">
        <f>SUM(E128)</f>
        <v>0</v>
      </c>
      <c r="F277" s="905">
        <f t="shared" si="2"/>
        <v>0</v>
      </c>
    </row>
    <row r="278" spans="1:6" s="327" customFormat="1" ht="12.75" customHeight="1">
      <c r="A278" s="350"/>
      <c r="B278" s="984" t="s">
        <v>29</v>
      </c>
      <c r="C278" s="585"/>
      <c r="D278" s="585"/>
      <c r="E278" s="585"/>
      <c r="F278" s="616"/>
    </row>
    <row r="279" spans="1:6" s="327" customFormat="1" ht="12.75" customHeight="1">
      <c r="A279" s="350">
        <v>1596</v>
      </c>
      <c r="B279" s="346" t="s">
        <v>925</v>
      </c>
      <c r="C279" s="587"/>
      <c r="D279" s="587"/>
      <c r="E279" s="587"/>
      <c r="F279" s="616"/>
    </row>
    <row r="280" spans="1:6" s="327" customFormat="1" ht="12.75" customHeight="1">
      <c r="A280" s="350">
        <v>1597</v>
      </c>
      <c r="B280" s="346" t="s">
        <v>56</v>
      </c>
      <c r="C280" s="581"/>
      <c r="D280" s="581"/>
      <c r="E280" s="581"/>
      <c r="F280" s="616"/>
    </row>
    <row r="281" spans="1:6" s="327" customFormat="1" ht="12.75" customHeight="1" thickBot="1">
      <c r="A281" s="705">
        <v>1598</v>
      </c>
      <c r="B281" s="704" t="s">
        <v>30</v>
      </c>
      <c r="C281" s="706">
        <f>SUM(C222+C163+C182)</f>
        <v>132742</v>
      </c>
      <c r="D281" s="706">
        <f>SUM(D222+D163+D182)</f>
        <v>213311</v>
      </c>
      <c r="E281" s="706">
        <f>SUM(E222+E163+E182)</f>
        <v>75357</v>
      </c>
      <c r="F281" s="920">
        <f t="shared" si="2"/>
        <v>0.35327292075889194</v>
      </c>
    </row>
    <row r="282" spans="1:6" s="327" customFormat="1" ht="12.75" customHeight="1" thickBot="1">
      <c r="A282" s="384"/>
      <c r="B282" s="541" t="s">
        <v>929</v>
      </c>
      <c r="C282" s="584">
        <f>SUM(C277:C281)</f>
        <v>552742</v>
      </c>
      <c r="D282" s="584">
        <f>SUM(D277:D281)</f>
        <v>633311</v>
      </c>
      <c r="E282" s="349">
        <f>SUM(E277:E281)</f>
        <v>75357</v>
      </c>
      <c r="F282" s="924">
        <f t="shared" si="2"/>
        <v>0.11898893276762917</v>
      </c>
    </row>
    <row r="283" spans="1:6" s="327" customFormat="1" ht="12.75" customHeight="1">
      <c r="A283" s="351"/>
      <c r="B283" s="956" t="s">
        <v>134</v>
      </c>
      <c r="C283" s="581"/>
      <c r="D283" s="581"/>
      <c r="E283" s="581">
        <f>SUM(E284:E287)</f>
        <v>159533</v>
      </c>
      <c r="F283" s="905"/>
    </row>
    <row r="284" spans="1:6" s="327" customFormat="1" ht="12.75" customHeight="1">
      <c r="A284" s="351"/>
      <c r="B284" s="955" t="s">
        <v>431</v>
      </c>
      <c r="C284" s="581"/>
      <c r="D284" s="581"/>
      <c r="E284" s="872">
        <v>130082</v>
      </c>
      <c r="F284" s="905"/>
    </row>
    <row r="285" spans="1:6" s="327" customFormat="1" ht="12.75" customHeight="1">
      <c r="A285" s="350"/>
      <c r="B285" s="953" t="s">
        <v>432</v>
      </c>
      <c r="C285" s="576"/>
      <c r="D285" s="576"/>
      <c r="E285" s="960">
        <f>SUM(E164)</f>
        <v>11</v>
      </c>
      <c r="F285" s="616"/>
    </row>
    <row r="286" spans="1:6" s="327" customFormat="1" ht="12.75" customHeight="1">
      <c r="A286" s="957"/>
      <c r="B286" s="958" t="s">
        <v>434</v>
      </c>
      <c r="C286" s="959"/>
      <c r="D286" s="959"/>
      <c r="E286" s="960">
        <f>SUM(E183)</f>
        <v>40</v>
      </c>
      <c r="F286" s="961"/>
    </row>
    <row r="287" spans="1:6" s="327" customFormat="1" ht="12.75" customHeight="1" thickBot="1">
      <c r="A287" s="358"/>
      <c r="B287" s="954" t="s">
        <v>433</v>
      </c>
      <c r="C287" s="592"/>
      <c r="D287" s="592"/>
      <c r="E287" s="960">
        <f>SUM(E224)</f>
        <v>29400</v>
      </c>
      <c r="F287" s="922"/>
    </row>
    <row r="288" spans="1:6" s="396" customFormat="1" ht="21" customHeight="1" thickBot="1">
      <c r="A288" s="378"/>
      <c r="B288" s="546" t="s">
        <v>624</v>
      </c>
      <c r="C288" s="590">
        <f>SUM(C270+C256+C277+C279)</f>
        <v>16053140</v>
      </c>
      <c r="D288" s="590">
        <f>SUM(D270+D256+D277+D279)</f>
        <v>18076062</v>
      </c>
      <c r="E288" s="590">
        <f>SUM(E270+E256+E277+E279+E283)</f>
        <v>9116315</v>
      </c>
      <c r="F288" s="921">
        <f t="shared" si="2"/>
        <v>0.5043308105493332</v>
      </c>
    </row>
  </sheetData>
  <mergeCells count="8">
    <mergeCell ref="A2:F2"/>
    <mergeCell ref="A1:F1"/>
    <mergeCell ref="F5:F6"/>
    <mergeCell ref="B5:B6"/>
    <mergeCell ref="A5:A6"/>
    <mergeCell ref="C5:C6"/>
    <mergeCell ref="D5:D6"/>
    <mergeCell ref="E5:E6"/>
  </mergeCells>
  <printOptions horizontalCentered="1"/>
  <pageMargins left="0" right="0" top="0.1968503937007874" bottom="0.3937007874015748" header="0" footer="0"/>
  <pageSetup firstPageNumber="2" useFirstPageNumber="1" horizontalDpi="300" verticalDpi="300" orientation="landscape" paperSize="9" scale="90" r:id="rId1"/>
  <headerFooter alignWithMargins="0">
    <oddFooter>&amp;C&amp;P. oldal</oddFooter>
  </headerFooter>
  <rowBreaks count="1" manualBreakCount="1">
    <brk id="5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311"/>
  <sheetViews>
    <sheetView showZeros="0" workbookViewId="0" topLeftCell="A122">
      <selection activeCell="F62" sqref="F62:F63"/>
    </sheetView>
  </sheetViews>
  <sheetFormatPr defaultColWidth="9.00390625" defaultRowHeight="12.75"/>
  <cols>
    <col min="1" max="1" width="8.00390625" style="27" customWidth="1"/>
    <col min="2" max="2" width="70.00390625" style="27" customWidth="1"/>
    <col min="3" max="5" width="12.125" style="27" customWidth="1"/>
    <col min="6" max="16384" width="9.125" style="27" customWidth="1"/>
  </cols>
  <sheetData>
    <row r="1" spans="1:6" ht="12.75">
      <c r="A1" s="1020" t="s">
        <v>456</v>
      </c>
      <c r="B1" s="1020"/>
      <c r="C1" s="1000"/>
      <c r="D1" s="1000"/>
      <c r="E1" s="1000"/>
      <c r="F1" s="1000"/>
    </row>
    <row r="2" spans="1:6" ht="12.75">
      <c r="A2" s="1020" t="s">
        <v>111</v>
      </c>
      <c r="B2" s="1020"/>
      <c r="C2" s="1000"/>
      <c r="D2" s="1000"/>
      <c r="E2" s="1000"/>
      <c r="F2" s="1000"/>
    </row>
    <row r="3" spans="1:2" ht="9" customHeight="1">
      <c r="A3" s="253"/>
      <c r="B3" s="253"/>
    </row>
    <row r="4" spans="1:6" ht="12" customHeight="1">
      <c r="A4" s="201"/>
      <c r="B4" s="200"/>
      <c r="C4" s="173"/>
      <c r="D4" s="173"/>
      <c r="E4" s="173"/>
      <c r="F4" s="173" t="s">
        <v>423</v>
      </c>
    </row>
    <row r="5" spans="1:6" s="29" customFormat="1" ht="12" customHeight="1">
      <c r="A5" s="217"/>
      <c r="B5" s="28"/>
      <c r="C5" s="997" t="s">
        <v>217</v>
      </c>
      <c r="D5" s="997" t="s">
        <v>693</v>
      </c>
      <c r="E5" s="997" t="s">
        <v>99</v>
      </c>
      <c r="F5" s="1017" t="s">
        <v>100</v>
      </c>
    </row>
    <row r="6" spans="1:6" s="29" customFormat="1" ht="12" customHeight="1">
      <c r="A6" s="3" t="s">
        <v>447</v>
      </c>
      <c r="B6" s="3" t="s">
        <v>385</v>
      </c>
      <c r="C6" s="1015"/>
      <c r="D6" s="1021"/>
      <c r="E6" s="990"/>
      <c r="F6" s="1018"/>
    </row>
    <row r="7" spans="1:6" s="29" customFormat="1" ht="12.75" customHeight="1" thickBot="1">
      <c r="A7" s="30"/>
      <c r="B7" s="30"/>
      <c r="C7" s="1016"/>
      <c r="D7" s="994"/>
      <c r="E7" s="994"/>
      <c r="F7" s="1019"/>
    </row>
    <row r="8" spans="1:6" ht="12" customHeight="1">
      <c r="A8" s="4" t="s">
        <v>386</v>
      </c>
      <c r="B8" s="5" t="s">
        <v>387</v>
      </c>
      <c r="C8" s="94" t="s">
        <v>388</v>
      </c>
      <c r="D8" s="18" t="s">
        <v>389</v>
      </c>
      <c r="E8" s="18" t="s">
        <v>390</v>
      </c>
      <c r="F8" s="623" t="s">
        <v>904</v>
      </c>
    </row>
    <row r="9" spans="1:6" ht="15" customHeight="1">
      <c r="A9" s="4"/>
      <c r="B9" s="285" t="s">
        <v>457</v>
      </c>
      <c r="C9" s="10"/>
      <c r="D9" s="10"/>
      <c r="E9" s="10"/>
      <c r="F9" s="7"/>
    </row>
    <row r="10" spans="1:6" ht="12">
      <c r="A10" s="4"/>
      <c r="B10" s="235"/>
      <c r="C10" s="10"/>
      <c r="D10" s="10"/>
      <c r="E10" s="10"/>
      <c r="F10" s="7"/>
    </row>
    <row r="11" spans="1:6" ht="12">
      <c r="A11" s="6">
        <v>1710</v>
      </c>
      <c r="B11" s="6" t="s">
        <v>553</v>
      </c>
      <c r="C11" s="6">
        <f>SUM(C12:C18)</f>
        <v>1690076</v>
      </c>
      <c r="D11" s="6">
        <f>SUM(D12:D18)</f>
        <v>1813699</v>
      </c>
      <c r="E11" s="6">
        <f>SUM(E12:E18)</f>
        <v>736824</v>
      </c>
      <c r="F11" s="624">
        <f>SUM(E11/D11)</f>
        <v>0.40625484162476794</v>
      </c>
    </row>
    <row r="12" spans="1:6" ht="12">
      <c r="A12" s="10">
        <v>1711</v>
      </c>
      <c r="B12" s="10" t="s">
        <v>458</v>
      </c>
      <c r="C12" s="10">
        <f>SUM('3a.m.'!C41)</f>
        <v>932190</v>
      </c>
      <c r="D12" s="10">
        <f>SUM('3a.m.'!D41)</f>
        <v>975426</v>
      </c>
      <c r="E12" s="10">
        <f>SUM('3a.m.'!E41)</f>
        <v>401115</v>
      </c>
      <c r="F12" s="926">
        <f aca="true" t="shared" si="0" ref="F12:F76">SUM(E12/D12)</f>
        <v>0.4112203283488445</v>
      </c>
    </row>
    <row r="13" spans="1:6" ht="12">
      <c r="A13" s="10">
        <v>1712</v>
      </c>
      <c r="B13" s="10" t="s">
        <v>249</v>
      </c>
      <c r="C13" s="10">
        <f>SUM('3a.m.'!C42)</f>
        <v>228245</v>
      </c>
      <c r="D13" s="10">
        <f>SUM('3a.m.'!D42)</f>
        <v>256357</v>
      </c>
      <c r="E13" s="10">
        <f>SUM('3a.m.'!E42)</f>
        <v>119560</v>
      </c>
      <c r="F13" s="926">
        <f t="shared" si="0"/>
        <v>0.4663808673061395</v>
      </c>
    </row>
    <row r="14" spans="1:6" ht="12">
      <c r="A14" s="10">
        <v>1713</v>
      </c>
      <c r="B14" s="10" t="s">
        <v>250</v>
      </c>
      <c r="C14" s="10">
        <f>SUM('3a.m.'!C43)</f>
        <v>417399</v>
      </c>
      <c r="D14" s="10">
        <f>SUM('3a.m.'!D43)</f>
        <v>451303</v>
      </c>
      <c r="E14" s="10">
        <f>SUM('3a.m.'!E43)</f>
        <v>190078</v>
      </c>
      <c r="F14" s="926">
        <f t="shared" si="0"/>
        <v>0.4211760169996654</v>
      </c>
    </row>
    <row r="15" spans="1:6" ht="12">
      <c r="A15" s="10">
        <v>1714</v>
      </c>
      <c r="B15" s="10" t="s">
        <v>480</v>
      </c>
      <c r="C15" s="10">
        <f>SUM('3a.m.'!C44)</f>
        <v>0</v>
      </c>
      <c r="D15" s="10">
        <f>SUM('3a.m.'!D44)</f>
        <v>0</v>
      </c>
      <c r="E15" s="10">
        <f>SUM('3a.m.'!E44)</f>
        <v>0</v>
      </c>
      <c r="F15" s="624"/>
    </row>
    <row r="16" spans="1:6" ht="12">
      <c r="A16" s="10">
        <v>1715</v>
      </c>
      <c r="B16" s="10" t="s">
        <v>284</v>
      </c>
      <c r="C16" s="10">
        <f>SUM('3a.m.'!C45)</f>
        <v>0</v>
      </c>
      <c r="D16" s="10">
        <f>SUM('3a.m.'!D45)</f>
        <v>0</v>
      </c>
      <c r="E16" s="10">
        <f>SUM('3a.m.'!E45)</f>
        <v>0</v>
      </c>
      <c r="F16" s="624"/>
    </row>
    <row r="17" spans="1:6" ht="12">
      <c r="A17" s="10">
        <v>1716</v>
      </c>
      <c r="B17" s="10" t="s">
        <v>251</v>
      </c>
      <c r="C17" s="10"/>
      <c r="D17" s="10">
        <f>SUM('3a.m.'!D48)</f>
        <v>7142</v>
      </c>
      <c r="E17" s="10">
        <f>SUM('3a.m.'!E48)</f>
        <v>13810</v>
      </c>
      <c r="F17" s="926">
        <f t="shared" si="0"/>
        <v>1.9336320358443013</v>
      </c>
    </row>
    <row r="18" spans="1:6" ht="12">
      <c r="A18" s="10">
        <v>1717</v>
      </c>
      <c r="B18" s="10" t="s">
        <v>252</v>
      </c>
      <c r="C18" s="10">
        <f>SUM('3a.m.'!C49)</f>
        <v>112242</v>
      </c>
      <c r="D18" s="10">
        <f>SUM('3a.m.'!D49)</f>
        <v>123471</v>
      </c>
      <c r="E18" s="10">
        <f>SUM('3a.m.'!E49)</f>
        <v>12261</v>
      </c>
      <c r="F18" s="926">
        <f t="shared" si="0"/>
        <v>0.09930267026265277</v>
      </c>
    </row>
    <row r="19" spans="1:6" ht="12">
      <c r="A19" s="10">
        <v>1718</v>
      </c>
      <c r="B19" s="7" t="s">
        <v>459</v>
      </c>
      <c r="C19" s="10">
        <f>SUM('3a.m.'!C52)</f>
        <v>0</v>
      </c>
      <c r="D19" s="10">
        <f>SUM('3a.m.'!D52)</f>
        <v>0</v>
      </c>
      <c r="E19" s="10">
        <f>SUM('3a.m.'!E52)</f>
        <v>0</v>
      </c>
      <c r="F19" s="624"/>
    </row>
    <row r="20" spans="1:6" ht="9.75" customHeight="1">
      <c r="A20" s="10"/>
      <c r="B20" s="10"/>
      <c r="C20" s="10"/>
      <c r="D20" s="10"/>
      <c r="E20" s="10"/>
      <c r="F20" s="624"/>
    </row>
    <row r="21" spans="1:6" ht="12">
      <c r="A21" s="166">
        <v>1720</v>
      </c>
      <c r="B21" s="166" t="s">
        <v>554</v>
      </c>
      <c r="C21" s="166">
        <f>SUM(C23)</f>
        <v>0</v>
      </c>
      <c r="D21" s="166">
        <f>SUM(D22:D23)</f>
        <v>38068</v>
      </c>
      <c r="E21" s="166">
        <f>SUM(E22:E23)</f>
        <v>38068</v>
      </c>
      <c r="F21" s="624">
        <f t="shared" si="0"/>
        <v>1</v>
      </c>
    </row>
    <row r="22" spans="1:6" ht="12">
      <c r="A22" s="164">
        <v>1721</v>
      </c>
      <c r="B22" s="164" t="s">
        <v>250</v>
      </c>
      <c r="C22" s="166"/>
      <c r="D22" s="164">
        <f>SUM('4.mell.'!D93)</f>
        <v>1143</v>
      </c>
      <c r="E22" s="164">
        <f>SUM('4.mell.'!E93)</f>
        <v>0</v>
      </c>
      <c r="F22" s="624">
        <f t="shared" si="0"/>
        <v>0</v>
      </c>
    </row>
    <row r="23" spans="1:6" ht="12">
      <c r="A23" s="10">
        <v>1722</v>
      </c>
      <c r="B23" s="7" t="s">
        <v>251</v>
      </c>
      <c r="C23" s="10">
        <f>SUM('4.mell.'!C95)</f>
        <v>0</v>
      </c>
      <c r="D23" s="164">
        <f>SUM('4.mell.'!D94)</f>
        <v>36925</v>
      </c>
      <c r="E23" s="164">
        <f>SUM('4.mell.'!E94)</f>
        <v>38068</v>
      </c>
      <c r="F23" s="926">
        <f t="shared" si="0"/>
        <v>1.0309546377792824</v>
      </c>
    </row>
    <row r="24" spans="1:6" ht="9.75" customHeight="1">
      <c r="A24" s="10"/>
      <c r="B24" s="10"/>
      <c r="C24" s="10"/>
      <c r="D24" s="10"/>
      <c r="E24" s="10"/>
      <c r="F24" s="624"/>
    </row>
    <row r="25" spans="1:6" ht="12">
      <c r="A25" s="166">
        <v>1730</v>
      </c>
      <c r="B25" s="166" t="s">
        <v>555</v>
      </c>
      <c r="C25" s="166">
        <f>SUM(C26)</f>
        <v>0</v>
      </c>
      <c r="D25" s="166">
        <f>SUM(D26)</f>
        <v>24130</v>
      </c>
      <c r="E25" s="166">
        <f>SUM(E26)</f>
        <v>0</v>
      </c>
      <c r="F25" s="624">
        <f t="shared" si="0"/>
        <v>0</v>
      </c>
    </row>
    <row r="26" spans="1:6" ht="12">
      <c r="A26" s="10">
        <v>1731</v>
      </c>
      <c r="B26" s="7" t="s">
        <v>252</v>
      </c>
      <c r="C26" s="10">
        <f>SUM('5.mell. '!C37)</f>
        <v>0</v>
      </c>
      <c r="D26" s="10">
        <f>SUM('5.mell. '!D37)</f>
        <v>24130</v>
      </c>
      <c r="E26" s="10">
        <f>SUM('5.mell. '!E37)</f>
        <v>0</v>
      </c>
      <c r="F26" s="624">
        <f t="shared" si="0"/>
        <v>0</v>
      </c>
    </row>
    <row r="27" spans="1:6" ht="8.25" customHeight="1">
      <c r="A27" s="10"/>
      <c r="B27" s="10"/>
      <c r="C27" s="10"/>
      <c r="D27" s="10"/>
      <c r="E27" s="10"/>
      <c r="F27" s="624"/>
    </row>
    <row r="28" spans="1:6" ht="12.75">
      <c r="A28" s="10"/>
      <c r="B28" s="286" t="s">
        <v>531</v>
      </c>
      <c r="C28" s="10"/>
      <c r="D28" s="10"/>
      <c r="E28" s="10"/>
      <c r="F28" s="624"/>
    </row>
    <row r="29" spans="1:6" ht="6.75" customHeight="1">
      <c r="A29" s="10"/>
      <c r="B29" s="10"/>
      <c r="C29" s="10"/>
      <c r="D29" s="10"/>
      <c r="E29" s="10"/>
      <c r="F29" s="624"/>
    </row>
    <row r="30" spans="1:6" ht="12">
      <c r="A30" s="166">
        <v>1740</v>
      </c>
      <c r="B30" s="166" t="s">
        <v>44</v>
      </c>
      <c r="C30" s="166">
        <f>SUM(C31:C38)</f>
        <v>264910</v>
      </c>
      <c r="D30" s="166">
        <f>SUM(D31:D38)</f>
        <v>299474</v>
      </c>
      <c r="E30" s="166">
        <f>SUM(E31:E38)</f>
        <v>125725</v>
      </c>
      <c r="F30" s="624">
        <f t="shared" si="0"/>
        <v>0.41981941671063266</v>
      </c>
    </row>
    <row r="31" spans="1:6" ht="12">
      <c r="A31" s="10">
        <v>1741</v>
      </c>
      <c r="B31" s="10" t="s">
        <v>458</v>
      </c>
      <c r="C31" s="10">
        <f>SUM('3b.m.'!C22)</f>
        <v>142053</v>
      </c>
      <c r="D31" s="10">
        <f>SUM('3b.m.'!D22)</f>
        <v>158431</v>
      </c>
      <c r="E31" s="10">
        <f>SUM('3b.m.'!E22)</f>
        <v>67622</v>
      </c>
      <c r="F31" s="926">
        <f t="shared" si="0"/>
        <v>0.4268230333709943</v>
      </c>
    </row>
    <row r="32" spans="1:6" ht="12">
      <c r="A32" s="10">
        <v>1742</v>
      </c>
      <c r="B32" s="10" t="s">
        <v>249</v>
      </c>
      <c r="C32" s="10">
        <f>SUM('3b.m.'!C23)</f>
        <v>35207</v>
      </c>
      <c r="D32" s="10">
        <f>SUM('3b.m.'!D23)</f>
        <v>40181</v>
      </c>
      <c r="E32" s="10">
        <f>SUM('3b.m.'!E23)</f>
        <v>17469</v>
      </c>
      <c r="F32" s="926">
        <f t="shared" si="0"/>
        <v>0.43475772131106744</v>
      </c>
    </row>
    <row r="33" spans="1:6" ht="12">
      <c r="A33" s="10">
        <v>1743</v>
      </c>
      <c r="B33" s="10" t="s">
        <v>250</v>
      </c>
      <c r="C33" s="10">
        <f>SUM('3b.m.'!C24)</f>
        <v>67150</v>
      </c>
      <c r="D33" s="10">
        <f>SUM('3b.m.'!D24)</f>
        <v>80362</v>
      </c>
      <c r="E33" s="10">
        <f>SUM('3b.m.'!E24)</f>
        <v>29416</v>
      </c>
      <c r="F33" s="926">
        <f t="shared" si="0"/>
        <v>0.36604365247256165</v>
      </c>
    </row>
    <row r="34" spans="1:6" ht="12">
      <c r="A34" s="10">
        <v>1744</v>
      </c>
      <c r="B34" s="10" t="s">
        <v>480</v>
      </c>
      <c r="C34" s="10">
        <f>SUM('3b.m.'!C25)</f>
        <v>0</v>
      </c>
      <c r="D34" s="10">
        <f>SUM('3b.m.'!D25)</f>
        <v>0</v>
      </c>
      <c r="E34" s="10">
        <f>SUM('3b.m.'!E25)</f>
        <v>0</v>
      </c>
      <c r="F34" s="926"/>
    </row>
    <row r="35" spans="1:6" ht="12">
      <c r="A35" s="10">
        <v>1745</v>
      </c>
      <c r="B35" s="10" t="s">
        <v>284</v>
      </c>
      <c r="C35" s="10">
        <f>SUM('3b.m.'!C26)</f>
        <v>0</v>
      </c>
      <c r="D35" s="10">
        <f>SUM('3b.m.'!D26)</f>
        <v>0</v>
      </c>
      <c r="E35" s="10">
        <f>SUM('3b.m.'!E26)</f>
        <v>0</v>
      </c>
      <c r="F35" s="926"/>
    </row>
    <row r="36" spans="1:6" ht="12">
      <c r="A36" s="10">
        <v>1746</v>
      </c>
      <c r="B36" s="10" t="s">
        <v>252</v>
      </c>
      <c r="C36" s="10">
        <f>SUM('3b.m.'!C31)</f>
        <v>20500</v>
      </c>
      <c r="D36" s="10">
        <f>SUM('3b.m.'!D31)</f>
        <v>20500</v>
      </c>
      <c r="E36" s="10">
        <f>SUM('3b.m.'!E31)</f>
        <v>10483</v>
      </c>
      <c r="F36" s="926">
        <f t="shared" si="0"/>
        <v>0.5113658536585366</v>
      </c>
    </row>
    <row r="37" spans="1:6" ht="12">
      <c r="A37" s="10">
        <v>1747</v>
      </c>
      <c r="B37" s="10" t="s">
        <v>251</v>
      </c>
      <c r="C37" s="10"/>
      <c r="D37" s="10"/>
      <c r="E37" s="10">
        <v>735</v>
      </c>
      <c r="F37" s="624"/>
    </row>
    <row r="38" spans="1:6" ht="12">
      <c r="A38" s="10">
        <v>1748</v>
      </c>
      <c r="B38" s="7" t="s">
        <v>459</v>
      </c>
      <c r="C38" s="10"/>
      <c r="D38" s="10"/>
      <c r="E38" s="10"/>
      <c r="F38" s="624"/>
    </row>
    <row r="39" spans="1:6" ht="7.5" customHeight="1">
      <c r="A39" s="10"/>
      <c r="B39" s="10"/>
      <c r="C39" s="10"/>
      <c r="D39" s="10"/>
      <c r="E39" s="10"/>
      <c r="F39" s="624"/>
    </row>
    <row r="40" spans="1:6" ht="12.75">
      <c r="A40" s="10"/>
      <c r="B40" s="286" t="s">
        <v>532</v>
      </c>
      <c r="C40" s="10"/>
      <c r="D40" s="10"/>
      <c r="E40" s="10"/>
      <c r="F40" s="624"/>
    </row>
    <row r="41" spans="1:6" ht="7.5" customHeight="1">
      <c r="A41" s="4"/>
      <c r="B41" s="235"/>
      <c r="C41" s="10"/>
      <c r="D41" s="10"/>
      <c r="E41" s="10"/>
      <c r="F41" s="624"/>
    </row>
    <row r="42" spans="1:6" ht="12">
      <c r="A42" s="11">
        <v>1750</v>
      </c>
      <c r="B42" s="11" t="s">
        <v>534</v>
      </c>
      <c r="C42" s="11">
        <f>SUM(C43:C51)</f>
        <v>3906312</v>
      </c>
      <c r="D42" s="11">
        <f>SUM(D43:D51)</f>
        <v>4399229</v>
      </c>
      <c r="E42" s="11">
        <f>SUM(E43:E52)</f>
        <v>1877539</v>
      </c>
      <c r="F42" s="624">
        <f t="shared" si="0"/>
        <v>0.4267881940221798</v>
      </c>
    </row>
    <row r="43" spans="1:6" ht="12">
      <c r="A43" s="10">
        <v>1751</v>
      </c>
      <c r="B43" s="10" t="s">
        <v>458</v>
      </c>
      <c r="C43" s="10">
        <f>SUM('3c.m.'!C763)</f>
        <v>63834</v>
      </c>
      <c r="D43" s="10">
        <f>SUM('3c.m.'!D763)</f>
        <v>86341</v>
      </c>
      <c r="E43" s="10">
        <f>SUM('3c.m.'!E763)</f>
        <v>28605</v>
      </c>
      <c r="F43" s="926">
        <f t="shared" si="0"/>
        <v>0.33130262563556134</v>
      </c>
    </row>
    <row r="44" spans="1:6" ht="12">
      <c r="A44" s="10">
        <v>1752</v>
      </c>
      <c r="B44" s="10" t="s">
        <v>249</v>
      </c>
      <c r="C44" s="10">
        <f>SUM('3c.m.'!C764)</f>
        <v>17125</v>
      </c>
      <c r="D44" s="10">
        <f>SUM('3c.m.'!D764)</f>
        <v>18291</v>
      </c>
      <c r="E44" s="10">
        <f>SUM('3c.m.'!E764)</f>
        <v>9571</v>
      </c>
      <c r="F44" s="926">
        <f t="shared" si="0"/>
        <v>0.5232628068448963</v>
      </c>
    </row>
    <row r="45" spans="1:6" ht="12">
      <c r="A45" s="10">
        <v>1753</v>
      </c>
      <c r="B45" s="10" t="s">
        <v>250</v>
      </c>
      <c r="C45" s="10">
        <f>SUM('3c.m.'!C765)</f>
        <v>2773989</v>
      </c>
      <c r="D45" s="10">
        <f>SUM('3c.m.'!D765)</f>
        <v>2822262</v>
      </c>
      <c r="E45" s="10">
        <f>SUM('3c.m.'!E765)</f>
        <v>1270380</v>
      </c>
      <c r="F45" s="926">
        <f t="shared" si="0"/>
        <v>0.4501283013412646</v>
      </c>
    </row>
    <row r="46" spans="1:6" ht="12">
      <c r="A46" s="10">
        <v>1754</v>
      </c>
      <c r="B46" s="10" t="s">
        <v>480</v>
      </c>
      <c r="C46" s="10">
        <f>SUM('3c.m.'!C766)</f>
        <v>153000</v>
      </c>
      <c r="D46" s="10">
        <f>SUM('3c.m.'!D766)</f>
        <v>186416</v>
      </c>
      <c r="E46" s="10">
        <f>SUM('3c.m.'!E766)</f>
        <v>27854</v>
      </c>
      <c r="F46" s="926">
        <f t="shared" si="0"/>
        <v>0.14941850484936917</v>
      </c>
    </row>
    <row r="47" spans="1:6" ht="12">
      <c r="A47" s="10">
        <v>1755</v>
      </c>
      <c r="B47" s="10" t="s">
        <v>284</v>
      </c>
      <c r="C47" s="10">
        <f>SUM('3c.m.'!C767)</f>
        <v>3500</v>
      </c>
      <c r="D47" s="10">
        <f>SUM('3c.m.'!D767)</f>
        <v>3500</v>
      </c>
      <c r="E47" s="10">
        <f>SUM('3c.m.'!E767)</f>
        <v>654</v>
      </c>
      <c r="F47" s="926">
        <f t="shared" si="0"/>
        <v>0.18685714285714286</v>
      </c>
    </row>
    <row r="48" spans="1:6" ht="12">
      <c r="A48" s="10">
        <v>1756</v>
      </c>
      <c r="B48" s="10" t="s">
        <v>643</v>
      </c>
      <c r="C48" s="10">
        <f>SUM('3c.m.'!C768)</f>
        <v>101664</v>
      </c>
      <c r="D48" s="10">
        <f>SUM('3c.m.'!D768)</f>
        <v>217899</v>
      </c>
      <c r="E48" s="10">
        <f>SUM('3c.m.'!E768)</f>
        <v>162818</v>
      </c>
      <c r="F48" s="926">
        <f t="shared" si="0"/>
        <v>0.7472177476720866</v>
      </c>
    </row>
    <row r="49" spans="1:6" ht="12">
      <c r="A49" s="7">
        <v>1757</v>
      </c>
      <c r="B49" s="7" t="s">
        <v>251</v>
      </c>
      <c r="C49" s="10"/>
      <c r="D49" s="10"/>
      <c r="E49" s="10">
        <f>SUM('3c.m.'!E771)</f>
        <v>81250</v>
      </c>
      <c r="F49" s="926"/>
    </row>
    <row r="50" spans="1:6" ht="12">
      <c r="A50" s="10">
        <v>1758</v>
      </c>
      <c r="B50" s="10" t="s">
        <v>252</v>
      </c>
      <c r="C50" s="10">
        <f>SUM('3c.m.'!C772)</f>
        <v>93200</v>
      </c>
      <c r="D50" s="10">
        <f>SUM('3c.m.'!D772)</f>
        <v>264520</v>
      </c>
      <c r="E50" s="10">
        <f>SUM('3c.m.'!E772)</f>
        <v>11589</v>
      </c>
      <c r="F50" s="926">
        <f t="shared" si="0"/>
        <v>0.043811432027823984</v>
      </c>
    </row>
    <row r="51" spans="1:6" ht="12">
      <c r="A51" s="10">
        <v>1759</v>
      </c>
      <c r="B51" s="10" t="s">
        <v>648</v>
      </c>
      <c r="C51" s="10">
        <f>SUM('3c.m.'!C773)</f>
        <v>700000</v>
      </c>
      <c r="D51" s="10">
        <f>SUM('3c.m.'!D773)</f>
        <v>800000</v>
      </c>
      <c r="E51" s="10">
        <f>SUM('3c.m.'!E773)</f>
        <v>283518</v>
      </c>
      <c r="F51" s="926">
        <f t="shared" si="0"/>
        <v>0.3543975</v>
      </c>
    </row>
    <row r="52" spans="1:6" ht="12">
      <c r="A52" s="10"/>
      <c r="B52" s="10" t="s">
        <v>101</v>
      </c>
      <c r="C52" s="10"/>
      <c r="D52" s="10"/>
      <c r="E52" s="10">
        <f>SUM('3c.m.'!E775)</f>
        <v>1300</v>
      </c>
      <c r="F52" s="926"/>
    </row>
    <row r="53" spans="1:6" ht="12">
      <c r="A53" s="6">
        <v>1760</v>
      </c>
      <c r="B53" s="6" t="s">
        <v>561</v>
      </c>
      <c r="C53" s="6">
        <f>SUM(C54:C59)</f>
        <v>944982</v>
      </c>
      <c r="D53" s="6">
        <f>SUM(D54:D59)</f>
        <v>911148</v>
      </c>
      <c r="E53" s="6">
        <f>SUM(E54:E59)</f>
        <v>378420</v>
      </c>
      <c r="F53" s="624">
        <f t="shared" si="0"/>
        <v>0.4153222089056882</v>
      </c>
    </row>
    <row r="54" spans="1:6" ht="12">
      <c r="A54" s="10">
        <v>1761</v>
      </c>
      <c r="B54" s="10" t="s">
        <v>458</v>
      </c>
      <c r="C54" s="7">
        <f>SUM('3d.m.'!C53)</f>
        <v>0</v>
      </c>
      <c r="D54" s="7">
        <f>SUM('3d.m.'!D53)</f>
        <v>0</v>
      </c>
      <c r="E54" s="7"/>
      <c r="F54" s="624"/>
    </row>
    <row r="55" spans="1:6" ht="12">
      <c r="A55" s="7">
        <v>1762</v>
      </c>
      <c r="B55" s="7" t="s">
        <v>249</v>
      </c>
      <c r="C55" s="7">
        <f>SUM('3d.m.'!C54)</f>
        <v>0</v>
      </c>
      <c r="D55" s="7">
        <f>SUM('3d.m.'!D54)</f>
        <v>0</v>
      </c>
      <c r="E55" s="7"/>
      <c r="F55" s="624"/>
    </row>
    <row r="56" spans="1:6" ht="12">
      <c r="A56" s="10">
        <v>1763</v>
      </c>
      <c r="B56" s="10" t="s">
        <v>250</v>
      </c>
      <c r="C56" s="7">
        <f>SUM('3d.m.'!C55)</f>
        <v>0</v>
      </c>
      <c r="D56" s="7">
        <f>SUM('3d.m.'!D55)</f>
        <v>0</v>
      </c>
      <c r="E56" s="7">
        <f>SUM('3d.m.'!E55)</f>
        <v>98400</v>
      </c>
      <c r="F56" s="624"/>
    </row>
    <row r="57" spans="1:6" ht="12">
      <c r="A57" s="10">
        <v>1764</v>
      </c>
      <c r="B57" s="10" t="s">
        <v>480</v>
      </c>
      <c r="C57" s="7">
        <f>SUM('3d.m.'!C56)</f>
        <v>944982</v>
      </c>
      <c r="D57" s="7">
        <f>SUM('3d.m.'!D56)</f>
        <v>911148</v>
      </c>
      <c r="E57" s="7">
        <f>SUM('3d.m.'!E56)</f>
        <v>277184</v>
      </c>
      <c r="F57" s="926">
        <f t="shared" si="0"/>
        <v>0.3042140245053493</v>
      </c>
    </row>
    <row r="58" spans="1:6" ht="12">
      <c r="A58" s="10">
        <v>1765</v>
      </c>
      <c r="B58" s="10" t="s">
        <v>679</v>
      </c>
      <c r="C58" s="7">
        <f>SUM('3d.m.'!C57)</f>
        <v>0</v>
      </c>
      <c r="D58" s="7">
        <f>SUM('3d.m.'!D57)</f>
        <v>0</v>
      </c>
      <c r="E58" s="7">
        <f>SUM('3d.m.'!E57)</f>
        <v>2836</v>
      </c>
      <c r="F58" s="624"/>
    </row>
    <row r="59" spans="1:6" ht="12">
      <c r="A59" s="10">
        <v>1766</v>
      </c>
      <c r="B59" s="10" t="s">
        <v>459</v>
      </c>
      <c r="C59" s="7"/>
      <c r="D59" s="7"/>
      <c r="E59" s="7"/>
      <c r="F59" s="624"/>
    </row>
    <row r="60" spans="1:6" ht="12">
      <c r="A60" s="4"/>
      <c r="B60" s="235"/>
      <c r="C60" s="10"/>
      <c r="D60" s="10"/>
      <c r="E60" s="10"/>
      <c r="F60" s="624"/>
    </row>
    <row r="61" spans="1:6" ht="12">
      <c r="A61" s="6">
        <v>1770</v>
      </c>
      <c r="B61" s="32" t="s">
        <v>535</v>
      </c>
      <c r="C61" s="6">
        <f>SUM(C64:C69)-C67</f>
        <v>4526274</v>
      </c>
      <c r="D61" s="6">
        <f>SUM(D62:D69)-D67</f>
        <v>5110339</v>
      </c>
      <c r="E61" s="6">
        <f>SUM(E62:E69)-E67</f>
        <v>916136</v>
      </c>
      <c r="F61" s="624">
        <f t="shared" si="0"/>
        <v>0.17927108162491764</v>
      </c>
    </row>
    <row r="62" spans="1:6" ht="12">
      <c r="A62" s="164">
        <v>1771</v>
      </c>
      <c r="B62" s="10" t="s">
        <v>458</v>
      </c>
      <c r="C62" s="6"/>
      <c r="D62" s="172">
        <f>SUM('4.mell.'!D97)</f>
        <v>472</v>
      </c>
      <c r="E62" s="172">
        <f>SUM('4.mell.'!E97)</f>
        <v>491</v>
      </c>
      <c r="F62" s="926">
        <f t="shared" si="0"/>
        <v>1.0402542372881356</v>
      </c>
    </row>
    <row r="63" spans="1:6" ht="12">
      <c r="A63" s="164">
        <v>1772</v>
      </c>
      <c r="B63" s="10" t="s">
        <v>249</v>
      </c>
      <c r="C63" s="6"/>
      <c r="D63" s="172">
        <f>SUM('4.mell.'!D98)</f>
        <v>128</v>
      </c>
      <c r="E63" s="172">
        <f>SUM('4.mell.'!E98)</f>
        <v>119</v>
      </c>
      <c r="F63" s="926">
        <f t="shared" si="0"/>
        <v>0.9296875</v>
      </c>
    </row>
    <row r="64" spans="1:6" ht="12">
      <c r="A64" s="10">
        <v>1773</v>
      </c>
      <c r="B64" s="10" t="s">
        <v>250</v>
      </c>
      <c r="C64" s="7">
        <f>SUM('4.mell.'!C99)</f>
        <v>0</v>
      </c>
      <c r="D64" s="7">
        <f>SUM('4.mell.'!D99)-'4.mell.'!D93</f>
        <v>66008</v>
      </c>
      <c r="E64" s="7">
        <f>SUM('4.mell.'!E99)-'4.mell.'!E93</f>
        <v>8858</v>
      </c>
      <c r="F64" s="926">
        <f t="shared" si="0"/>
        <v>0.134195855047873</v>
      </c>
    </row>
    <row r="65" spans="1:6" ht="12">
      <c r="A65" s="10">
        <v>1774</v>
      </c>
      <c r="B65" s="10" t="s">
        <v>253</v>
      </c>
      <c r="C65" s="7">
        <f>SUM('4.mell.'!C106)</f>
        <v>160000</v>
      </c>
      <c r="D65" s="7">
        <f>SUM('4.mell.'!D106)</f>
        <v>256125</v>
      </c>
      <c r="E65" s="7">
        <f>SUM('4.mell.'!E106)</f>
        <v>127463</v>
      </c>
      <c r="F65" s="926">
        <f t="shared" si="0"/>
        <v>0.49765934602245</v>
      </c>
    </row>
    <row r="66" spans="1:6" ht="12">
      <c r="A66" s="10">
        <v>1775</v>
      </c>
      <c r="B66" s="10" t="s">
        <v>251</v>
      </c>
      <c r="C66" s="7">
        <f>SUM('4.mell.'!C103)-'4.mell.'!C95</f>
        <v>4336274</v>
      </c>
      <c r="D66" s="7">
        <f>SUM('4.mell.'!D103)-'4.mell.'!D94</f>
        <v>4751930</v>
      </c>
      <c r="E66" s="7">
        <f>SUM('4.mell.'!E103)-'4.mell.'!E94</f>
        <v>767868</v>
      </c>
      <c r="F66" s="926">
        <f t="shared" si="0"/>
        <v>0.16159076417371468</v>
      </c>
    </row>
    <row r="67" spans="1:6" ht="12">
      <c r="A67" s="10">
        <v>1776</v>
      </c>
      <c r="B67" s="164" t="s">
        <v>291</v>
      </c>
      <c r="C67" s="807">
        <v>425966</v>
      </c>
      <c r="D67" s="807">
        <v>425966</v>
      </c>
      <c r="E67" s="807">
        <v>425966</v>
      </c>
      <c r="F67" s="926">
        <f t="shared" si="0"/>
        <v>1</v>
      </c>
    </row>
    <row r="68" spans="1:6" ht="12">
      <c r="A68" s="10">
        <v>1777</v>
      </c>
      <c r="B68" s="164" t="s">
        <v>639</v>
      </c>
      <c r="C68" s="807"/>
      <c r="D68" s="807"/>
      <c r="E68" s="807">
        <f>SUM('4.mell.'!E105)</f>
        <v>2753</v>
      </c>
      <c r="F68" s="926"/>
    </row>
    <row r="69" spans="1:6" ht="12">
      <c r="A69" s="7">
        <v>1778</v>
      </c>
      <c r="B69" s="7" t="s">
        <v>459</v>
      </c>
      <c r="C69" s="7">
        <f>SUM('4.mell.'!C108)</f>
        <v>30000</v>
      </c>
      <c r="D69" s="7">
        <f>SUM('4.mell.'!D108)</f>
        <v>35676</v>
      </c>
      <c r="E69" s="7">
        <f>SUM('4.mell.'!E108)</f>
        <v>8584</v>
      </c>
      <c r="F69" s="926">
        <f t="shared" si="0"/>
        <v>0.24060993384908622</v>
      </c>
    </row>
    <row r="70" spans="1:6" ht="12">
      <c r="A70" s="10"/>
      <c r="B70" s="10"/>
      <c r="C70" s="10"/>
      <c r="D70" s="10"/>
      <c r="E70" s="10"/>
      <c r="F70" s="624"/>
    </row>
    <row r="71" spans="1:6" ht="12">
      <c r="A71" s="6">
        <v>1780</v>
      </c>
      <c r="B71" s="6" t="s">
        <v>536</v>
      </c>
      <c r="C71" s="6">
        <f>SUM(C74:C76)</f>
        <v>86000</v>
      </c>
      <c r="D71" s="6">
        <f>SUM(D74:D76)</f>
        <v>563090</v>
      </c>
      <c r="E71" s="6">
        <f>SUM(E72:E76)</f>
        <v>177470</v>
      </c>
      <c r="F71" s="624">
        <f t="shared" si="0"/>
        <v>0.3151716421886377</v>
      </c>
    </row>
    <row r="72" spans="1:6" ht="12">
      <c r="A72" s="164">
        <v>1781</v>
      </c>
      <c r="B72" s="10" t="s">
        <v>458</v>
      </c>
      <c r="C72" s="6"/>
      <c r="D72" s="6"/>
      <c r="E72" s="172">
        <f>SUM('5.mell. '!E39)</f>
        <v>202</v>
      </c>
      <c r="F72" s="624"/>
    </row>
    <row r="73" spans="1:6" ht="12">
      <c r="A73" s="164">
        <v>1782</v>
      </c>
      <c r="B73" s="10" t="s">
        <v>249</v>
      </c>
      <c r="C73" s="6"/>
      <c r="D73" s="6"/>
      <c r="E73" s="172">
        <f>SUM('5.mell. '!E40)</f>
        <v>49</v>
      </c>
      <c r="F73" s="624"/>
    </row>
    <row r="74" spans="1:6" ht="12">
      <c r="A74" s="10">
        <v>1783</v>
      </c>
      <c r="B74" s="10" t="s">
        <v>250</v>
      </c>
      <c r="C74" s="7">
        <f>SUM('5.mell. '!C41)</f>
        <v>2000</v>
      </c>
      <c r="D74" s="7">
        <f>SUM('5.mell. '!D41)</f>
        <v>2000</v>
      </c>
      <c r="E74" s="7">
        <f>SUM('5.mell. '!E41)</f>
        <v>3673</v>
      </c>
      <c r="F74" s="926">
        <f t="shared" si="0"/>
        <v>1.8365</v>
      </c>
    </row>
    <row r="75" spans="1:6" ht="12">
      <c r="A75" s="10">
        <v>1784</v>
      </c>
      <c r="B75" s="10" t="s">
        <v>253</v>
      </c>
      <c r="C75" s="7">
        <f>SUM('5.mell. '!C42)</f>
        <v>0</v>
      </c>
      <c r="D75" s="7">
        <f>SUM('5.mell. '!D42)</f>
        <v>0</v>
      </c>
      <c r="E75" s="7">
        <f>SUM('5.mell. '!E42)</f>
        <v>0</v>
      </c>
      <c r="F75" s="926"/>
    </row>
    <row r="76" spans="1:6" ht="12">
      <c r="A76" s="7">
        <v>1785</v>
      </c>
      <c r="B76" s="10" t="s">
        <v>252</v>
      </c>
      <c r="C76" s="7">
        <f>SUM('5.mell. '!C48)-'5.mell. '!C37</f>
        <v>84000</v>
      </c>
      <c r="D76" s="7">
        <f>SUM('5.mell. '!D48)-'5.mell. '!D37</f>
        <v>561090</v>
      </c>
      <c r="E76" s="7">
        <f>SUM('5.mell. '!E48)-'5.mell. '!E37</f>
        <v>173546</v>
      </c>
      <c r="F76" s="926">
        <f t="shared" si="0"/>
        <v>0.30930153807767025</v>
      </c>
    </row>
    <row r="77" spans="1:6" s="29" customFormat="1" ht="12">
      <c r="A77" s="7"/>
      <c r="B77" s="158"/>
      <c r="C77" s="10"/>
      <c r="D77" s="10"/>
      <c r="E77" s="10"/>
      <c r="F77" s="624"/>
    </row>
    <row r="78" spans="1:6" s="34" customFormat="1" ht="13.5" customHeight="1">
      <c r="A78" s="6">
        <v>1801</v>
      </c>
      <c r="B78" s="11" t="s">
        <v>256</v>
      </c>
      <c r="C78" s="6">
        <v>140000</v>
      </c>
      <c r="D78" s="6">
        <v>140000</v>
      </c>
      <c r="E78" s="6">
        <v>79734</v>
      </c>
      <c r="F78" s="624">
        <f aca="true" t="shared" si="1" ref="F78:F142">SUM(E78/D78)</f>
        <v>0.5695285714285714</v>
      </c>
    </row>
    <row r="79" spans="1:6" s="34" customFormat="1" ht="13.5" customHeight="1">
      <c r="A79" s="6"/>
      <c r="B79" s="11"/>
      <c r="C79" s="6"/>
      <c r="D79" s="6"/>
      <c r="E79" s="6"/>
      <c r="F79" s="624"/>
    </row>
    <row r="80" spans="1:6" s="34" customFormat="1" ht="13.5" customHeight="1">
      <c r="A80" s="6">
        <v>1803</v>
      </c>
      <c r="B80" s="11" t="s">
        <v>690</v>
      </c>
      <c r="C80" s="6">
        <v>15000</v>
      </c>
      <c r="D80" s="6">
        <v>15000</v>
      </c>
      <c r="E80" s="6">
        <v>1047</v>
      </c>
      <c r="F80" s="624">
        <f t="shared" si="1"/>
        <v>0.0698</v>
      </c>
    </row>
    <row r="81" spans="1:6" ht="12" customHeight="1">
      <c r="A81" s="165"/>
      <c r="B81" s="166"/>
      <c r="C81" s="165"/>
      <c r="D81" s="165"/>
      <c r="E81" s="165"/>
      <c r="F81" s="624"/>
    </row>
    <row r="82" spans="1:6" s="34" customFormat="1" ht="12">
      <c r="A82" s="6">
        <v>1804</v>
      </c>
      <c r="B82" s="11" t="s">
        <v>257</v>
      </c>
      <c r="C82" s="6">
        <v>200000</v>
      </c>
      <c r="D82" s="6">
        <v>200000</v>
      </c>
      <c r="E82" s="6">
        <v>129978</v>
      </c>
      <c r="F82" s="624">
        <f t="shared" si="1"/>
        <v>0.64989</v>
      </c>
    </row>
    <row r="83" spans="1:6" s="34" customFormat="1" ht="12" customHeight="1">
      <c r="A83" s="6"/>
      <c r="B83" s="11"/>
      <c r="C83" s="165"/>
      <c r="D83" s="165"/>
      <c r="E83" s="165"/>
      <c r="F83" s="624"/>
    </row>
    <row r="84" spans="1:6" s="34" customFormat="1" ht="12">
      <c r="A84" s="6">
        <v>1805</v>
      </c>
      <c r="B84" s="11" t="s">
        <v>258</v>
      </c>
      <c r="C84" s="28"/>
      <c r="D84" s="28">
        <v>34956</v>
      </c>
      <c r="E84" s="28"/>
      <c r="F84" s="624">
        <f t="shared" si="1"/>
        <v>0</v>
      </c>
    </row>
    <row r="85" spans="1:6" s="34" customFormat="1" ht="12" customHeight="1">
      <c r="A85" s="6"/>
      <c r="B85" s="11"/>
      <c r="C85" s="165"/>
      <c r="D85" s="165"/>
      <c r="E85" s="165"/>
      <c r="F85" s="624"/>
    </row>
    <row r="86" spans="1:6" s="34" customFormat="1" ht="12">
      <c r="A86" s="6">
        <v>1806</v>
      </c>
      <c r="B86" s="11" t="s">
        <v>825</v>
      </c>
      <c r="C86" s="28"/>
      <c r="D86" s="167">
        <v>11511</v>
      </c>
      <c r="E86" s="167">
        <v>24455</v>
      </c>
      <c r="F86" s="624">
        <f t="shared" si="1"/>
        <v>2.1244896186256623</v>
      </c>
    </row>
    <row r="87" spans="1:6" s="34" customFormat="1" ht="12">
      <c r="A87" s="6"/>
      <c r="B87" s="11"/>
      <c r="C87" s="627"/>
      <c r="D87" s="629"/>
      <c r="E87" s="629"/>
      <c r="F87" s="624"/>
    </row>
    <row r="88" spans="1:6" s="34" customFormat="1" ht="12">
      <c r="A88" s="6">
        <v>1807</v>
      </c>
      <c r="B88" s="11" t="s">
        <v>826</v>
      </c>
      <c r="C88" s="627"/>
      <c r="D88" s="629">
        <v>19302</v>
      </c>
      <c r="E88" s="629">
        <v>19302</v>
      </c>
      <c r="F88" s="624">
        <f t="shared" si="1"/>
        <v>1</v>
      </c>
    </row>
    <row r="89" spans="1:6" s="34" customFormat="1" ht="12">
      <c r="A89" s="6"/>
      <c r="B89" s="11"/>
      <c r="C89" s="627"/>
      <c r="D89" s="627"/>
      <c r="E89" s="627"/>
      <c r="F89" s="624"/>
    </row>
    <row r="90" spans="1:6" s="34" customFormat="1" ht="13.5" customHeight="1">
      <c r="A90" s="6">
        <v>1810</v>
      </c>
      <c r="B90" s="6" t="s">
        <v>259</v>
      </c>
      <c r="C90" s="628">
        <f>SUM(C82+C84+C86+C78+C80)</f>
        <v>355000</v>
      </c>
      <c r="D90" s="628">
        <f>SUM(D82+D84+D86+D78+D80+D88)</f>
        <v>420769</v>
      </c>
      <c r="E90" s="628">
        <f>SUM(E82+E84+E86+E78+E80+E88)</f>
        <v>254516</v>
      </c>
      <c r="F90" s="624">
        <f t="shared" si="1"/>
        <v>0.6048829642868178</v>
      </c>
    </row>
    <row r="91" spans="1:6" s="34" customFormat="1" ht="8.25" customHeight="1">
      <c r="A91" s="6"/>
      <c r="B91" s="6"/>
      <c r="C91" s="628"/>
      <c r="D91" s="628"/>
      <c r="E91" s="628"/>
      <c r="F91" s="624"/>
    </row>
    <row r="92" spans="1:6" s="34" customFormat="1" ht="12">
      <c r="A92" s="6">
        <v>1811</v>
      </c>
      <c r="B92" s="6" t="s">
        <v>260</v>
      </c>
      <c r="C92" s="628"/>
      <c r="D92" s="628"/>
      <c r="E92" s="628"/>
      <c r="F92" s="624"/>
    </row>
    <row r="93" spans="1:6" s="34" customFormat="1" ht="12">
      <c r="A93" s="28"/>
      <c r="B93" s="6"/>
      <c r="C93" s="450"/>
      <c r="D93" s="28"/>
      <c r="E93" s="28"/>
      <c r="F93" s="624"/>
    </row>
    <row r="94" spans="1:6" s="34" customFormat="1" ht="12">
      <c r="A94" s="165">
        <v>1812</v>
      </c>
      <c r="B94" s="165" t="s">
        <v>414</v>
      </c>
      <c r="C94" s="819">
        <f>SUM('6.mell. '!C12)</f>
        <v>59685</v>
      </c>
      <c r="D94" s="6">
        <f>SUM('6.mell. '!D12)</f>
        <v>97080</v>
      </c>
      <c r="E94" s="6"/>
      <c r="F94" s="624">
        <f t="shared" si="1"/>
        <v>0</v>
      </c>
    </row>
    <row r="95" spans="1:6" s="34" customFormat="1" ht="12">
      <c r="A95" s="165">
        <v>1813</v>
      </c>
      <c r="B95" s="166" t="s">
        <v>416</v>
      </c>
      <c r="C95" s="450">
        <f>SUM(C96:C97)</f>
        <v>27016</v>
      </c>
      <c r="D95" s="28">
        <f>SUM(D96:D97)</f>
        <v>6044</v>
      </c>
      <c r="E95" s="28"/>
      <c r="F95" s="624">
        <f t="shared" si="1"/>
        <v>0</v>
      </c>
    </row>
    <row r="96" spans="1:6" s="34" customFormat="1" ht="12">
      <c r="A96" s="172">
        <v>1814</v>
      </c>
      <c r="B96" s="172" t="s">
        <v>656</v>
      </c>
      <c r="C96" s="818">
        <f>SUM('6.mell. '!C14)</f>
        <v>27016</v>
      </c>
      <c r="D96" s="172">
        <f>SUM('6.mell. '!D14)</f>
        <v>0</v>
      </c>
      <c r="E96" s="172"/>
      <c r="F96" s="624"/>
    </row>
    <row r="97" spans="1:6" s="34" customFormat="1" ht="12">
      <c r="A97" s="172">
        <v>1815</v>
      </c>
      <c r="B97" s="172" t="s">
        <v>657</v>
      </c>
      <c r="C97" s="819"/>
      <c r="D97" s="172">
        <f>SUM('6.mell. '!D28)</f>
        <v>6044</v>
      </c>
      <c r="E97" s="172"/>
      <c r="F97" s="624">
        <f t="shared" si="1"/>
        <v>0</v>
      </c>
    </row>
    <row r="98" spans="1:6" s="34" customFormat="1" ht="12">
      <c r="A98" s="28">
        <v>1816</v>
      </c>
      <c r="B98" s="165" t="s">
        <v>59</v>
      </c>
      <c r="C98" s="629">
        <f>SUM(C94+C95)</f>
        <v>86701</v>
      </c>
      <c r="D98" s="629">
        <f>SUM(D94+D95)</f>
        <v>103124</v>
      </c>
      <c r="E98" s="629"/>
      <c r="F98" s="624">
        <f t="shared" si="1"/>
        <v>0</v>
      </c>
    </row>
    <row r="99" spans="1:6" ht="12">
      <c r="A99" s="8"/>
      <c r="B99" s="8"/>
      <c r="C99" s="167"/>
      <c r="D99" s="167"/>
      <c r="E99" s="167"/>
      <c r="F99" s="624"/>
    </row>
    <row r="100" spans="1:6" s="38" customFormat="1" ht="13.5" customHeight="1">
      <c r="A100" s="37"/>
      <c r="B100" s="37" t="s">
        <v>31</v>
      </c>
      <c r="C100" s="37"/>
      <c r="D100" s="37"/>
      <c r="E100" s="37"/>
      <c r="F100" s="624"/>
    </row>
    <row r="101" spans="1:6" s="29" customFormat="1" ht="12" customHeight="1">
      <c r="A101" s="7">
        <v>1821</v>
      </c>
      <c r="B101" s="10" t="s">
        <v>458</v>
      </c>
      <c r="C101" s="8">
        <f>SUM(C12+C31+C43+C54)</f>
        <v>1138077</v>
      </c>
      <c r="D101" s="8">
        <f>SUM(D12+D31+D43+D54+D62)</f>
        <v>1220670</v>
      </c>
      <c r="E101" s="8">
        <f>SUM(E12+E31+E43+E54+E62+E72)</f>
        <v>498035</v>
      </c>
      <c r="F101" s="926">
        <f t="shared" si="1"/>
        <v>0.4080013435244579</v>
      </c>
    </row>
    <row r="102" spans="1:6" s="29" customFormat="1" ht="12" customHeight="1">
      <c r="A102" s="7">
        <v>1822</v>
      </c>
      <c r="B102" s="10" t="s">
        <v>249</v>
      </c>
      <c r="C102" s="7">
        <f>SUM(C13+C32+C44+C55)</f>
        <v>280577</v>
      </c>
      <c r="D102" s="7">
        <f>SUM(D13+D32+D44+D55+D63)</f>
        <v>314957</v>
      </c>
      <c r="E102" s="7">
        <f>SUM(E13+E32+E44+E55+E63+E73)</f>
        <v>146768</v>
      </c>
      <c r="F102" s="926">
        <f t="shared" si="1"/>
        <v>0.4659937705782059</v>
      </c>
    </row>
    <row r="103" spans="1:6" s="29" customFormat="1" ht="12">
      <c r="A103" s="522">
        <v>1823</v>
      </c>
      <c r="B103" s="10" t="s">
        <v>250</v>
      </c>
      <c r="C103" s="7">
        <f>SUM(C14+C33+C45+C56+C64+C74+C78+C82+C86)</f>
        <v>3600538</v>
      </c>
      <c r="D103" s="7">
        <f>SUM(D14+D33+D45+D56+D64+D74+D78+D82+D86+D22+D88)</f>
        <v>3793891</v>
      </c>
      <c r="E103" s="7">
        <f>SUM(E14+E33+E45+E56+E64+E74+E78+E82+E86+E22+E88)</f>
        <v>1854274</v>
      </c>
      <c r="F103" s="926">
        <f t="shared" si="1"/>
        <v>0.48875257618102363</v>
      </c>
    </row>
    <row r="104" spans="1:6" s="29" customFormat="1" ht="12">
      <c r="A104" s="7">
        <v>1824</v>
      </c>
      <c r="B104" s="10" t="s">
        <v>480</v>
      </c>
      <c r="C104" s="559">
        <f>SUM(C15+C34+C46+C57)</f>
        <v>1097982</v>
      </c>
      <c r="D104" s="559">
        <f>SUM(D15+D34+D46+D57)</f>
        <v>1097564</v>
      </c>
      <c r="E104" s="559">
        <f>SUM(E15+E34+E46+E57)</f>
        <v>305038</v>
      </c>
      <c r="F104" s="926">
        <f t="shared" si="1"/>
        <v>0.27792274527954636</v>
      </c>
    </row>
    <row r="105" spans="1:6" s="29" customFormat="1" ht="12">
      <c r="A105" s="7">
        <v>1825</v>
      </c>
      <c r="B105" s="10" t="s">
        <v>284</v>
      </c>
      <c r="C105" s="8">
        <f>SUM(C16+C35+C47+C58)</f>
        <v>3500</v>
      </c>
      <c r="D105" s="8">
        <f>SUM(D16+D35+D47+D58)</f>
        <v>3500</v>
      </c>
      <c r="E105" s="8">
        <f>SUM(E16+E35+E47)</f>
        <v>654</v>
      </c>
      <c r="F105" s="926">
        <f t="shared" si="1"/>
        <v>0.18685714285714286</v>
      </c>
    </row>
    <row r="106" spans="1:6" s="29" customFormat="1" ht="12">
      <c r="A106" s="7">
        <v>1826</v>
      </c>
      <c r="B106" s="10" t="s">
        <v>643</v>
      </c>
      <c r="C106" s="8">
        <f>SUM(C48)</f>
        <v>101664</v>
      </c>
      <c r="D106" s="8">
        <f>SUM(D48)</f>
        <v>217899</v>
      </c>
      <c r="E106" s="8">
        <f>SUM(E48)</f>
        <v>162818</v>
      </c>
      <c r="F106" s="926">
        <f t="shared" si="1"/>
        <v>0.7472177476720866</v>
      </c>
    </row>
    <row r="107" spans="1:6" s="29" customFormat="1" ht="12">
      <c r="A107" s="7">
        <v>1827</v>
      </c>
      <c r="B107" s="10" t="s">
        <v>57</v>
      </c>
      <c r="C107" s="8">
        <f>SUM(C94)</f>
        <v>59685</v>
      </c>
      <c r="D107" s="8">
        <f>SUM(D94)</f>
        <v>97080</v>
      </c>
      <c r="E107" s="8">
        <f>SUM(E94)</f>
        <v>0</v>
      </c>
      <c r="F107" s="624">
        <f t="shared" si="1"/>
        <v>0</v>
      </c>
    </row>
    <row r="108" spans="1:6" s="29" customFormat="1" ht="12">
      <c r="A108" s="7">
        <v>1828</v>
      </c>
      <c r="B108" s="7" t="s">
        <v>58</v>
      </c>
      <c r="C108" s="7">
        <f>SUM(C96)</f>
        <v>27016</v>
      </c>
      <c r="D108" s="7">
        <f>SUM(D96)</f>
        <v>0</v>
      </c>
      <c r="E108" s="7">
        <f>SUM(E96)</f>
        <v>0</v>
      </c>
      <c r="F108" s="624"/>
    </row>
    <row r="109" spans="1:6" s="29" customFormat="1" ht="12.75" thickBot="1">
      <c r="A109" s="433">
        <v>1829</v>
      </c>
      <c r="B109" s="433" t="s">
        <v>102</v>
      </c>
      <c r="C109" s="433"/>
      <c r="D109" s="433"/>
      <c r="E109" s="433">
        <f>SUM(E52)</f>
        <v>1300</v>
      </c>
      <c r="F109" s="952"/>
    </row>
    <row r="110" spans="1:6" s="29" customFormat="1" ht="17.25" customHeight="1" thickBot="1">
      <c r="A110" s="557">
        <v>1820</v>
      </c>
      <c r="B110" s="557" t="s">
        <v>921</v>
      </c>
      <c r="C110" s="557">
        <f>SUM(C101:C108)</f>
        <v>6309039</v>
      </c>
      <c r="D110" s="557">
        <f>SUM(D101:D108)</f>
        <v>6745561</v>
      </c>
      <c r="E110" s="557">
        <f>SUM(E101:E109)</f>
        <v>2968887</v>
      </c>
      <c r="F110" s="891">
        <f t="shared" si="1"/>
        <v>0.4401245500559553</v>
      </c>
    </row>
    <row r="111" spans="1:6" s="29" customFormat="1" ht="12">
      <c r="A111" s="166"/>
      <c r="B111" s="166"/>
      <c r="C111" s="166"/>
      <c r="D111" s="166"/>
      <c r="E111" s="166"/>
      <c r="F111" s="893"/>
    </row>
    <row r="112" spans="1:6" s="29" customFormat="1" ht="12">
      <c r="A112" s="7"/>
      <c r="B112" s="262" t="s">
        <v>32</v>
      </c>
      <c r="C112" s="165"/>
      <c r="D112" s="165"/>
      <c r="E112" s="165"/>
      <c r="F112" s="624"/>
    </row>
    <row r="113" spans="1:6" s="29" customFormat="1" ht="12">
      <c r="A113" s="7">
        <v>1831</v>
      </c>
      <c r="B113" s="10" t="s">
        <v>251</v>
      </c>
      <c r="C113" s="8">
        <f>SUM(C66+C21)</f>
        <v>4336274</v>
      </c>
      <c r="D113" s="8">
        <f>SUM(D66+D23+D17)</f>
        <v>4795997</v>
      </c>
      <c r="E113" s="8">
        <f>SUM(E66+E23+E17+E37+E49)</f>
        <v>901731</v>
      </c>
      <c r="F113" s="926">
        <f t="shared" si="1"/>
        <v>0.18801742369730423</v>
      </c>
    </row>
    <row r="114" spans="1:6" s="29" customFormat="1" ht="12">
      <c r="A114" s="7">
        <v>1832</v>
      </c>
      <c r="B114" s="10" t="s">
        <v>252</v>
      </c>
      <c r="C114" s="8">
        <f>SUM(C76+C36+C18+C25+C50)</f>
        <v>309942</v>
      </c>
      <c r="D114" s="8">
        <f>SUM(D76+D36+D18+D25+D50)</f>
        <v>993711</v>
      </c>
      <c r="E114" s="8">
        <f>SUM(E76+E36+E18+E25+E50+E68)</f>
        <v>210632</v>
      </c>
      <c r="F114" s="926">
        <f t="shared" si="1"/>
        <v>0.21196504818805467</v>
      </c>
    </row>
    <row r="115" spans="1:6" s="29" customFormat="1" ht="12">
      <c r="A115" s="7">
        <v>1833</v>
      </c>
      <c r="B115" s="10" t="s">
        <v>253</v>
      </c>
      <c r="C115" s="7">
        <f>SUM(C84+C51+C65)</f>
        <v>860000</v>
      </c>
      <c r="D115" s="7">
        <f>SUM(D84+D51+D65)</f>
        <v>1091081</v>
      </c>
      <c r="E115" s="7">
        <f>SUM(E84+E51+E65+E58)</f>
        <v>413817</v>
      </c>
      <c r="F115" s="926">
        <f t="shared" si="1"/>
        <v>0.37927248297789073</v>
      </c>
    </row>
    <row r="116" spans="1:6" s="29" customFormat="1" ht="12">
      <c r="A116" s="7">
        <v>1834</v>
      </c>
      <c r="B116" s="10" t="s">
        <v>205</v>
      </c>
      <c r="C116" s="164">
        <f>SUM(C19+C80+C69)</f>
        <v>45000</v>
      </c>
      <c r="D116" s="164">
        <f>SUM(D19+D80+D69)</f>
        <v>50676</v>
      </c>
      <c r="E116" s="164">
        <f>SUM(E19+E80+E69)</f>
        <v>9631</v>
      </c>
      <c r="F116" s="926">
        <f t="shared" si="1"/>
        <v>0.19005051701002446</v>
      </c>
    </row>
    <row r="117" spans="1:6" s="29" customFormat="1" ht="12">
      <c r="A117" s="7">
        <v>1835</v>
      </c>
      <c r="B117" s="10" t="s">
        <v>57</v>
      </c>
      <c r="C117" s="8"/>
      <c r="D117" s="8"/>
      <c r="E117" s="8"/>
      <c r="F117" s="624"/>
    </row>
    <row r="118" spans="1:6" s="29" customFormat="1" ht="12.75" thickBot="1">
      <c r="A118" s="261">
        <v>1836</v>
      </c>
      <c r="B118" s="261" t="s">
        <v>60</v>
      </c>
      <c r="C118" s="261">
        <f>SUM(C97)</f>
        <v>0</v>
      </c>
      <c r="D118" s="261">
        <f>SUM(D97)</f>
        <v>6044</v>
      </c>
      <c r="E118" s="261">
        <f>SUM(E97)</f>
        <v>0</v>
      </c>
      <c r="F118" s="927">
        <f t="shared" si="1"/>
        <v>0</v>
      </c>
    </row>
    <row r="119" spans="1:6" s="29" customFormat="1" ht="18.75" customHeight="1" thickBot="1">
      <c r="A119" s="447">
        <v>1830</v>
      </c>
      <c r="B119" s="447" t="s">
        <v>33</v>
      </c>
      <c r="C119" s="556">
        <f>SUM(C113:C118)</f>
        <v>5551216</v>
      </c>
      <c r="D119" s="556">
        <f>SUM(D113:D118)</f>
        <v>6937509</v>
      </c>
      <c r="E119" s="556">
        <f>SUM(E113:E118)</f>
        <v>1535811</v>
      </c>
      <c r="F119" s="891">
        <f t="shared" si="1"/>
        <v>0.22137787496924327</v>
      </c>
    </row>
    <row r="120" spans="1:6" s="29" customFormat="1" ht="12">
      <c r="A120" s="166"/>
      <c r="B120" s="164"/>
      <c r="C120" s="561"/>
      <c r="D120" s="561"/>
      <c r="E120" s="164"/>
      <c r="F120" s="893"/>
    </row>
    <row r="121" spans="1:6" s="29" customFormat="1" ht="12">
      <c r="A121" s="172">
        <v>1841</v>
      </c>
      <c r="B121" s="352" t="s">
        <v>61</v>
      </c>
      <c r="C121" s="166"/>
      <c r="D121" s="166"/>
      <c r="E121" s="166"/>
      <c r="F121" s="624"/>
    </row>
    <row r="122" spans="1:6" s="29" customFormat="1" ht="12">
      <c r="A122" s="172">
        <v>1842</v>
      </c>
      <c r="B122" s="346" t="s">
        <v>62</v>
      </c>
      <c r="C122" s="166"/>
      <c r="D122" s="166"/>
      <c r="E122" s="166"/>
      <c r="F122" s="624"/>
    </row>
    <row r="123" spans="1:6" s="29" customFormat="1" ht="12">
      <c r="A123" s="172">
        <v>1843</v>
      </c>
      <c r="B123" s="346" t="s">
        <v>927</v>
      </c>
      <c r="C123" s="166"/>
      <c r="D123" s="166"/>
      <c r="E123" s="166"/>
      <c r="F123" s="624"/>
    </row>
    <row r="124" spans="1:6" s="29" customFormat="1" ht="12">
      <c r="A124" s="172">
        <v>1844</v>
      </c>
      <c r="B124" s="346" t="s">
        <v>38</v>
      </c>
      <c r="C124" s="166">
        <f>SUM(C125:C129)</f>
        <v>4931233</v>
      </c>
      <c r="D124" s="166">
        <f>SUM(D125:D129)</f>
        <v>5027079</v>
      </c>
      <c r="E124" s="166">
        <f>SUM(E125:E129)</f>
        <v>2182518</v>
      </c>
      <c r="F124" s="624">
        <f t="shared" si="1"/>
        <v>0.4341523178768426</v>
      </c>
    </row>
    <row r="125" spans="1:6" s="29" customFormat="1" ht="12">
      <c r="A125" s="172">
        <v>1845</v>
      </c>
      <c r="B125" s="164" t="s">
        <v>472</v>
      </c>
      <c r="C125" s="164">
        <f>SUM('2.mell'!C515)</f>
        <v>2902336</v>
      </c>
      <c r="D125" s="164">
        <f>SUM('2.mell'!D515)</f>
        <v>3024502</v>
      </c>
      <c r="E125" s="164">
        <f>SUM('2.mell'!E515)</f>
        <v>1364025</v>
      </c>
      <c r="F125" s="926">
        <f t="shared" si="1"/>
        <v>0.4509916012619598</v>
      </c>
    </row>
    <row r="126" spans="1:6" s="29" customFormat="1" ht="12">
      <c r="A126" s="172">
        <v>1846</v>
      </c>
      <c r="B126" s="172" t="s">
        <v>473</v>
      </c>
      <c r="C126" s="164">
        <f>SUM('2.mell'!C516)</f>
        <v>212923</v>
      </c>
      <c r="D126" s="164">
        <f>SUM('2.mell'!D516)</f>
        <v>212923</v>
      </c>
      <c r="E126" s="164">
        <f>SUM('2.mell'!E516)</f>
        <v>115313</v>
      </c>
      <c r="F126" s="926">
        <f t="shared" si="1"/>
        <v>0.5415713661746265</v>
      </c>
    </row>
    <row r="127" spans="1:6" s="29" customFormat="1" ht="12">
      <c r="A127" s="172">
        <v>1847</v>
      </c>
      <c r="B127" s="164" t="s">
        <v>439</v>
      </c>
      <c r="C127" s="164"/>
      <c r="D127" s="164"/>
      <c r="E127" s="164"/>
      <c r="F127" s="926"/>
    </row>
    <row r="128" spans="1:6" s="29" customFormat="1" ht="12">
      <c r="A128" s="172">
        <v>1848</v>
      </c>
      <c r="B128" s="164" t="s">
        <v>34</v>
      </c>
      <c r="C128" s="164">
        <f>SUM('1b.mell '!C178)</f>
        <v>244410</v>
      </c>
      <c r="D128" s="164">
        <f>SUM('1b.mell '!D178)</f>
        <v>275725</v>
      </c>
      <c r="E128" s="164">
        <f>SUM('1b.mell '!E178)</f>
        <v>118317</v>
      </c>
      <c r="F128" s="926">
        <f t="shared" si="1"/>
        <v>0.42911234019403394</v>
      </c>
    </row>
    <row r="129" spans="1:6" s="29" customFormat="1" ht="12.75" thickBot="1">
      <c r="A129" s="446">
        <v>1849</v>
      </c>
      <c r="B129" s="164" t="s">
        <v>650</v>
      </c>
      <c r="C129" s="446">
        <f>SUM('1b.mell '!C159)</f>
        <v>1571564</v>
      </c>
      <c r="D129" s="446">
        <f>SUM('1b.mell '!D159)</f>
        <v>1513929</v>
      </c>
      <c r="E129" s="446">
        <f>SUM('1b.mell '!E159)</f>
        <v>584863</v>
      </c>
      <c r="F129" s="950">
        <f t="shared" si="1"/>
        <v>0.38632128719378517</v>
      </c>
    </row>
    <row r="130" spans="1:6" s="29" customFormat="1" ht="18.75" customHeight="1" thickBot="1">
      <c r="A130" s="259">
        <v>1840</v>
      </c>
      <c r="B130" s="447" t="s">
        <v>923</v>
      </c>
      <c r="C130" s="557">
        <f>SUM(C124)</f>
        <v>4931233</v>
      </c>
      <c r="D130" s="557">
        <f>SUM(D124)</f>
        <v>5027079</v>
      </c>
      <c r="E130" s="557">
        <f>SUM(E124)</f>
        <v>2182518</v>
      </c>
      <c r="F130" s="891">
        <f t="shared" si="1"/>
        <v>0.4341523178768426</v>
      </c>
    </row>
    <row r="131" spans="1:6" s="29" customFormat="1" ht="12">
      <c r="A131" s="560"/>
      <c r="B131" s="560"/>
      <c r="C131" s="560"/>
      <c r="D131" s="560"/>
      <c r="E131" s="166"/>
      <c r="F131" s="893"/>
    </row>
    <row r="132" spans="1:6" s="29" customFormat="1" ht="12">
      <c r="A132" s="166">
        <v>1851</v>
      </c>
      <c r="B132" s="340" t="s">
        <v>61</v>
      </c>
      <c r="C132" s="166">
        <v>630860</v>
      </c>
      <c r="D132" s="166">
        <v>630860</v>
      </c>
      <c r="E132" s="166">
        <v>364219</v>
      </c>
      <c r="F132" s="624">
        <f t="shared" si="1"/>
        <v>0.5773372856101195</v>
      </c>
    </row>
    <row r="133" spans="1:6" s="29" customFormat="1" ht="12">
      <c r="A133" s="165">
        <v>1852</v>
      </c>
      <c r="B133" s="353" t="s">
        <v>63</v>
      </c>
      <c r="C133" s="166">
        <f>SUM(C134:C138)</f>
        <v>56371</v>
      </c>
      <c r="D133" s="166">
        <f>SUM(D134:D138)</f>
        <v>56371</v>
      </c>
      <c r="E133" s="166">
        <f>SUM(E134:E138)</f>
        <v>22122</v>
      </c>
      <c r="F133" s="624">
        <f t="shared" si="1"/>
        <v>0.3924358269322879</v>
      </c>
    </row>
    <row r="134" spans="1:6" s="29" customFormat="1" ht="12">
      <c r="A134" s="172">
        <v>1853</v>
      </c>
      <c r="B134" s="178" t="s">
        <v>255</v>
      </c>
      <c r="C134" s="164">
        <v>3520</v>
      </c>
      <c r="D134" s="164">
        <v>3520</v>
      </c>
      <c r="E134" s="164">
        <v>1760</v>
      </c>
      <c r="F134" s="926">
        <f t="shared" si="1"/>
        <v>0.5</v>
      </c>
    </row>
    <row r="135" spans="1:6" s="29" customFormat="1" ht="12">
      <c r="A135" s="172">
        <v>1854</v>
      </c>
      <c r="B135" s="178" t="s">
        <v>528</v>
      </c>
      <c r="C135" s="164">
        <v>1479</v>
      </c>
      <c r="D135" s="164">
        <v>1479</v>
      </c>
      <c r="E135" s="164">
        <v>739</v>
      </c>
      <c r="F135" s="926">
        <f t="shared" si="1"/>
        <v>0.49966193373901285</v>
      </c>
    </row>
    <row r="136" spans="1:6" s="29" customFormat="1" ht="12">
      <c r="A136" s="172">
        <v>1855</v>
      </c>
      <c r="B136" s="178" t="s">
        <v>661</v>
      </c>
      <c r="C136" s="164">
        <v>12127</v>
      </c>
      <c r="D136" s="164">
        <v>12127</v>
      </c>
      <c r="E136" s="164"/>
      <c r="F136" s="926">
        <f t="shared" si="1"/>
        <v>0</v>
      </c>
    </row>
    <row r="137" spans="1:6" s="29" customFormat="1" ht="12">
      <c r="A137" s="172">
        <v>1856</v>
      </c>
      <c r="B137" s="7" t="s">
        <v>254</v>
      </c>
      <c r="C137" s="172">
        <v>9931</v>
      </c>
      <c r="D137" s="172">
        <v>9931</v>
      </c>
      <c r="E137" s="172">
        <v>4966</v>
      </c>
      <c r="F137" s="926">
        <f t="shared" si="1"/>
        <v>0.5000503473970396</v>
      </c>
    </row>
    <row r="138" spans="1:6" s="29" customFormat="1" ht="12">
      <c r="A138" s="172">
        <v>1857</v>
      </c>
      <c r="B138" s="7" t="s">
        <v>691</v>
      </c>
      <c r="C138" s="172">
        <v>29314</v>
      </c>
      <c r="D138" s="172">
        <v>29314</v>
      </c>
      <c r="E138" s="172">
        <v>14657</v>
      </c>
      <c r="F138" s="926">
        <f t="shared" si="1"/>
        <v>0.5</v>
      </c>
    </row>
    <row r="139" spans="1:6" s="29" customFormat="1" ht="12">
      <c r="A139" s="172">
        <v>1861</v>
      </c>
      <c r="B139" s="346" t="s">
        <v>927</v>
      </c>
      <c r="C139" s="166"/>
      <c r="D139" s="166"/>
      <c r="E139" s="166"/>
      <c r="F139" s="926"/>
    </row>
    <row r="140" spans="1:6" s="29" customFormat="1" ht="12">
      <c r="A140" s="172">
        <v>1862</v>
      </c>
      <c r="B140" s="346" t="s">
        <v>38</v>
      </c>
      <c r="C140" s="167">
        <f>SUM(C141:C142)</f>
        <v>132742</v>
      </c>
      <c r="D140" s="167">
        <f>SUM(D141:D142)</f>
        <v>213311</v>
      </c>
      <c r="E140" s="167">
        <f>SUM(E141:E142)</f>
        <v>75357</v>
      </c>
      <c r="F140" s="624">
        <f t="shared" si="1"/>
        <v>0.35327292075889194</v>
      </c>
    </row>
    <row r="141" spans="1:6" s="29" customFormat="1" ht="12">
      <c r="A141" s="172">
        <v>1863</v>
      </c>
      <c r="B141" s="164" t="s">
        <v>522</v>
      </c>
      <c r="C141" s="172">
        <f>SUM('1b.mell '!C181)</f>
        <v>20500</v>
      </c>
      <c r="D141" s="172">
        <f>SUM('1b.mell '!D181)</f>
        <v>20500</v>
      </c>
      <c r="E141" s="172">
        <f>SUM('1b.mell '!E181)</f>
        <v>11218</v>
      </c>
      <c r="F141" s="926">
        <f t="shared" si="1"/>
        <v>0.547219512195122</v>
      </c>
    </row>
    <row r="142" spans="1:6" s="29" customFormat="1" ht="12.75" thickBot="1">
      <c r="A142" s="446">
        <v>1864</v>
      </c>
      <c r="B142" s="164" t="s">
        <v>650</v>
      </c>
      <c r="C142" s="176">
        <f>SUM('1b.mell '!C162)</f>
        <v>112242</v>
      </c>
      <c r="D142" s="176">
        <f>SUM('1b.mell '!D162)</f>
        <v>192811</v>
      </c>
      <c r="E142" s="176">
        <f>SUM('1b.mell '!E162)</f>
        <v>64139</v>
      </c>
      <c r="F142" s="950">
        <f t="shared" si="1"/>
        <v>0.33265218270741814</v>
      </c>
    </row>
    <row r="143" spans="1:6" s="29" customFormat="1" ht="18.75" customHeight="1">
      <c r="A143" s="895">
        <v>1865</v>
      </c>
      <c r="B143" s="896" t="s">
        <v>930</v>
      </c>
      <c r="C143" s="897">
        <f>SUM(C132+C133+C140)</f>
        <v>819973</v>
      </c>
      <c r="D143" s="897">
        <f>SUM(D132+D133+D140)</f>
        <v>900542</v>
      </c>
      <c r="E143" s="897">
        <f>SUM(E132+E133+E140)</f>
        <v>461698</v>
      </c>
      <c r="F143" s="893">
        <f aca="true" t="shared" si="2" ref="F143:F204">SUM(E143/D143)</f>
        <v>0.512689025053801</v>
      </c>
    </row>
    <row r="144" spans="1:6" s="29" customFormat="1" ht="12" customHeight="1">
      <c r="A144" s="898"/>
      <c r="B144" s="899" t="s">
        <v>317</v>
      </c>
      <c r="C144" s="899"/>
      <c r="D144" s="899"/>
      <c r="E144" s="899">
        <f>SUM(E145:E147)</f>
        <v>197606</v>
      </c>
      <c r="F144" s="624"/>
    </row>
    <row r="145" spans="1:6" s="901" customFormat="1" ht="12" customHeight="1">
      <c r="A145" s="900"/>
      <c r="B145" s="900" t="s">
        <v>131</v>
      </c>
      <c r="C145" s="900"/>
      <c r="D145" s="900"/>
      <c r="E145" s="900">
        <v>29653</v>
      </c>
      <c r="F145" s="624"/>
    </row>
    <row r="146" spans="1:6" s="901" customFormat="1" ht="12" customHeight="1">
      <c r="A146" s="900"/>
      <c r="B146" s="900" t="s">
        <v>132</v>
      </c>
      <c r="C146" s="900"/>
      <c r="D146" s="900"/>
      <c r="E146" s="900">
        <v>5457</v>
      </c>
      <c r="F146" s="624"/>
    </row>
    <row r="147" spans="1:6" s="901" customFormat="1" ht="12.75" thickBot="1">
      <c r="A147" s="176"/>
      <c r="B147" s="176" t="s">
        <v>133</v>
      </c>
      <c r="C147" s="176"/>
      <c r="D147" s="176"/>
      <c r="E147" s="176">
        <v>162496</v>
      </c>
      <c r="F147" s="927"/>
    </row>
    <row r="148" spans="1:6" s="29" customFormat="1" ht="18" customHeight="1" thickBot="1">
      <c r="A148" s="259">
        <v>1870</v>
      </c>
      <c r="B148" s="445" t="s">
        <v>35</v>
      </c>
      <c r="C148" s="259">
        <f>SUM(C143+C130+C119+C110)</f>
        <v>17611461</v>
      </c>
      <c r="D148" s="259">
        <f>SUM(D143+D130+D119+D110)</f>
        <v>19610691</v>
      </c>
      <c r="E148" s="259">
        <f>SUM(E143+E130+E119+E110+E144)</f>
        <v>7346520</v>
      </c>
      <c r="F148" s="891">
        <f t="shared" si="2"/>
        <v>0.37461811009107226</v>
      </c>
    </row>
    <row r="149" spans="1:6" s="29" customFormat="1" ht="12.75" thickBot="1">
      <c r="A149" s="161"/>
      <c r="B149" s="444"/>
      <c r="C149" s="233"/>
      <c r="D149" s="233"/>
      <c r="E149" s="259"/>
      <c r="F149" s="891"/>
    </row>
    <row r="150" spans="1:6" ht="7.5" customHeight="1">
      <c r="A150" s="11"/>
      <c r="B150" s="138"/>
      <c r="C150" s="138"/>
      <c r="D150" s="138"/>
      <c r="E150" s="11"/>
      <c r="F150" s="893"/>
    </row>
    <row r="151" spans="1:6" s="41" customFormat="1" ht="12" customHeight="1">
      <c r="A151" s="19"/>
      <c r="B151" s="40" t="s">
        <v>533</v>
      </c>
      <c r="C151" s="40"/>
      <c r="D151" s="40"/>
      <c r="E151" s="40"/>
      <c r="F151" s="624"/>
    </row>
    <row r="152" spans="1:6" s="41" customFormat="1" ht="9" customHeight="1">
      <c r="A152" s="19"/>
      <c r="B152" s="40"/>
      <c r="C152" s="40"/>
      <c r="D152" s="40"/>
      <c r="E152" s="40"/>
      <c r="F152" s="624"/>
    </row>
    <row r="153" spans="1:6" s="41" customFormat="1" ht="12" customHeight="1">
      <c r="A153" s="19"/>
      <c r="B153" s="203" t="s">
        <v>31</v>
      </c>
      <c r="C153" s="40"/>
      <c r="D153" s="40"/>
      <c r="E153" s="40"/>
      <c r="F153" s="624"/>
    </row>
    <row r="154" spans="1:6" s="29" customFormat="1" ht="12">
      <c r="A154" s="7">
        <v>1911</v>
      </c>
      <c r="B154" s="10" t="s">
        <v>458</v>
      </c>
      <c r="C154" s="7">
        <f>SUM('2.mell'!C521)</f>
        <v>1465636</v>
      </c>
      <c r="D154" s="7">
        <f>SUM('2.mell'!D521)</f>
        <v>1533455</v>
      </c>
      <c r="E154" s="7">
        <f>SUM('2.mell'!E521)</f>
        <v>667731</v>
      </c>
      <c r="F154" s="926">
        <f t="shared" si="2"/>
        <v>0.4354421877394511</v>
      </c>
    </row>
    <row r="155" spans="1:6" s="29" customFormat="1" ht="12">
      <c r="A155" s="7">
        <v>1912</v>
      </c>
      <c r="B155" s="10" t="s">
        <v>249</v>
      </c>
      <c r="C155" s="7">
        <f>SUM('2.mell'!C522)</f>
        <v>385319</v>
      </c>
      <c r="D155" s="7">
        <f>SUM('2.mell'!D522)</f>
        <v>398138</v>
      </c>
      <c r="E155" s="7">
        <f>SUM('2.mell'!E522)</f>
        <v>180125</v>
      </c>
      <c r="F155" s="926">
        <f t="shared" si="2"/>
        <v>0.4524185081554637</v>
      </c>
    </row>
    <row r="156" spans="1:6" s="29" customFormat="1" ht="12">
      <c r="A156" s="7">
        <v>1913</v>
      </c>
      <c r="B156" s="7" t="s">
        <v>250</v>
      </c>
      <c r="C156" s="7">
        <f>SUM('2.mell'!C523)</f>
        <v>1654699</v>
      </c>
      <c r="D156" s="7">
        <f>SUM('2.mell'!D523)</f>
        <v>1761136</v>
      </c>
      <c r="E156" s="7">
        <f>SUM('2.mell'!E523)</f>
        <v>901557</v>
      </c>
      <c r="F156" s="926">
        <f t="shared" si="2"/>
        <v>0.511917875734753</v>
      </c>
    </row>
    <row r="157" spans="1:6" s="39" customFormat="1" ht="12">
      <c r="A157" s="256">
        <v>1914</v>
      </c>
      <c r="B157" s="33" t="s">
        <v>391</v>
      </c>
      <c r="C157" s="7">
        <f>SUM('2.mell'!C524)</f>
        <v>0</v>
      </c>
      <c r="D157" s="7">
        <f>SUM('2.mell'!D524)</f>
        <v>0</v>
      </c>
      <c r="E157" s="7">
        <f>SUM('2.mell'!E524)</f>
        <v>0</v>
      </c>
      <c r="F157" s="624"/>
    </row>
    <row r="158" spans="1:6" s="39" customFormat="1" ht="12">
      <c r="A158" s="256">
        <v>1915</v>
      </c>
      <c r="B158" s="10" t="s">
        <v>480</v>
      </c>
      <c r="C158" s="7">
        <f>SUM('2.mell'!C524)</f>
        <v>0</v>
      </c>
      <c r="D158" s="7">
        <f>SUM('2.mell'!D524)</f>
        <v>0</v>
      </c>
      <c r="E158" s="7">
        <f>SUM('2.mell'!E524)</f>
        <v>0</v>
      </c>
      <c r="F158" s="624"/>
    </row>
    <row r="159" spans="1:6" s="29" customFormat="1" ht="12">
      <c r="A159" s="7">
        <v>1916</v>
      </c>
      <c r="B159" s="10" t="s">
        <v>284</v>
      </c>
      <c r="C159" s="7">
        <f>SUM('2.mell'!C525)</f>
        <v>0</v>
      </c>
      <c r="D159" s="7">
        <f>SUM('2.mell'!D525)</f>
        <v>3250</v>
      </c>
      <c r="E159" s="7">
        <f>SUM('2.mell'!E525)</f>
        <v>1241</v>
      </c>
      <c r="F159" s="926">
        <f t="shared" si="2"/>
        <v>0.38184615384615384</v>
      </c>
    </row>
    <row r="160" spans="1:6" s="29" customFormat="1" ht="12">
      <c r="A160" s="165">
        <v>1910</v>
      </c>
      <c r="B160" s="166" t="s">
        <v>921</v>
      </c>
      <c r="C160" s="165">
        <f>SUM(C154:C159)</f>
        <v>3505654</v>
      </c>
      <c r="D160" s="165">
        <f>SUM(D154:D159)</f>
        <v>3695979</v>
      </c>
      <c r="E160" s="165">
        <f>SUM(E154:E159)</f>
        <v>1750654</v>
      </c>
      <c r="F160" s="624">
        <f t="shared" si="2"/>
        <v>0.4736644878122955</v>
      </c>
    </row>
    <row r="161" spans="1:6" s="29" customFormat="1" ht="12">
      <c r="A161" s="7"/>
      <c r="B161" s="255" t="s">
        <v>32</v>
      </c>
      <c r="C161" s="165"/>
      <c r="D161" s="165"/>
      <c r="E161" s="165"/>
      <c r="F161" s="624"/>
    </row>
    <row r="162" spans="1:6" s="29" customFormat="1" ht="12">
      <c r="A162" s="7">
        <v>1921</v>
      </c>
      <c r="B162" s="10" t="s">
        <v>251</v>
      </c>
      <c r="C162" s="7">
        <f>SUM('2.mell'!C527)</f>
        <v>0</v>
      </c>
      <c r="D162" s="7">
        <f>SUM('2.mell'!D527)</f>
        <v>4000</v>
      </c>
      <c r="E162" s="7">
        <f>SUM('2.mell'!E527)</f>
        <v>0</v>
      </c>
      <c r="F162" s="624">
        <f t="shared" si="2"/>
        <v>0</v>
      </c>
    </row>
    <row r="163" spans="1:6" s="29" customFormat="1" ht="12">
      <c r="A163" s="7">
        <v>1922</v>
      </c>
      <c r="B163" s="10" t="s">
        <v>252</v>
      </c>
      <c r="C163" s="7">
        <f>SUM('2.mell'!C528)</f>
        <v>0</v>
      </c>
      <c r="D163" s="7">
        <f>SUM('2.mell'!D528)</f>
        <v>5782</v>
      </c>
      <c r="E163" s="7">
        <f>SUM('2.mell'!E528)</f>
        <v>2153</v>
      </c>
      <c r="F163" s="926">
        <f t="shared" si="2"/>
        <v>0.3723625043237634</v>
      </c>
    </row>
    <row r="164" spans="1:6" s="29" customFormat="1" ht="12">
      <c r="A164" s="7">
        <v>1923</v>
      </c>
      <c r="B164" s="10" t="s">
        <v>253</v>
      </c>
      <c r="C164" s="7"/>
      <c r="D164" s="7"/>
      <c r="E164" s="7"/>
      <c r="F164" s="624"/>
    </row>
    <row r="165" spans="1:6" s="29" customFormat="1" ht="12.75" thickBot="1">
      <c r="A165" s="258">
        <v>1920</v>
      </c>
      <c r="B165" s="258" t="s">
        <v>6</v>
      </c>
      <c r="C165" s="258">
        <f>SUM(C162:C164)</f>
        <v>0</v>
      </c>
      <c r="D165" s="258">
        <f>SUM(D162:D164)</f>
        <v>9782</v>
      </c>
      <c r="E165" s="258">
        <f>SUM(E162:E164)</f>
        <v>2153</v>
      </c>
      <c r="F165" s="927">
        <f t="shared" si="2"/>
        <v>0.22009813943978737</v>
      </c>
    </row>
    <row r="166" spans="1:6" s="29" customFormat="1" ht="16.5" customHeight="1" thickBot="1">
      <c r="A166" s="259"/>
      <c r="B166" s="447"/>
      <c r="C166" s="259"/>
      <c r="D166" s="259"/>
      <c r="E166" s="259"/>
      <c r="F166" s="891"/>
    </row>
    <row r="167" spans="1:6" s="43" customFormat="1" ht="13.5" thickBot="1">
      <c r="A167" s="42">
        <v>1940</v>
      </c>
      <c r="B167" s="260" t="s">
        <v>658</v>
      </c>
      <c r="C167" s="44">
        <f>SUM(C160+C165)</f>
        <v>3505654</v>
      </c>
      <c r="D167" s="44">
        <f>SUM(D160+D165)</f>
        <v>3705761</v>
      </c>
      <c r="E167" s="44">
        <f>SUM(E160+E165)</f>
        <v>1752807</v>
      </c>
      <c r="F167" s="891">
        <f t="shared" si="2"/>
        <v>0.4729951553810405</v>
      </c>
    </row>
    <row r="168" spans="1:6" s="43" customFormat="1" ht="12.75">
      <c r="A168" s="254"/>
      <c r="B168" s="729"/>
      <c r="C168" s="254"/>
      <c r="D168" s="254"/>
      <c r="E168" s="254"/>
      <c r="F168" s="893"/>
    </row>
    <row r="169" spans="1:6" ht="14.25" customHeight="1">
      <c r="A169" s="19"/>
      <c r="B169" s="19" t="s">
        <v>659</v>
      </c>
      <c r="C169" s="19"/>
      <c r="D169" s="19"/>
      <c r="E169" s="19"/>
      <c r="F169" s="624"/>
    </row>
    <row r="170" spans="1:6" ht="14.25" customHeight="1">
      <c r="A170" s="19"/>
      <c r="B170" s="203" t="s">
        <v>31</v>
      </c>
      <c r="C170" s="40"/>
      <c r="D170" s="40"/>
      <c r="E170" s="40"/>
      <c r="F170" s="624"/>
    </row>
    <row r="171" spans="1:6" ht="12">
      <c r="A171" s="7">
        <v>1951</v>
      </c>
      <c r="B171" s="10" t="s">
        <v>379</v>
      </c>
      <c r="C171" s="10">
        <f aca="true" t="shared" si="3" ref="C171:E173">SUM(C101+C154)</f>
        <v>2603713</v>
      </c>
      <c r="D171" s="10">
        <f t="shared" si="3"/>
        <v>2754125</v>
      </c>
      <c r="E171" s="10">
        <f t="shared" si="3"/>
        <v>1165766</v>
      </c>
      <c r="F171" s="926">
        <f t="shared" si="2"/>
        <v>0.42327998910724823</v>
      </c>
    </row>
    <row r="172" spans="1:6" ht="12">
      <c r="A172" s="7">
        <v>1952</v>
      </c>
      <c r="B172" s="10" t="s">
        <v>506</v>
      </c>
      <c r="C172" s="10">
        <f t="shared" si="3"/>
        <v>665896</v>
      </c>
      <c r="D172" s="10">
        <f t="shared" si="3"/>
        <v>713095</v>
      </c>
      <c r="E172" s="10">
        <f t="shared" si="3"/>
        <v>326893</v>
      </c>
      <c r="F172" s="926">
        <f t="shared" si="2"/>
        <v>0.45841437676606905</v>
      </c>
    </row>
    <row r="173" spans="1:6" ht="12">
      <c r="A173" s="7">
        <v>1953</v>
      </c>
      <c r="B173" s="10" t="s">
        <v>507</v>
      </c>
      <c r="C173" s="10">
        <f t="shared" si="3"/>
        <v>5255237</v>
      </c>
      <c r="D173" s="10">
        <f t="shared" si="3"/>
        <v>5555027</v>
      </c>
      <c r="E173" s="10">
        <f t="shared" si="3"/>
        <v>2755831</v>
      </c>
      <c r="F173" s="926">
        <f t="shared" si="2"/>
        <v>0.4960967786475205</v>
      </c>
    </row>
    <row r="174" spans="1:6" ht="12">
      <c r="A174" s="7">
        <v>1954</v>
      </c>
      <c r="B174" s="10" t="s">
        <v>203</v>
      </c>
      <c r="C174" s="10">
        <f>SUM(C104+C158)</f>
        <v>1097982</v>
      </c>
      <c r="D174" s="10">
        <f>SUM(D104+D158)</f>
        <v>1097564</v>
      </c>
      <c r="E174" s="10">
        <f>SUM(E104+E158)</f>
        <v>305038</v>
      </c>
      <c r="F174" s="926">
        <f t="shared" si="2"/>
        <v>0.27792274527954636</v>
      </c>
    </row>
    <row r="175" spans="1:6" ht="12">
      <c r="A175" s="7">
        <v>1955</v>
      </c>
      <c r="B175" s="10" t="s">
        <v>384</v>
      </c>
      <c r="C175" s="10">
        <f>SUM(C159+C105)</f>
        <v>3500</v>
      </c>
      <c r="D175" s="10">
        <f>SUM(D159+D105)</f>
        <v>6750</v>
      </c>
      <c r="E175" s="10">
        <f>SUM(E159+E105)</f>
        <v>1895</v>
      </c>
      <c r="F175" s="926">
        <f t="shared" si="2"/>
        <v>0.28074074074074074</v>
      </c>
    </row>
    <row r="176" spans="1:6" ht="12">
      <c r="A176" s="7">
        <v>1956</v>
      </c>
      <c r="B176" s="10" t="s">
        <v>644</v>
      </c>
      <c r="C176" s="10">
        <f>SUM(C48)</f>
        <v>101664</v>
      </c>
      <c r="D176" s="10">
        <f>SUM(D48)</f>
        <v>217899</v>
      </c>
      <c r="E176" s="10">
        <f>SUM(E48)</f>
        <v>162818</v>
      </c>
      <c r="F176" s="926">
        <f t="shared" si="2"/>
        <v>0.7472177476720866</v>
      </c>
    </row>
    <row r="177" spans="1:6" ht="12">
      <c r="A177" s="7">
        <v>1957</v>
      </c>
      <c r="B177" s="10" t="s">
        <v>57</v>
      </c>
      <c r="C177" s="10">
        <f aca="true" t="shared" si="4" ref="C177:E178">SUM(C107)</f>
        <v>59685</v>
      </c>
      <c r="D177" s="10">
        <f t="shared" si="4"/>
        <v>97080</v>
      </c>
      <c r="E177" s="10">
        <f t="shared" si="4"/>
        <v>0</v>
      </c>
      <c r="F177" s="926">
        <f t="shared" si="2"/>
        <v>0</v>
      </c>
    </row>
    <row r="178" spans="1:6" ht="12">
      <c r="A178" s="7">
        <v>1958</v>
      </c>
      <c r="B178" s="7" t="s">
        <v>58</v>
      </c>
      <c r="C178" s="7">
        <f t="shared" si="4"/>
        <v>27016</v>
      </c>
      <c r="D178" s="7">
        <f t="shared" si="4"/>
        <v>0</v>
      </c>
      <c r="E178" s="7">
        <f t="shared" si="4"/>
        <v>0</v>
      </c>
      <c r="F178" s="624"/>
    </row>
    <row r="179" spans="1:6" ht="12.75" thickBot="1">
      <c r="A179" s="433">
        <v>1959</v>
      </c>
      <c r="B179" s="433" t="s">
        <v>103</v>
      </c>
      <c r="C179" s="433"/>
      <c r="D179" s="433"/>
      <c r="E179" s="433">
        <f>SUM(E109)</f>
        <v>1300</v>
      </c>
      <c r="F179" s="952"/>
    </row>
    <row r="180" spans="1:6" ht="18" customHeight="1" thickBot="1">
      <c r="A180" s="447">
        <v>1950</v>
      </c>
      <c r="B180" s="447" t="s">
        <v>921</v>
      </c>
      <c r="C180" s="447">
        <f>SUM(C171:C178)</f>
        <v>9814693</v>
      </c>
      <c r="D180" s="447">
        <f>SUM(D171:D178)</f>
        <v>10441540</v>
      </c>
      <c r="E180" s="447">
        <f>SUM(E171:E179)</f>
        <v>4719541</v>
      </c>
      <c r="F180" s="891">
        <f t="shared" si="2"/>
        <v>0.451996640342325</v>
      </c>
    </row>
    <row r="181" spans="1:6" ht="12">
      <c r="A181" s="10"/>
      <c r="B181" s="255" t="s">
        <v>32</v>
      </c>
      <c r="C181" s="10"/>
      <c r="D181" s="10"/>
      <c r="E181" s="10"/>
      <c r="F181" s="893"/>
    </row>
    <row r="182" spans="1:6" ht="12">
      <c r="A182" s="7">
        <v>1961</v>
      </c>
      <c r="B182" s="10" t="s">
        <v>251</v>
      </c>
      <c r="C182" s="10">
        <f aca="true" t="shared" si="5" ref="C182:E183">SUM(C113+C162)</f>
        <v>4336274</v>
      </c>
      <c r="D182" s="10">
        <f t="shared" si="5"/>
        <v>4799997</v>
      </c>
      <c r="E182" s="10">
        <f t="shared" si="5"/>
        <v>901731</v>
      </c>
      <c r="F182" s="926">
        <f t="shared" si="2"/>
        <v>0.18786074241296402</v>
      </c>
    </row>
    <row r="183" spans="1:6" ht="12">
      <c r="A183" s="7">
        <v>1962</v>
      </c>
      <c r="B183" s="10" t="s">
        <v>252</v>
      </c>
      <c r="C183" s="10">
        <f t="shared" si="5"/>
        <v>309942</v>
      </c>
      <c r="D183" s="10">
        <f t="shared" si="5"/>
        <v>999493</v>
      </c>
      <c r="E183" s="10">
        <f t="shared" si="5"/>
        <v>212785</v>
      </c>
      <c r="F183" s="926">
        <f t="shared" si="2"/>
        <v>0.2128929367189165</v>
      </c>
    </row>
    <row r="184" spans="1:6" ht="12">
      <c r="A184" s="7">
        <v>1963</v>
      </c>
      <c r="B184" s="10" t="s">
        <v>253</v>
      </c>
      <c r="C184" s="10">
        <f>SUM(C164+C115)</f>
        <v>860000</v>
      </c>
      <c r="D184" s="10">
        <f>SUM(D164+D115)</f>
        <v>1091081</v>
      </c>
      <c r="E184" s="10">
        <f>SUM(E164+E115)</f>
        <v>413817</v>
      </c>
      <c r="F184" s="926">
        <f t="shared" si="2"/>
        <v>0.37927248297789073</v>
      </c>
    </row>
    <row r="185" spans="1:6" ht="12">
      <c r="A185" s="7">
        <v>1964</v>
      </c>
      <c r="B185" s="10" t="s">
        <v>205</v>
      </c>
      <c r="C185" s="10">
        <f>SUM(C116)</f>
        <v>45000</v>
      </c>
      <c r="D185" s="10">
        <f>SUM(D116)</f>
        <v>50676</v>
      </c>
      <c r="E185" s="10">
        <f>SUM(E116)</f>
        <v>9631</v>
      </c>
      <c r="F185" s="926">
        <f t="shared" si="2"/>
        <v>0.19005051701002446</v>
      </c>
    </row>
    <row r="186" spans="1:6" ht="12">
      <c r="A186" s="7">
        <v>1965</v>
      </c>
      <c r="B186" s="10" t="s">
        <v>57</v>
      </c>
      <c r="C186" s="10"/>
      <c r="D186" s="10"/>
      <c r="E186" s="10"/>
      <c r="F186" s="624"/>
    </row>
    <row r="187" spans="1:6" ht="12.75" thickBot="1">
      <c r="A187" s="261">
        <v>1966</v>
      </c>
      <c r="B187" s="261" t="s">
        <v>60</v>
      </c>
      <c r="C187" s="261"/>
      <c r="D187" s="261">
        <f>SUM('6.mell. '!D28)</f>
        <v>6044</v>
      </c>
      <c r="E187" s="261">
        <f>SUM('6.mell. '!E28)</f>
        <v>0</v>
      </c>
      <c r="F187" s="927">
        <f t="shared" si="2"/>
        <v>0</v>
      </c>
    </row>
    <row r="188" spans="1:6" ht="17.25" customHeight="1" thickBot="1">
      <c r="A188" s="447">
        <v>1960</v>
      </c>
      <c r="B188" s="447" t="s">
        <v>6</v>
      </c>
      <c r="C188" s="447">
        <f>SUM(C182:C187)</f>
        <v>5551216</v>
      </c>
      <c r="D188" s="447">
        <f>SUM(D182:D187)</f>
        <v>6947291</v>
      </c>
      <c r="E188" s="447">
        <f>SUM(E182:E187)</f>
        <v>1537964</v>
      </c>
      <c r="F188" s="891">
        <f t="shared" si="2"/>
        <v>0.22137607306214754</v>
      </c>
    </row>
    <row r="189" spans="1:6" ht="12">
      <c r="A189" s="10">
        <v>1971</v>
      </c>
      <c r="B189" s="352" t="s">
        <v>61</v>
      </c>
      <c r="C189" s="164"/>
      <c r="D189" s="164"/>
      <c r="E189" s="164"/>
      <c r="F189" s="893"/>
    </row>
    <row r="190" spans="1:6" ht="12">
      <c r="A190" s="7">
        <v>1972</v>
      </c>
      <c r="B190" s="346" t="s">
        <v>63</v>
      </c>
      <c r="C190" s="164"/>
      <c r="D190" s="164"/>
      <c r="E190" s="164"/>
      <c r="F190" s="624"/>
    </row>
    <row r="191" spans="1:6" ht="12">
      <c r="A191" s="7">
        <v>1973</v>
      </c>
      <c r="B191" s="346" t="s">
        <v>37</v>
      </c>
      <c r="C191" s="164"/>
      <c r="D191" s="164"/>
      <c r="E191" s="164"/>
      <c r="F191" s="624"/>
    </row>
    <row r="192" spans="1:6" ht="12.75" thickBot="1">
      <c r="A192" s="703">
        <v>1974</v>
      </c>
      <c r="B192" s="704" t="s">
        <v>38</v>
      </c>
      <c r="C192" s="703">
        <f>SUM(C124)</f>
        <v>4931233</v>
      </c>
      <c r="D192" s="703">
        <f>SUM(D124)</f>
        <v>5027079</v>
      </c>
      <c r="E192" s="703">
        <f>SUM(E124)</f>
        <v>2182518</v>
      </c>
      <c r="F192" s="950">
        <f t="shared" si="2"/>
        <v>0.4341523178768426</v>
      </c>
    </row>
    <row r="193" spans="1:6" ht="17.25" customHeight="1" thickBot="1">
      <c r="A193" s="556">
        <v>1970</v>
      </c>
      <c r="B193" s="447" t="s">
        <v>873</v>
      </c>
      <c r="C193" s="556">
        <f>SUM(C189:C192)</f>
        <v>4931233</v>
      </c>
      <c r="D193" s="556">
        <f>SUM(D189:D192)</f>
        <v>5027079</v>
      </c>
      <c r="E193" s="556">
        <f>SUM(E189:E192)</f>
        <v>2182518</v>
      </c>
      <c r="F193" s="891">
        <f t="shared" si="2"/>
        <v>0.4341523178768426</v>
      </c>
    </row>
    <row r="194" spans="1:6" ht="12" customHeight="1">
      <c r="A194" s="10">
        <v>1981</v>
      </c>
      <c r="B194" s="352" t="s">
        <v>61</v>
      </c>
      <c r="C194" s="164">
        <f aca="true" t="shared" si="6" ref="C194:E195">SUM(C132)</f>
        <v>630860</v>
      </c>
      <c r="D194" s="164">
        <f t="shared" si="6"/>
        <v>630860</v>
      </c>
      <c r="E194" s="164">
        <f t="shared" si="6"/>
        <v>364219</v>
      </c>
      <c r="F194" s="951">
        <f t="shared" si="2"/>
        <v>0.5773372856101195</v>
      </c>
    </row>
    <row r="195" spans="1:6" ht="12" customHeight="1">
      <c r="A195" s="7">
        <v>1982</v>
      </c>
      <c r="B195" s="346" t="s">
        <v>63</v>
      </c>
      <c r="C195" s="164">
        <f t="shared" si="6"/>
        <v>56371</v>
      </c>
      <c r="D195" s="164">
        <f t="shared" si="6"/>
        <v>56371</v>
      </c>
      <c r="E195" s="164">
        <f t="shared" si="6"/>
        <v>22122</v>
      </c>
      <c r="F195" s="926">
        <f t="shared" si="2"/>
        <v>0.3924358269322879</v>
      </c>
    </row>
    <row r="196" spans="1:6" ht="12" customHeight="1">
      <c r="A196" s="7">
        <v>1984</v>
      </c>
      <c r="B196" s="346" t="s">
        <v>37</v>
      </c>
      <c r="C196" s="164"/>
      <c r="D196" s="164"/>
      <c r="E196" s="164"/>
      <c r="F196" s="926"/>
    </row>
    <row r="197" spans="1:6" ht="12" customHeight="1" thickBot="1">
      <c r="A197" s="703">
        <v>1985</v>
      </c>
      <c r="B197" s="704" t="s">
        <v>38</v>
      </c>
      <c r="C197" s="158">
        <f>SUM(C140)</f>
        <v>132742</v>
      </c>
      <c r="D197" s="158">
        <f>SUM(D140)</f>
        <v>213311</v>
      </c>
      <c r="E197" s="158">
        <f>SUM(E140)</f>
        <v>75357</v>
      </c>
      <c r="F197" s="950">
        <f t="shared" si="2"/>
        <v>0.35327292075889194</v>
      </c>
    </row>
    <row r="198" spans="1:6" ht="17.25" customHeight="1" thickBot="1">
      <c r="A198" s="556">
        <v>1980</v>
      </c>
      <c r="B198" s="447" t="s">
        <v>872</v>
      </c>
      <c r="C198" s="556">
        <f>SUM(C194:C197)</f>
        <v>819973</v>
      </c>
      <c r="D198" s="556">
        <f>SUM(D194:D197)</f>
        <v>900542</v>
      </c>
      <c r="E198" s="556">
        <f>SUM(E194:E197)</f>
        <v>461698</v>
      </c>
      <c r="F198" s="952">
        <f t="shared" si="2"/>
        <v>0.512689025053801</v>
      </c>
    </row>
    <row r="199" spans="1:6" ht="12" customHeight="1">
      <c r="A199" s="898"/>
      <c r="B199" s="899" t="s">
        <v>317</v>
      </c>
      <c r="C199" s="899"/>
      <c r="D199" s="899"/>
      <c r="E199" s="899">
        <f>SUM(E200:E203)</f>
        <v>216939</v>
      </c>
      <c r="F199" s="624"/>
    </row>
    <row r="200" spans="1:6" ht="12" customHeight="1">
      <c r="A200" s="900"/>
      <c r="B200" s="900" t="s">
        <v>131</v>
      </c>
      <c r="C200" s="900"/>
      <c r="D200" s="900"/>
      <c r="E200" s="900">
        <v>29653</v>
      </c>
      <c r="F200" s="624"/>
    </row>
    <row r="201" spans="1:6" ht="12" customHeight="1">
      <c r="A201" s="900"/>
      <c r="B201" s="900" t="s">
        <v>132</v>
      </c>
      <c r="C201" s="900"/>
      <c r="D201" s="900"/>
      <c r="E201" s="900">
        <v>5457</v>
      </c>
      <c r="F201" s="624"/>
    </row>
    <row r="202" spans="1:6" ht="12" customHeight="1">
      <c r="A202" s="172"/>
      <c r="B202" s="172" t="s">
        <v>133</v>
      </c>
      <c r="C202" s="172"/>
      <c r="D202" s="172"/>
      <c r="E202" s="172">
        <v>162496</v>
      </c>
      <c r="F202" s="624"/>
    </row>
    <row r="203" spans="1:6" ht="12" customHeight="1" thickBot="1">
      <c r="A203" s="558"/>
      <c r="B203" s="963" t="s">
        <v>435</v>
      </c>
      <c r="C203" s="558"/>
      <c r="D203" s="558"/>
      <c r="E203" s="964">
        <f>SUM('2.mell'!E531)</f>
        <v>19333</v>
      </c>
      <c r="F203" s="952"/>
    </row>
    <row r="204" spans="1:6" ht="24.75" customHeight="1" thickBot="1">
      <c r="A204" s="44"/>
      <c r="B204" s="562" t="s">
        <v>204</v>
      </c>
      <c r="C204" s="558">
        <f>SUM(C194+C195+C188+C180)</f>
        <v>16053140</v>
      </c>
      <c r="D204" s="558">
        <f>SUM(D194+D195+D188+D180)</f>
        <v>18076062</v>
      </c>
      <c r="E204" s="558">
        <f>SUM(E194+E195+E188+E180+E199)</f>
        <v>6860785</v>
      </c>
      <c r="F204" s="891">
        <f t="shared" si="2"/>
        <v>0.37955086677618166</v>
      </c>
    </row>
    <row r="271" spans="1:2" ht="12.75">
      <c r="A271"/>
      <c r="B271"/>
    </row>
    <row r="272" spans="1:2" ht="12.75">
      <c r="A272"/>
      <c r="B272"/>
    </row>
    <row r="273" spans="1:2" ht="12.75">
      <c r="A273"/>
      <c r="B273"/>
    </row>
    <row r="274" spans="1:2" ht="12.75">
      <c r="A274"/>
      <c r="B274"/>
    </row>
    <row r="275" spans="1:2" ht="12.75">
      <c r="A275"/>
      <c r="B275"/>
    </row>
    <row r="276" spans="1:2" ht="12.75">
      <c r="A276"/>
      <c r="B276"/>
    </row>
    <row r="277" spans="1:2" ht="12.75">
      <c r="A277"/>
      <c r="B277"/>
    </row>
    <row r="278" spans="1:2" ht="12.75">
      <c r="A278"/>
      <c r="B278"/>
    </row>
    <row r="279" spans="1:2" ht="12.75">
      <c r="A279"/>
      <c r="B279"/>
    </row>
    <row r="280" spans="1:2" ht="12.75">
      <c r="A280"/>
      <c r="B280"/>
    </row>
    <row r="281" spans="1:2" ht="12.75">
      <c r="A281"/>
      <c r="B281"/>
    </row>
    <row r="282" spans="1:2" ht="12.75">
      <c r="A282"/>
      <c r="B282"/>
    </row>
    <row r="283" spans="1:2" ht="12.75">
      <c r="A283"/>
      <c r="B283"/>
    </row>
    <row r="284" spans="1:2" ht="12.75">
      <c r="A284"/>
      <c r="B284"/>
    </row>
    <row r="285" spans="1:2" ht="12.75">
      <c r="A285"/>
      <c r="B285"/>
    </row>
    <row r="286" spans="1:2" ht="12.75">
      <c r="A286"/>
      <c r="B286"/>
    </row>
    <row r="287" spans="1:2" ht="12.75">
      <c r="A287"/>
      <c r="B287"/>
    </row>
    <row r="288" spans="1:2" ht="12.75">
      <c r="A288"/>
      <c r="B288"/>
    </row>
    <row r="289" spans="1:2" ht="12.75">
      <c r="A289"/>
      <c r="B289"/>
    </row>
    <row r="290" spans="1:2" ht="12.75">
      <c r="A290"/>
      <c r="B290"/>
    </row>
    <row r="291" spans="1:2" ht="12.75">
      <c r="A291"/>
      <c r="B291"/>
    </row>
    <row r="292" spans="1:2" ht="12.75">
      <c r="A292"/>
      <c r="B292"/>
    </row>
    <row r="293" spans="1:2" ht="12.75">
      <c r="A293"/>
      <c r="B293"/>
    </row>
    <row r="294" spans="1:2" ht="12.75">
      <c r="A294"/>
      <c r="B294"/>
    </row>
    <row r="295" spans="1:2" ht="12.75">
      <c r="A295"/>
      <c r="B295"/>
    </row>
    <row r="296" spans="1:2" ht="12.75">
      <c r="A296"/>
      <c r="B296"/>
    </row>
    <row r="297" spans="1:2" ht="12.75">
      <c r="A297"/>
      <c r="B297"/>
    </row>
    <row r="298" spans="1:2" ht="12.75">
      <c r="A298"/>
      <c r="B298"/>
    </row>
    <row r="299" spans="1:2" ht="12.75">
      <c r="A299"/>
      <c r="B299"/>
    </row>
    <row r="300" spans="1:2" ht="12.75">
      <c r="A300"/>
      <c r="B300"/>
    </row>
    <row r="301" spans="1:2" ht="12.75">
      <c r="A301"/>
      <c r="B301"/>
    </row>
    <row r="302" spans="1:2" ht="12.75">
      <c r="A302"/>
      <c r="B302"/>
    </row>
    <row r="303" spans="1:2" ht="12.75">
      <c r="A303"/>
      <c r="B303"/>
    </row>
    <row r="304" spans="1:2" ht="12.75">
      <c r="A304"/>
      <c r="B304"/>
    </row>
    <row r="305" spans="1:2" ht="12.75">
      <c r="A305"/>
      <c r="B305"/>
    </row>
    <row r="306" spans="1:2" ht="12.75">
      <c r="A306"/>
      <c r="B306"/>
    </row>
    <row r="307" spans="1:2" ht="12.75">
      <c r="A307"/>
      <c r="B307"/>
    </row>
    <row r="308" spans="1:2" ht="12.75">
      <c r="A308"/>
      <c r="B308"/>
    </row>
    <row r="309" spans="1:2" ht="12.75">
      <c r="A309"/>
      <c r="B309"/>
    </row>
    <row r="310" spans="1:2" ht="12.75">
      <c r="A310"/>
      <c r="B310"/>
    </row>
    <row r="311" spans="1:2" ht="12.75">
      <c r="A311"/>
      <c r="B311"/>
    </row>
  </sheetData>
  <mergeCells count="6">
    <mergeCell ref="C5:C7"/>
    <mergeCell ref="F5:F7"/>
    <mergeCell ref="A2:F2"/>
    <mergeCell ref="A1:F1"/>
    <mergeCell ref="D5:D7"/>
    <mergeCell ref="E5:E7"/>
  </mergeCells>
  <printOptions horizontalCentered="1"/>
  <pageMargins left="0" right="0" top="0.3937007874015748" bottom="0.31496062992125984" header="0.11811023622047245" footer="0"/>
  <pageSetup firstPageNumber="9" useFirstPageNumber="1" horizontalDpi="600" verticalDpi="600" orientation="landscape" paperSize="9" scale="98" r:id="rId1"/>
  <headerFooter alignWithMargins="0">
    <oddFooter>&amp;C&amp;P. oldal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532"/>
  <sheetViews>
    <sheetView zoomScaleSheetLayoutView="100" workbookViewId="0" topLeftCell="A491">
      <selection activeCell="E532" sqref="E532"/>
    </sheetView>
  </sheetViews>
  <sheetFormatPr defaultColWidth="9.00390625" defaultRowHeight="12.75"/>
  <cols>
    <col min="1" max="1" width="8.625" style="0" customWidth="1"/>
    <col min="2" max="2" width="58.375" style="0" customWidth="1"/>
    <col min="3" max="6" width="10.625" style="0" customWidth="1"/>
    <col min="7" max="7" width="16.00390625" style="0" customWidth="1"/>
  </cols>
  <sheetData>
    <row r="1" spans="1:6" ht="12.75">
      <c r="A1" s="986" t="s">
        <v>461</v>
      </c>
      <c r="B1" s="1000"/>
      <c r="C1" s="1000"/>
      <c r="D1" s="1000"/>
      <c r="E1" s="1000"/>
      <c r="F1" s="1000"/>
    </row>
    <row r="2" spans="1:6" ht="12.75">
      <c r="A2" s="992" t="s">
        <v>112</v>
      </c>
      <c r="B2" s="993"/>
      <c r="C2" s="1000"/>
      <c r="D2" s="1000"/>
      <c r="E2" s="1000"/>
      <c r="F2" s="1000"/>
    </row>
    <row r="3" spans="1:2" ht="12.75">
      <c r="A3" s="20"/>
      <c r="B3" s="20"/>
    </row>
    <row r="4" spans="1:6" ht="12.75">
      <c r="A4" s="453"/>
      <c r="B4" s="454"/>
      <c r="C4" s="199"/>
      <c r="D4" s="199"/>
      <c r="E4" s="199"/>
      <c r="F4" s="199" t="s">
        <v>423</v>
      </c>
    </row>
    <row r="5" spans="1:6" ht="12" customHeight="1">
      <c r="A5" s="50" t="s">
        <v>462</v>
      </c>
      <c r="B5" s="14" t="s">
        <v>385</v>
      </c>
      <c r="C5" s="997" t="s">
        <v>217</v>
      </c>
      <c r="D5" s="997" t="s">
        <v>693</v>
      </c>
      <c r="E5" s="997" t="s">
        <v>97</v>
      </c>
      <c r="F5" s="991" t="s">
        <v>98</v>
      </c>
    </row>
    <row r="6" spans="1:6" ht="12.75">
      <c r="A6" s="15"/>
      <c r="B6" s="85" t="s">
        <v>463</v>
      </c>
      <c r="C6" s="1015"/>
      <c r="D6" s="1021"/>
      <c r="E6" s="990"/>
      <c r="F6" s="1018"/>
    </row>
    <row r="7" spans="1:6" ht="13.5" thickBot="1">
      <c r="A7" s="51"/>
      <c r="B7" s="79"/>
      <c r="C7" s="1016"/>
      <c r="D7" s="994"/>
      <c r="E7" s="994"/>
      <c r="F7" s="1019"/>
    </row>
    <row r="8" spans="1:6" ht="13.5" thickBot="1">
      <c r="A8" s="51" t="s">
        <v>464</v>
      </c>
      <c r="B8" s="79" t="s">
        <v>465</v>
      </c>
      <c r="C8" s="51" t="s">
        <v>388</v>
      </c>
      <c r="D8" s="51" t="s">
        <v>389</v>
      </c>
      <c r="E8" s="51" t="s">
        <v>390</v>
      </c>
      <c r="F8" s="630" t="s">
        <v>904</v>
      </c>
    </row>
    <row r="9" spans="1:6" ht="15">
      <c r="A9" s="302">
        <v>2305</v>
      </c>
      <c r="B9" s="303" t="s">
        <v>562</v>
      </c>
      <c r="C9" s="15"/>
      <c r="D9" s="15"/>
      <c r="E9" s="15"/>
      <c r="F9" s="177"/>
    </row>
    <row r="10" spans="1:6" ht="12.75">
      <c r="A10" s="53"/>
      <c r="B10" s="54" t="s">
        <v>568</v>
      </c>
      <c r="C10" s="274"/>
      <c r="D10" s="274"/>
      <c r="E10" s="274">
        <v>381</v>
      </c>
      <c r="F10" s="177"/>
    </row>
    <row r="11" spans="1:6" ht="12.75">
      <c r="A11" s="53"/>
      <c r="B11" s="54" t="s">
        <v>569</v>
      </c>
      <c r="C11" s="274"/>
      <c r="D11" s="274"/>
      <c r="E11" s="274"/>
      <c r="F11" s="177"/>
    </row>
    <row r="12" spans="1:6" ht="12.75">
      <c r="A12" s="53"/>
      <c r="B12" s="54" t="s">
        <v>570</v>
      </c>
      <c r="C12" s="274">
        <v>800</v>
      </c>
      <c r="D12" s="274">
        <v>800</v>
      </c>
      <c r="E12" s="274">
        <v>1420</v>
      </c>
      <c r="F12" s="497">
        <f>SUM(E12/D12)</f>
        <v>1.775</v>
      </c>
    </row>
    <row r="13" spans="1:6" ht="12.75">
      <c r="A13" s="53"/>
      <c r="B13" s="54" t="s">
        <v>148</v>
      </c>
      <c r="C13" s="274">
        <v>3970</v>
      </c>
      <c r="D13" s="274">
        <v>3970</v>
      </c>
      <c r="E13" s="274">
        <v>3103</v>
      </c>
      <c r="F13" s="497">
        <f>SUM(E13/D13)</f>
        <v>0.7816120906801007</v>
      </c>
    </row>
    <row r="14" spans="1:6" ht="12.75">
      <c r="A14" s="53"/>
      <c r="B14" s="54" t="s">
        <v>573</v>
      </c>
      <c r="C14" s="274">
        <v>1072</v>
      </c>
      <c r="D14" s="274">
        <v>1072</v>
      </c>
      <c r="E14" s="274">
        <v>849</v>
      </c>
      <c r="F14" s="497">
        <f>SUM(E14/D14)</f>
        <v>0.7919776119402985</v>
      </c>
    </row>
    <row r="15" spans="1:6" ht="13.5" thickBot="1">
      <c r="A15" s="53"/>
      <c r="B15" s="59" t="s">
        <v>577</v>
      </c>
      <c r="C15" s="315"/>
      <c r="D15" s="315"/>
      <c r="E15" s="315"/>
      <c r="F15" s="906"/>
    </row>
    <row r="16" spans="1:6" ht="13.5" thickBot="1">
      <c r="A16" s="53"/>
      <c r="B16" s="223" t="s">
        <v>567</v>
      </c>
      <c r="C16" s="319">
        <f>SUM(C10:C15)</f>
        <v>5842</v>
      </c>
      <c r="D16" s="319">
        <f>SUM(D10:D15)</f>
        <v>5842</v>
      </c>
      <c r="E16" s="319">
        <f>SUM(E10:E15)</f>
        <v>5753</v>
      </c>
      <c r="F16" s="891">
        <f>SUM(E16/D16)</f>
        <v>0.9847654912701129</v>
      </c>
    </row>
    <row r="17" spans="1:6" ht="13.5" thickBot="1">
      <c r="A17" s="55"/>
      <c r="B17" s="56" t="s">
        <v>39</v>
      </c>
      <c r="C17" s="276"/>
      <c r="D17" s="276"/>
      <c r="E17" s="276">
        <v>190</v>
      </c>
      <c r="F17" s="907"/>
    </row>
    <row r="18" spans="1:6" ht="13.5" thickBot="1">
      <c r="A18" s="55"/>
      <c r="B18" s="174" t="s">
        <v>16</v>
      </c>
      <c r="C18" s="276"/>
      <c r="D18" s="276">
        <v>3340</v>
      </c>
      <c r="E18" s="276">
        <v>3340</v>
      </c>
      <c r="F18" s="891">
        <f>SUM(E18/D18)</f>
        <v>1</v>
      </c>
    </row>
    <row r="19" spans="1:6" ht="18.75" customHeight="1" thickBot="1">
      <c r="A19" s="3"/>
      <c r="B19" s="563" t="s">
        <v>13</v>
      </c>
      <c r="C19" s="564">
        <f>SUM(C17+C16+C18)</f>
        <v>5842</v>
      </c>
      <c r="D19" s="564">
        <f>SUM(D17+D16+D18)</f>
        <v>9182</v>
      </c>
      <c r="E19" s="564">
        <f>SUM(E17+E16+E18)</f>
        <v>9283</v>
      </c>
      <c r="F19" s="891">
        <f>SUM(E19/D19)</f>
        <v>1.010999782182531</v>
      </c>
    </row>
    <row r="20" spans="1:6" ht="18.75" customHeight="1" thickBot="1">
      <c r="A20" s="53"/>
      <c r="B20" s="565" t="s">
        <v>19</v>
      </c>
      <c r="C20" s="566"/>
      <c r="D20" s="566"/>
      <c r="E20" s="566"/>
      <c r="F20" s="907"/>
    </row>
    <row r="21" spans="1:6" ht="12.75">
      <c r="A21" s="53"/>
      <c r="B21" s="54" t="s">
        <v>578</v>
      </c>
      <c r="C21" s="274">
        <v>111057</v>
      </c>
      <c r="D21" s="274">
        <v>112210</v>
      </c>
      <c r="E21" s="274">
        <v>54054</v>
      </c>
      <c r="F21" s="497">
        <f>SUM(E21/D21)</f>
        <v>0.48172177167810354</v>
      </c>
    </row>
    <row r="22" spans="1:6" ht="13.5" thickBot="1">
      <c r="A22" s="53"/>
      <c r="B22" s="294" t="s">
        <v>579</v>
      </c>
      <c r="C22" s="315">
        <v>6800</v>
      </c>
      <c r="D22" s="315">
        <v>6800</v>
      </c>
      <c r="E22" s="315">
        <v>2730</v>
      </c>
      <c r="F22" s="906">
        <f>SUM(E22/D22)</f>
        <v>0.40147058823529413</v>
      </c>
    </row>
    <row r="23" spans="1:6" ht="18.75" customHeight="1" thickBot="1">
      <c r="A23" s="53"/>
      <c r="B23" s="567" t="s">
        <v>922</v>
      </c>
      <c r="C23" s="568">
        <f>SUM(C21:C22)</f>
        <v>117857</v>
      </c>
      <c r="D23" s="568">
        <f>SUM(D21:D22)</f>
        <v>119010</v>
      </c>
      <c r="E23" s="568">
        <f>SUM(E21:E22)</f>
        <v>56784</v>
      </c>
      <c r="F23" s="891">
        <f>SUM(E23/D23)</f>
        <v>0.4771363750945299</v>
      </c>
    </row>
    <row r="24" spans="1:6" ht="13.5" customHeight="1" thickBot="1">
      <c r="A24" s="53"/>
      <c r="B24" s="877" t="s">
        <v>134</v>
      </c>
      <c r="C24" s="568"/>
      <c r="D24" s="568"/>
      <c r="E24" s="880">
        <v>1245</v>
      </c>
      <c r="F24" s="907"/>
    </row>
    <row r="25" spans="1:6" ht="15.75" thickBot="1">
      <c r="A25" s="58"/>
      <c r="B25" s="300" t="s">
        <v>41</v>
      </c>
      <c r="C25" s="320">
        <f>SUM(C19+C20+C23)</f>
        <v>123699</v>
      </c>
      <c r="D25" s="320">
        <f>SUM(D19+D20+D23)</f>
        <v>128192</v>
      </c>
      <c r="E25" s="320">
        <f>SUM(E19+E20+E23)</f>
        <v>66067</v>
      </c>
      <c r="F25" s="891">
        <f>SUM(E25/D25)</f>
        <v>0.5153753744383425</v>
      </c>
    </row>
    <row r="26" spans="1:6" ht="12.75">
      <c r="A26" s="15"/>
      <c r="B26" s="295" t="s">
        <v>581</v>
      </c>
      <c r="C26" s="274">
        <v>63532</v>
      </c>
      <c r="D26" s="274">
        <v>64802</v>
      </c>
      <c r="E26" s="274">
        <v>31116</v>
      </c>
      <c r="F26" s="497">
        <f>SUM(E26/D26)</f>
        <v>0.4801703651121879</v>
      </c>
    </row>
    <row r="27" spans="1:6" ht="12.75">
      <c r="A27" s="15"/>
      <c r="B27" s="295" t="s">
        <v>582</v>
      </c>
      <c r="C27" s="274">
        <v>16581</v>
      </c>
      <c r="D27" s="274">
        <v>16924</v>
      </c>
      <c r="E27" s="274">
        <v>7897</v>
      </c>
      <c r="F27" s="497">
        <f>SUM(E27/D27)</f>
        <v>0.46661545733869064</v>
      </c>
    </row>
    <row r="28" spans="1:6" ht="12.75">
      <c r="A28" s="15"/>
      <c r="B28" s="295" t="s">
        <v>583</v>
      </c>
      <c r="C28" s="274">
        <v>43586</v>
      </c>
      <c r="D28" s="274">
        <v>46466</v>
      </c>
      <c r="E28" s="274">
        <v>25030</v>
      </c>
      <c r="F28" s="497">
        <f>SUM(E28/D28)</f>
        <v>0.5386734386433091</v>
      </c>
    </row>
    <row r="29" spans="1:6" ht="12.75">
      <c r="A29" s="15"/>
      <c r="B29" s="295" t="s">
        <v>584</v>
      </c>
      <c r="C29" s="274"/>
      <c r="D29" s="274"/>
      <c r="E29" s="274"/>
      <c r="F29" s="497"/>
    </row>
    <row r="30" spans="1:6" ht="13.5" thickBot="1">
      <c r="A30" s="15"/>
      <c r="B30" s="297" t="s">
        <v>585</v>
      </c>
      <c r="C30" s="315"/>
      <c r="D30" s="315"/>
      <c r="E30" s="315"/>
      <c r="F30" s="906"/>
    </row>
    <row r="31" spans="1:6" ht="13.5" thickBot="1">
      <c r="A31" s="15"/>
      <c r="B31" s="296" t="s">
        <v>921</v>
      </c>
      <c r="C31" s="319">
        <f>SUM(C26:C30)</f>
        <v>123699</v>
      </c>
      <c r="D31" s="319">
        <f>SUM(D26:D30)</f>
        <v>128192</v>
      </c>
      <c r="E31" s="319">
        <f>SUM(E26:E30)</f>
        <v>64043</v>
      </c>
      <c r="F31" s="891">
        <f>SUM(E31/D31)</f>
        <v>0.49958655766350474</v>
      </c>
    </row>
    <row r="32" spans="1:6" ht="12.75">
      <c r="A32" s="15"/>
      <c r="B32" s="295" t="s">
        <v>586</v>
      </c>
      <c r="C32" s="274"/>
      <c r="D32" s="274"/>
      <c r="E32" s="274"/>
      <c r="F32" s="497"/>
    </row>
    <row r="33" spans="1:6" ht="12.75">
      <c r="A33" s="15"/>
      <c r="B33" s="295" t="s">
        <v>587</v>
      </c>
      <c r="C33" s="274"/>
      <c r="D33" s="274"/>
      <c r="E33" s="274"/>
      <c r="F33" s="497"/>
    </row>
    <row r="34" spans="1:6" ht="13.5" thickBot="1">
      <c r="A34" s="15"/>
      <c r="B34" s="298" t="s">
        <v>592</v>
      </c>
      <c r="C34" s="315"/>
      <c r="D34" s="315"/>
      <c r="E34" s="315"/>
      <c r="F34" s="906"/>
    </row>
    <row r="35" spans="1:6" ht="13.5" thickBot="1">
      <c r="A35" s="15"/>
      <c r="B35" s="299" t="s">
        <v>6</v>
      </c>
      <c r="C35" s="314"/>
      <c r="D35" s="314"/>
      <c r="E35" s="314"/>
      <c r="F35" s="907"/>
    </row>
    <row r="36" spans="1:6" ht="13.5" thickBot="1">
      <c r="A36" s="15"/>
      <c r="B36" s="879" t="s">
        <v>317</v>
      </c>
      <c r="C36" s="314"/>
      <c r="D36" s="314"/>
      <c r="E36" s="314">
        <v>313</v>
      </c>
      <c r="F36" s="907"/>
    </row>
    <row r="37" spans="1:6" ht="15.75" thickBot="1">
      <c r="A37" s="51"/>
      <c r="B37" s="301" t="s">
        <v>263</v>
      </c>
      <c r="C37" s="320">
        <f>SUM(C31+C35)</f>
        <v>123699</v>
      </c>
      <c r="D37" s="320">
        <f>SUM(D31+D35+D36)</f>
        <v>128192</v>
      </c>
      <c r="E37" s="320">
        <f>SUM(E31+E35+E36)</f>
        <v>64356</v>
      </c>
      <c r="F37" s="891">
        <f>SUM(E37/D37)</f>
        <v>0.5020282076884673</v>
      </c>
    </row>
    <row r="38" spans="1:6" ht="15">
      <c r="A38" s="302">
        <v>2309</v>
      </c>
      <c r="B38" s="304" t="s">
        <v>593</v>
      </c>
      <c r="C38" s="274"/>
      <c r="D38" s="274"/>
      <c r="E38" s="274"/>
      <c r="F38" s="497"/>
    </row>
    <row r="39" spans="1:6" ht="12.75">
      <c r="A39" s="53"/>
      <c r="B39" s="54" t="s">
        <v>568</v>
      </c>
      <c r="C39" s="274"/>
      <c r="D39" s="274"/>
      <c r="E39" s="274"/>
      <c r="F39" s="497"/>
    </row>
    <row r="40" spans="1:6" ht="12.75">
      <c r="A40" s="53"/>
      <c r="B40" s="54" t="s">
        <v>543</v>
      </c>
      <c r="C40" s="274"/>
      <c r="D40" s="274"/>
      <c r="E40" s="274">
        <v>983</v>
      </c>
      <c r="F40" s="497"/>
    </row>
    <row r="41" spans="1:6" ht="12.75">
      <c r="A41" s="53"/>
      <c r="B41" s="54" t="s">
        <v>569</v>
      </c>
      <c r="C41" s="274"/>
      <c r="D41" s="274"/>
      <c r="E41" s="274"/>
      <c r="F41" s="497"/>
    </row>
    <row r="42" spans="1:6" ht="12.75">
      <c r="A42" s="53"/>
      <c r="B42" s="54" t="s">
        <v>570</v>
      </c>
      <c r="C42" s="274"/>
      <c r="D42" s="274"/>
      <c r="E42" s="274"/>
      <c r="F42" s="497"/>
    </row>
    <row r="43" spans="1:6" ht="12.75">
      <c r="A43" s="53"/>
      <c r="B43" s="54" t="s">
        <v>148</v>
      </c>
      <c r="C43" s="274">
        <v>6378</v>
      </c>
      <c r="D43" s="274">
        <v>6378</v>
      </c>
      <c r="E43" s="274">
        <v>3468</v>
      </c>
      <c r="F43" s="497">
        <f>SUM(E43/D43)</f>
        <v>0.5437441204139228</v>
      </c>
    </row>
    <row r="44" spans="1:6" ht="12.75">
      <c r="A44" s="53"/>
      <c r="B44" s="54" t="s">
        <v>573</v>
      </c>
      <c r="C44" s="274">
        <v>1722</v>
      </c>
      <c r="D44" s="274">
        <v>1722</v>
      </c>
      <c r="E44" s="274">
        <v>1230</v>
      </c>
      <c r="F44" s="497">
        <f>SUM(E44/D44)</f>
        <v>0.7142857142857143</v>
      </c>
    </row>
    <row r="45" spans="1:6" ht="13.5" thickBot="1">
      <c r="A45" s="53"/>
      <c r="B45" s="59" t="s">
        <v>577</v>
      </c>
      <c r="C45" s="315"/>
      <c r="D45" s="315"/>
      <c r="E45" s="315"/>
      <c r="F45" s="906"/>
    </row>
    <row r="46" spans="1:6" ht="13.5" thickBot="1">
      <c r="A46" s="53"/>
      <c r="B46" s="223" t="s">
        <v>567</v>
      </c>
      <c r="C46" s="319">
        <f>SUM(C39:C45)</f>
        <v>8100</v>
      </c>
      <c r="D46" s="319">
        <f>SUM(D39:D45)</f>
        <v>8100</v>
      </c>
      <c r="E46" s="319">
        <f>SUM(E39:E45)</f>
        <v>5681</v>
      </c>
      <c r="F46" s="891">
        <f>SUM(E46/D46)</f>
        <v>0.701358024691358</v>
      </c>
    </row>
    <row r="47" spans="1:6" ht="13.5" thickBot="1">
      <c r="A47" s="53"/>
      <c r="B47" s="56" t="s">
        <v>39</v>
      </c>
      <c r="C47" s="276"/>
      <c r="D47" s="276"/>
      <c r="E47" s="276">
        <v>320</v>
      </c>
      <c r="F47" s="907"/>
    </row>
    <row r="48" spans="1:6" ht="13.5" thickBot="1">
      <c r="A48" s="53"/>
      <c r="B48" s="174" t="s">
        <v>16</v>
      </c>
      <c r="C48" s="276"/>
      <c r="D48" s="276">
        <v>4819</v>
      </c>
      <c r="E48" s="276">
        <v>4819</v>
      </c>
      <c r="F48" s="891">
        <f>SUM(E48/D48)</f>
        <v>1</v>
      </c>
    </row>
    <row r="49" spans="1:6" ht="13.5" thickBot="1">
      <c r="A49" s="53"/>
      <c r="B49" s="174" t="s">
        <v>149</v>
      </c>
      <c r="C49" s="276"/>
      <c r="D49" s="276"/>
      <c r="E49" s="276">
        <v>600</v>
      </c>
      <c r="F49" s="907"/>
    </row>
    <row r="50" spans="1:6" ht="13.5" thickBot="1">
      <c r="A50" s="53"/>
      <c r="B50" s="563" t="s">
        <v>13</v>
      </c>
      <c r="C50" s="564">
        <f>SUM(C47+C46+C48)</f>
        <v>8100</v>
      </c>
      <c r="D50" s="564">
        <f>SUM(D47+D46+D48)</f>
        <v>12919</v>
      </c>
      <c r="E50" s="564">
        <f>SUM(E47+E46+E48+E49)</f>
        <v>11420</v>
      </c>
      <c r="F50" s="891">
        <f>SUM(E50/D50)</f>
        <v>0.8839693474727146</v>
      </c>
    </row>
    <row r="51" spans="1:6" ht="13.5" thickBot="1">
      <c r="A51" s="53"/>
      <c r="B51" s="565" t="s">
        <v>19</v>
      </c>
      <c r="C51" s="566"/>
      <c r="D51" s="566"/>
      <c r="E51" s="566"/>
      <c r="F51" s="907"/>
    </row>
    <row r="52" spans="1:6" ht="12.75">
      <c r="A52" s="53"/>
      <c r="B52" s="54" t="s">
        <v>578</v>
      </c>
      <c r="C52" s="274">
        <v>115501</v>
      </c>
      <c r="D52" s="274">
        <v>116951</v>
      </c>
      <c r="E52" s="274">
        <v>55301</v>
      </c>
      <c r="F52" s="497">
        <f>SUM(E52/D52)</f>
        <v>0.4728561534317791</v>
      </c>
    </row>
    <row r="53" spans="1:6" ht="13.5" thickBot="1">
      <c r="A53" s="53"/>
      <c r="B53" s="294" t="s">
        <v>579</v>
      </c>
      <c r="C53" s="315">
        <v>5718</v>
      </c>
      <c r="D53" s="315">
        <v>5718</v>
      </c>
      <c r="E53" s="315">
        <v>2497</v>
      </c>
      <c r="F53" s="906">
        <f>SUM(E53/D53)</f>
        <v>0.4366911507520112</v>
      </c>
    </row>
    <row r="54" spans="1:6" ht="13.5" thickBot="1">
      <c r="A54" s="53"/>
      <c r="B54" s="567" t="s">
        <v>922</v>
      </c>
      <c r="C54" s="568">
        <f>SUM(C52:C53)</f>
        <v>121219</v>
      </c>
      <c r="D54" s="568">
        <f>SUM(D52:D53)</f>
        <v>122669</v>
      </c>
      <c r="E54" s="568">
        <f>SUM(E52:E53)</f>
        <v>57798</v>
      </c>
      <c r="F54" s="891">
        <f>SUM(E54/D54)</f>
        <v>0.4711703853459309</v>
      </c>
    </row>
    <row r="55" spans="1:6" ht="13.5" thickBot="1">
      <c r="A55" s="53"/>
      <c r="B55" s="877" t="s">
        <v>316</v>
      </c>
      <c r="C55" s="568"/>
      <c r="D55" s="568"/>
      <c r="E55" s="880">
        <v>1616</v>
      </c>
      <c r="F55" s="907"/>
    </row>
    <row r="56" spans="1:6" ht="15.75" thickBot="1">
      <c r="A56" s="58"/>
      <c r="B56" s="300" t="s">
        <v>41</v>
      </c>
      <c r="C56" s="320">
        <f>SUM(C50+C51+C54)</f>
        <v>129319</v>
      </c>
      <c r="D56" s="320">
        <f>SUM(D50+D51+D54)</f>
        <v>135588</v>
      </c>
      <c r="E56" s="320">
        <f>SUM(E50+E51+E54+E55)</f>
        <v>70834</v>
      </c>
      <c r="F56" s="908">
        <f>SUM(E56/D56)</f>
        <v>0.5224208632032333</v>
      </c>
    </row>
    <row r="57" spans="1:6" ht="12.75">
      <c r="A57" s="15"/>
      <c r="B57" s="295" t="s">
        <v>581</v>
      </c>
      <c r="C57" s="274">
        <v>72516</v>
      </c>
      <c r="D57" s="274">
        <v>75349</v>
      </c>
      <c r="E57" s="274">
        <v>35419</v>
      </c>
      <c r="F57" s="497">
        <f>SUM(E57/D57)</f>
        <v>0.4700659597340376</v>
      </c>
    </row>
    <row r="58" spans="1:6" ht="12.75">
      <c r="A58" s="15"/>
      <c r="B58" s="295" t="s">
        <v>582</v>
      </c>
      <c r="C58" s="274">
        <v>19004</v>
      </c>
      <c r="D58" s="274">
        <v>19692</v>
      </c>
      <c r="E58" s="274">
        <v>8674</v>
      </c>
      <c r="F58" s="497">
        <f>SUM(E58/D58)</f>
        <v>0.44048344505382897</v>
      </c>
    </row>
    <row r="59" spans="1:6" ht="12.75" customHeight="1">
      <c r="A59" s="15"/>
      <c r="B59" s="295" t="s">
        <v>583</v>
      </c>
      <c r="C59" s="274">
        <v>37799</v>
      </c>
      <c r="D59" s="274">
        <v>40547</v>
      </c>
      <c r="E59" s="274">
        <v>22224</v>
      </c>
      <c r="F59" s="497">
        <f>SUM(E59/D59)</f>
        <v>0.5481046686561275</v>
      </c>
    </row>
    <row r="60" spans="1:6" ht="12.75" customHeight="1">
      <c r="A60" s="15"/>
      <c r="B60" s="295" t="s">
        <v>584</v>
      </c>
      <c r="C60" s="274"/>
      <c r="D60" s="274"/>
      <c r="E60" s="274"/>
      <c r="F60" s="497"/>
    </row>
    <row r="61" spans="1:6" ht="12.75" customHeight="1" thickBot="1">
      <c r="A61" s="15"/>
      <c r="B61" s="297" t="s">
        <v>585</v>
      </c>
      <c r="C61" s="315"/>
      <c r="D61" s="315"/>
      <c r="E61" s="315"/>
      <c r="F61" s="906"/>
    </row>
    <row r="62" spans="1:6" ht="12.75" customHeight="1" thickBot="1">
      <c r="A62" s="15"/>
      <c r="B62" s="296" t="s">
        <v>921</v>
      </c>
      <c r="C62" s="319">
        <f>SUM(C57:C61)</f>
        <v>129319</v>
      </c>
      <c r="D62" s="319">
        <f>SUM(D57:D61)</f>
        <v>135588</v>
      </c>
      <c r="E62" s="319">
        <f>SUM(E57:E61)</f>
        <v>66317</v>
      </c>
      <c r="F62" s="891">
        <f>SUM(E62/D62)</f>
        <v>0.48910670560816594</v>
      </c>
    </row>
    <row r="63" spans="1:6" ht="12.75" customHeight="1">
      <c r="A63" s="15"/>
      <c r="B63" s="295" t="s">
        <v>586</v>
      </c>
      <c r="C63" s="274"/>
      <c r="D63" s="274"/>
      <c r="E63" s="274"/>
      <c r="F63" s="497"/>
    </row>
    <row r="64" spans="1:6" ht="12.75" customHeight="1">
      <c r="A64" s="15"/>
      <c r="B64" s="295" t="s">
        <v>587</v>
      </c>
      <c r="C64" s="274"/>
      <c r="D64" s="274"/>
      <c r="E64" s="274"/>
      <c r="F64" s="497"/>
    </row>
    <row r="65" spans="1:6" ht="12.75" customHeight="1" thickBot="1">
      <c r="A65" s="15"/>
      <c r="B65" s="298" t="s">
        <v>592</v>
      </c>
      <c r="C65" s="315"/>
      <c r="D65" s="315"/>
      <c r="E65" s="315"/>
      <c r="F65" s="906"/>
    </row>
    <row r="66" spans="1:6" ht="12.75" customHeight="1" thickBot="1">
      <c r="A66" s="15"/>
      <c r="B66" s="299" t="s">
        <v>6</v>
      </c>
      <c r="C66" s="314"/>
      <c r="D66" s="314"/>
      <c r="E66" s="314"/>
      <c r="F66" s="907"/>
    </row>
    <row r="67" spans="1:6" ht="12.75" customHeight="1" thickBot="1">
      <c r="A67" s="15"/>
      <c r="B67" s="879" t="s">
        <v>317</v>
      </c>
      <c r="C67" s="314"/>
      <c r="D67" s="314"/>
      <c r="E67" s="314">
        <v>863</v>
      </c>
      <c r="F67" s="907"/>
    </row>
    <row r="68" spans="1:6" ht="15.75" customHeight="1" thickBot="1">
      <c r="A68" s="51"/>
      <c r="B68" s="301" t="s">
        <v>263</v>
      </c>
      <c r="C68" s="320">
        <f>SUM(C62+C66)</f>
        <v>129319</v>
      </c>
      <c r="D68" s="320">
        <f>SUM(D62+D66)</f>
        <v>135588</v>
      </c>
      <c r="E68" s="320">
        <f>SUM(E62+E66+E67)</f>
        <v>67180</v>
      </c>
      <c r="F68" s="908">
        <f>SUM(E68/D68)</f>
        <v>0.49547157565566274</v>
      </c>
    </row>
    <row r="69" spans="1:6" ht="15" customHeight="1">
      <c r="A69" s="302">
        <v>2310</v>
      </c>
      <c r="B69" s="304" t="s">
        <v>594</v>
      </c>
      <c r="C69" s="274"/>
      <c r="D69" s="274"/>
      <c r="E69" s="274"/>
      <c r="F69" s="497"/>
    </row>
    <row r="70" spans="1:6" ht="12.75" customHeight="1">
      <c r="A70" s="53"/>
      <c r="B70" s="54" t="s">
        <v>568</v>
      </c>
      <c r="C70" s="274"/>
      <c r="D70" s="274"/>
      <c r="E70" s="274"/>
      <c r="F70" s="497"/>
    </row>
    <row r="71" spans="1:6" ht="12.75" customHeight="1">
      <c r="A71" s="53"/>
      <c r="B71" s="54" t="s">
        <v>543</v>
      </c>
      <c r="C71" s="274"/>
      <c r="D71" s="274"/>
      <c r="E71" s="274">
        <v>522</v>
      </c>
      <c r="F71" s="497"/>
    </row>
    <row r="72" spans="1:6" ht="12.75" customHeight="1">
      <c r="A72" s="53"/>
      <c r="B72" s="54" t="s">
        <v>569</v>
      </c>
      <c r="C72" s="274"/>
      <c r="D72" s="274"/>
      <c r="E72" s="274"/>
      <c r="F72" s="497"/>
    </row>
    <row r="73" spans="1:6" ht="12.75" customHeight="1">
      <c r="A73" s="53"/>
      <c r="B73" s="54" t="s">
        <v>570</v>
      </c>
      <c r="C73" s="274"/>
      <c r="D73" s="274"/>
      <c r="E73" s="274"/>
      <c r="F73" s="497"/>
    </row>
    <row r="74" spans="1:6" ht="12.75" customHeight="1">
      <c r="A74" s="53"/>
      <c r="B74" s="54" t="s">
        <v>148</v>
      </c>
      <c r="C74" s="274">
        <v>4687</v>
      </c>
      <c r="D74" s="274">
        <v>4687</v>
      </c>
      <c r="E74" s="274">
        <v>2163</v>
      </c>
      <c r="F74" s="497">
        <f>SUM(E74/D74)</f>
        <v>0.4614892255173885</v>
      </c>
    </row>
    <row r="75" spans="1:6" ht="12.75" customHeight="1">
      <c r="A75" s="53"/>
      <c r="B75" s="54" t="s">
        <v>146</v>
      </c>
      <c r="C75" s="274"/>
      <c r="D75" s="274"/>
      <c r="E75" s="274">
        <v>3</v>
      </c>
      <c r="F75" s="497"/>
    </row>
    <row r="76" spans="1:6" ht="12.75" customHeight="1">
      <c r="A76" s="53"/>
      <c r="B76" s="54" t="s">
        <v>573</v>
      </c>
      <c r="C76" s="274">
        <v>1213</v>
      </c>
      <c r="D76" s="274">
        <v>1213</v>
      </c>
      <c r="E76" s="274">
        <v>916</v>
      </c>
      <c r="F76" s="497">
        <f>SUM(E76/D76)</f>
        <v>0.7551525144270403</v>
      </c>
    </row>
    <row r="77" spans="1:6" ht="12.75" customHeight="1" thickBot="1">
      <c r="A77" s="53"/>
      <c r="B77" s="59" t="s">
        <v>577</v>
      </c>
      <c r="C77" s="315"/>
      <c r="D77" s="315"/>
      <c r="E77" s="315"/>
      <c r="F77" s="906"/>
    </row>
    <row r="78" spans="1:6" ht="12.75" customHeight="1" thickBot="1">
      <c r="A78" s="53"/>
      <c r="B78" s="223" t="s">
        <v>567</v>
      </c>
      <c r="C78" s="319">
        <f>SUM(C70:C77)</f>
        <v>5900</v>
      </c>
      <c r="D78" s="319">
        <f>SUM(D70:D77)</f>
        <v>5900</v>
      </c>
      <c r="E78" s="319">
        <f>SUM(E70:E77)</f>
        <v>3604</v>
      </c>
      <c r="F78" s="891">
        <f>SUM(E78/D78)</f>
        <v>0.6108474576271187</v>
      </c>
    </row>
    <row r="79" spans="1:6" ht="12.75" customHeight="1" thickBot="1">
      <c r="A79" s="53"/>
      <c r="B79" s="56" t="s">
        <v>39</v>
      </c>
      <c r="C79" s="276"/>
      <c r="D79" s="276"/>
      <c r="E79" s="276">
        <v>150</v>
      </c>
      <c r="F79" s="907"/>
    </row>
    <row r="80" spans="1:6" ht="12.75" customHeight="1" thickBot="1">
      <c r="A80" s="53"/>
      <c r="B80" s="174" t="s">
        <v>16</v>
      </c>
      <c r="C80" s="276"/>
      <c r="D80" s="276">
        <v>1384</v>
      </c>
      <c r="E80" s="276">
        <v>1384</v>
      </c>
      <c r="F80" s="891">
        <f>SUM(E80/D80)</f>
        <v>1</v>
      </c>
    </row>
    <row r="81" spans="1:6" ht="12.75" customHeight="1" thickBot="1">
      <c r="A81" s="53"/>
      <c r="B81" s="563" t="s">
        <v>13</v>
      </c>
      <c r="C81" s="564">
        <f>SUM(C79+C78+C80)</f>
        <v>5900</v>
      </c>
      <c r="D81" s="564">
        <f>SUM(D79+D78+D80)</f>
        <v>7284</v>
      </c>
      <c r="E81" s="564">
        <f>SUM(E79+E78+E80)</f>
        <v>5138</v>
      </c>
      <c r="F81" s="891">
        <f aca="true" t="shared" si="0" ref="F81:F149">SUM(E81/D81)</f>
        <v>0.7053816584294343</v>
      </c>
    </row>
    <row r="82" spans="1:6" ht="12.75" customHeight="1" thickBot="1">
      <c r="A82" s="53"/>
      <c r="B82" s="565" t="s">
        <v>19</v>
      </c>
      <c r="C82" s="566"/>
      <c r="D82" s="566"/>
      <c r="E82" s="566"/>
      <c r="F82" s="907"/>
    </row>
    <row r="83" spans="1:6" ht="12.75" customHeight="1">
      <c r="A83" s="53"/>
      <c r="B83" s="54" t="s">
        <v>578</v>
      </c>
      <c r="C83" s="274">
        <v>67250</v>
      </c>
      <c r="D83" s="274">
        <v>67675</v>
      </c>
      <c r="E83" s="274">
        <v>31976</v>
      </c>
      <c r="F83" s="497">
        <f t="shared" si="0"/>
        <v>0.47249353527890653</v>
      </c>
    </row>
    <row r="84" spans="1:6" ht="12.75" customHeight="1" thickBot="1">
      <c r="A84" s="53"/>
      <c r="B84" s="294" t="s">
        <v>579</v>
      </c>
      <c r="C84" s="315">
        <v>3262</v>
      </c>
      <c r="D84" s="315">
        <v>3262</v>
      </c>
      <c r="E84" s="315">
        <v>1141</v>
      </c>
      <c r="F84" s="906">
        <f t="shared" si="0"/>
        <v>0.3497854077253219</v>
      </c>
    </row>
    <row r="85" spans="1:6" ht="12.75" customHeight="1" thickBot="1">
      <c r="A85" s="53"/>
      <c r="B85" s="567" t="s">
        <v>922</v>
      </c>
      <c r="C85" s="568">
        <f>SUM(C83:C84)</f>
        <v>70512</v>
      </c>
      <c r="D85" s="568">
        <f>SUM(D83:D84)</f>
        <v>70937</v>
      </c>
      <c r="E85" s="568">
        <f>SUM(E83:E84)</f>
        <v>33117</v>
      </c>
      <c r="F85" s="891">
        <f t="shared" si="0"/>
        <v>0.466850867671314</v>
      </c>
    </row>
    <row r="86" spans="1:6" ht="15.75" customHeight="1" thickBot="1">
      <c r="A86" s="58"/>
      <c r="B86" s="300" t="s">
        <v>41</v>
      </c>
      <c r="C86" s="320">
        <f>SUM(C81+C82+C85)</f>
        <v>76412</v>
      </c>
      <c r="D86" s="320">
        <f>SUM(D81+D82+D85)</f>
        <v>78221</v>
      </c>
      <c r="E86" s="320">
        <f>SUM(E81+E82+E85)</f>
        <v>38255</v>
      </c>
      <c r="F86" s="908">
        <f t="shared" si="0"/>
        <v>0.48906303933726236</v>
      </c>
    </row>
    <row r="87" spans="1:6" ht="12.75" customHeight="1">
      <c r="A87" s="15"/>
      <c r="B87" s="295" t="s">
        <v>581</v>
      </c>
      <c r="C87" s="274">
        <v>44674</v>
      </c>
      <c r="D87" s="274">
        <v>45466</v>
      </c>
      <c r="E87" s="274">
        <v>21583</v>
      </c>
      <c r="F87" s="497">
        <f t="shared" si="0"/>
        <v>0.4747063739937536</v>
      </c>
    </row>
    <row r="88" spans="1:6" ht="12.75" customHeight="1">
      <c r="A88" s="15"/>
      <c r="B88" s="295" t="s">
        <v>582</v>
      </c>
      <c r="C88" s="274">
        <v>11837</v>
      </c>
      <c r="D88" s="274">
        <v>12032</v>
      </c>
      <c r="E88" s="274">
        <v>5740</v>
      </c>
      <c r="F88" s="497">
        <f t="shared" si="0"/>
        <v>0.47706117021276595</v>
      </c>
    </row>
    <row r="89" spans="1:6" ht="12.75" customHeight="1">
      <c r="A89" s="15"/>
      <c r="B89" s="295" t="s">
        <v>583</v>
      </c>
      <c r="C89" s="274">
        <v>19901</v>
      </c>
      <c r="D89" s="274">
        <v>20723</v>
      </c>
      <c r="E89" s="274">
        <v>9423</v>
      </c>
      <c r="F89" s="497">
        <f t="shared" si="0"/>
        <v>0.45471215557593014</v>
      </c>
    </row>
    <row r="90" spans="1:6" ht="12.75" customHeight="1">
      <c r="A90" s="15"/>
      <c r="B90" s="295" t="s">
        <v>584</v>
      </c>
      <c r="C90" s="274"/>
      <c r="D90" s="274"/>
      <c r="E90" s="274"/>
      <c r="F90" s="497"/>
    </row>
    <row r="91" spans="1:6" ht="12.75" customHeight="1" thickBot="1">
      <c r="A91" s="15"/>
      <c r="B91" s="297" t="s">
        <v>585</v>
      </c>
      <c r="C91" s="315"/>
      <c r="D91" s="315"/>
      <c r="E91" s="315"/>
      <c r="F91" s="906"/>
    </row>
    <row r="92" spans="1:6" ht="12.75" customHeight="1" thickBot="1">
      <c r="A92" s="15"/>
      <c r="B92" s="296" t="s">
        <v>921</v>
      </c>
      <c r="C92" s="319">
        <f>SUM(C87:C91)</f>
        <v>76412</v>
      </c>
      <c r="D92" s="319">
        <f>SUM(D87:D91)</f>
        <v>78221</v>
      </c>
      <c r="E92" s="319">
        <f>SUM(E87:E91)</f>
        <v>36746</v>
      </c>
      <c r="F92" s="891">
        <f t="shared" si="0"/>
        <v>0.4697715447258409</v>
      </c>
    </row>
    <row r="93" spans="1:6" ht="12.75" customHeight="1">
      <c r="A93" s="15"/>
      <c r="B93" s="295" t="s">
        <v>586</v>
      </c>
      <c r="C93" s="274"/>
      <c r="D93" s="274"/>
      <c r="E93" s="274"/>
      <c r="F93" s="497"/>
    </row>
    <row r="94" spans="1:6" ht="12.75" customHeight="1">
      <c r="A94" s="15"/>
      <c r="B94" s="295" t="s">
        <v>587</v>
      </c>
      <c r="C94" s="274"/>
      <c r="D94" s="274"/>
      <c r="E94" s="274"/>
      <c r="F94" s="497"/>
    </row>
    <row r="95" spans="1:6" ht="12.75" customHeight="1" thickBot="1">
      <c r="A95" s="15"/>
      <c r="B95" s="298" t="s">
        <v>592</v>
      </c>
      <c r="C95" s="315"/>
      <c r="D95" s="315"/>
      <c r="E95" s="315"/>
      <c r="F95" s="906"/>
    </row>
    <row r="96" spans="1:6" ht="12.75" customHeight="1" thickBot="1">
      <c r="A96" s="15"/>
      <c r="B96" s="299" t="s">
        <v>6</v>
      </c>
      <c r="C96" s="314"/>
      <c r="D96" s="314"/>
      <c r="E96" s="314"/>
      <c r="F96" s="907"/>
    </row>
    <row r="97" spans="1:6" ht="12.75" customHeight="1" thickBot="1">
      <c r="A97" s="15"/>
      <c r="B97" s="879" t="s">
        <v>317</v>
      </c>
      <c r="C97" s="314"/>
      <c r="D97" s="314"/>
      <c r="E97" s="314">
        <v>269</v>
      </c>
      <c r="F97" s="907"/>
    </row>
    <row r="98" spans="1:6" ht="15.75" thickBot="1">
      <c r="A98" s="307"/>
      <c r="B98" s="301" t="s">
        <v>263</v>
      </c>
      <c r="C98" s="320">
        <f>SUM(C92+C96)</f>
        <v>76412</v>
      </c>
      <c r="D98" s="320">
        <f>SUM(D92+D96)</f>
        <v>78221</v>
      </c>
      <c r="E98" s="320">
        <f>SUM(E92+E96+E97)</f>
        <v>37015</v>
      </c>
      <c r="F98" s="891">
        <f t="shared" si="0"/>
        <v>0.47321051891435806</v>
      </c>
    </row>
    <row r="99" spans="1:6" ht="15">
      <c r="A99" s="308">
        <v>2315</v>
      </c>
      <c r="B99" s="309" t="s">
        <v>595</v>
      </c>
      <c r="C99" s="274"/>
      <c r="D99" s="274"/>
      <c r="E99" s="274"/>
      <c r="F99" s="497"/>
    </row>
    <row r="100" spans="1:6" ht="12.75">
      <c r="A100" s="306"/>
      <c r="B100" s="54" t="s">
        <v>568</v>
      </c>
      <c r="C100" s="274"/>
      <c r="D100" s="274"/>
      <c r="E100" s="274"/>
      <c r="F100" s="497"/>
    </row>
    <row r="101" spans="1:6" ht="12.75">
      <c r="A101" s="306"/>
      <c r="B101" s="54" t="s">
        <v>543</v>
      </c>
      <c r="C101" s="274"/>
      <c r="D101" s="274"/>
      <c r="E101" s="274">
        <v>1831</v>
      </c>
      <c r="F101" s="497"/>
    </row>
    <row r="102" spans="1:6" ht="12.75">
      <c r="A102" s="306"/>
      <c r="B102" s="54" t="s">
        <v>569</v>
      </c>
      <c r="C102" s="274"/>
      <c r="D102" s="274"/>
      <c r="E102" s="274"/>
      <c r="F102" s="497"/>
    </row>
    <row r="103" spans="1:6" ht="12.75">
      <c r="A103" s="306"/>
      <c r="B103" s="54" t="s">
        <v>570</v>
      </c>
      <c r="C103" s="274"/>
      <c r="D103" s="274"/>
      <c r="E103" s="274"/>
      <c r="F103" s="497"/>
    </row>
    <row r="104" spans="1:6" ht="12.75">
      <c r="A104" s="306"/>
      <c r="B104" s="54" t="s">
        <v>148</v>
      </c>
      <c r="C104" s="274">
        <v>11653</v>
      </c>
      <c r="D104" s="274">
        <v>11653</v>
      </c>
      <c r="E104" s="274">
        <v>6888</v>
      </c>
      <c r="F104" s="497">
        <f t="shared" si="0"/>
        <v>0.5910924225521325</v>
      </c>
    </row>
    <row r="105" spans="1:6" ht="12.75">
      <c r="A105" s="306"/>
      <c r="B105" s="54" t="s">
        <v>146</v>
      </c>
      <c r="C105" s="274"/>
      <c r="D105" s="274"/>
      <c r="E105" s="274">
        <v>25</v>
      </c>
      <c r="F105" s="497"/>
    </row>
    <row r="106" spans="1:6" ht="12.75">
      <c r="A106" s="306"/>
      <c r="B106" s="54" t="s">
        <v>573</v>
      </c>
      <c r="C106" s="274">
        <v>3146</v>
      </c>
      <c r="D106" s="274">
        <v>3146</v>
      </c>
      <c r="E106" s="274">
        <v>2176</v>
      </c>
      <c r="F106" s="497">
        <f t="shared" si="0"/>
        <v>0.6916719643992372</v>
      </c>
    </row>
    <row r="107" spans="1:6" ht="13.5" thickBot="1">
      <c r="A107" s="306"/>
      <c r="B107" s="59" t="s">
        <v>577</v>
      </c>
      <c r="C107" s="315"/>
      <c r="D107" s="315"/>
      <c r="E107" s="315"/>
      <c r="F107" s="906"/>
    </row>
    <row r="108" spans="1:6" ht="13.5" thickBot="1">
      <c r="A108" s="306"/>
      <c r="B108" s="223" t="s">
        <v>567</v>
      </c>
      <c r="C108" s="319">
        <f>SUM(C100:C107)</f>
        <v>14799</v>
      </c>
      <c r="D108" s="319">
        <f>SUM(D100:D107)</f>
        <v>14799</v>
      </c>
      <c r="E108" s="319">
        <f>SUM(E100:E107)</f>
        <v>10920</v>
      </c>
      <c r="F108" s="891">
        <f t="shared" si="0"/>
        <v>0.7378876951145348</v>
      </c>
    </row>
    <row r="109" spans="1:6" ht="13.5" thickBot="1">
      <c r="A109" s="306"/>
      <c r="B109" s="56" t="s">
        <v>39</v>
      </c>
      <c r="C109" s="276"/>
      <c r="D109" s="276"/>
      <c r="E109" s="276"/>
      <c r="F109" s="907"/>
    </row>
    <row r="110" spans="1:6" ht="13.5" thickBot="1">
      <c r="A110" s="306"/>
      <c r="B110" s="174" t="s">
        <v>16</v>
      </c>
      <c r="C110" s="276"/>
      <c r="D110" s="276">
        <v>5126</v>
      </c>
      <c r="E110" s="276">
        <v>5126</v>
      </c>
      <c r="F110" s="891">
        <f t="shared" si="0"/>
        <v>1</v>
      </c>
    </row>
    <row r="111" spans="1:6" ht="13.5" thickBot="1">
      <c r="A111" s="306"/>
      <c r="B111" s="563" t="s">
        <v>13</v>
      </c>
      <c r="C111" s="564">
        <f>SUM(C109+C108+C110)</f>
        <v>14799</v>
      </c>
      <c r="D111" s="564">
        <f>SUM(D109+D108+D110)</f>
        <v>19925</v>
      </c>
      <c r="E111" s="564">
        <f>SUM(E109+E108+E110)</f>
        <v>16046</v>
      </c>
      <c r="F111" s="891">
        <f t="shared" si="0"/>
        <v>0.8053199498117942</v>
      </c>
    </row>
    <row r="112" spans="1:6" ht="13.5" thickBot="1">
      <c r="A112" s="306"/>
      <c r="B112" s="565" t="s">
        <v>19</v>
      </c>
      <c r="C112" s="566"/>
      <c r="D112" s="566"/>
      <c r="E112" s="566"/>
      <c r="F112" s="907"/>
    </row>
    <row r="113" spans="1:6" ht="12.75">
      <c r="A113" s="306"/>
      <c r="B113" s="54" t="s">
        <v>578</v>
      </c>
      <c r="C113" s="274">
        <v>214294</v>
      </c>
      <c r="D113" s="274">
        <v>216725</v>
      </c>
      <c r="E113" s="274">
        <v>102020</v>
      </c>
      <c r="F113" s="497">
        <f t="shared" si="0"/>
        <v>0.4707348021686469</v>
      </c>
    </row>
    <row r="114" spans="1:6" ht="13.5" thickBot="1">
      <c r="A114" s="306"/>
      <c r="B114" s="294" t="s">
        <v>579</v>
      </c>
      <c r="C114" s="315">
        <v>11688</v>
      </c>
      <c r="D114" s="315">
        <v>11688</v>
      </c>
      <c r="E114" s="315">
        <v>5920</v>
      </c>
      <c r="F114" s="906">
        <f t="shared" si="0"/>
        <v>0.5065023956194388</v>
      </c>
    </row>
    <row r="115" spans="1:6" ht="13.5" thickBot="1">
      <c r="A115" s="306"/>
      <c r="B115" s="567" t="s">
        <v>922</v>
      </c>
      <c r="C115" s="568">
        <f>SUM(C113:C114)</f>
        <v>225982</v>
      </c>
      <c r="D115" s="568">
        <f>SUM(D113:D114)</f>
        <v>228413</v>
      </c>
      <c r="E115" s="568">
        <f>SUM(E113:E114)</f>
        <v>107940</v>
      </c>
      <c r="F115" s="891">
        <f t="shared" si="0"/>
        <v>0.47256504664795784</v>
      </c>
    </row>
    <row r="116" spans="1:6" ht="13.5" thickBot="1">
      <c r="A116" s="306"/>
      <c r="B116" s="877" t="s">
        <v>316</v>
      </c>
      <c r="C116" s="568"/>
      <c r="D116" s="568"/>
      <c r="E116" s="880">
        <v>2380</v>
      </c>
      <c r="F116" s="907"/>
    </row>
    <row r="117" spans="1:6" ht="15.75" thickBot="1">
      <c r="A117" s="306"/>
      <c r="B117" s="300" t="s">
        <v>41</v>
      </c>
      <c r="C117" s="320">
        <f>SUM(C111+C112+C115)</f>
        <v>240781</v>
      </c>
      <c r="D117" s="320">
        <f>SUM(D111+D112+D115)</f>
        <v>248338</v>
      </c>
      <c r="E117" s="320">
        <f>SUM(E111+E112+E115+E116)</f>
        <v>126366</v>
      </c>
      <c r="F117" s="908">
        <f t="shared" si="0"/>
        <v>0.5088468136169253</v>
      </c>
    </row>
    <row r="118" spans="1:6" ht="12.75">
      <c r="A118" s="305"/>
      <c r="B118" s="295" t="s">
        <v>581</v>
      </c>
      <c r="C118" s="274">
        <v>123451</v>
      </c>
      <c r="D118" s="274">
        <v>126136</v>
      </c>
      <c r="E118" s="274">
        <v>62490</v>
      </c>
      <c r="F118" s="497">
        <f t="shared" si="0"/>
        <v>0.4954176444472633</v>
      </c>
    </row>
    <row r="119" spans="1:6" ht="12.75">
      <c r="A119" s="305"/>
      <c r="B119" s="295" t="s">
        <v>582</v>
      </c>
      <c r="C119" s="274">
        <v>32289</v>
      </c>
      <c r="D119" s="274">
        <v>33014</v>
      </c>
      <c r="E119" s="274">
        <v>14799</v>
      </c>
      <c r="F119" s="497">
        <f t="shared" si="0"/>
        <v>0.4482643726903738</v>
      </c>
    </row>
    <row r="120" spans="1:6" ht="12.75">
      <c r="A120" s="305"/>
      <c r="B120" s="295" t="s">
        <v>583</v>
      </c>
      <c r="C120" s="274">
        <v>85041</v>
      </c>
      <c r="D120" s="274">
        <v>89188</v>
      </c>
      <c r="E120" s="274">
        <v>42833</v>
      </c>
      <c r="F120" s="497">
        <f t="shared" si="0"/>
        <v>0.4802551912813383</v>
      </c>
    </row>
    <row r="121" spans="1:6" ht="12.75">
      <c r="A121" s="305"/>
      <c r="B121" s="295" t="s">
        <v>584</v>
      </c>
      <c r="C121" s="274"/>
      <c r="D121" s="274"/>
      <c r="E121" s="274"/>
      <c r="F121" s="497"/>
    </row>
    <row r="122" spans="1:6" ht="13.5" thickBot="1">
      <c r="A122" s="305"/>
      <c r="B122" s="297" t="s">
        <v>585</v>
      </c>
      <c r="C122" s="315"/>
      <c r="D122" s="315"/>
      <c r="E122" s="315"/>
      <c r="F122" s="906"/>
    </row>
    <row r="123" spans="1:6" ht="13.5" thickBot="1">
      <c r="A123" s="305"/>
      <c r="B123" s="296" t="s">
        <v>921</v>
      </c>
      <c r="C123" s="319">
        <f>SUM(C118:C122)</f>
        <v>240781</v>
      </c>
      <c r="D123" s="319">
        <f>SUM(D118:D122)</f>
        <v>248338</v>
      </c>
      <c r="E123" s="319">
        <f>SUM(E118:E122)</f>
        <v>120122</v>
      </c>
      <c r="F123" s="891">
        <f t="shared" si="0"/>
        <v>0.48370366194460773</v>
      </c>
    </row>
    <row r="124" spans="1:6" ht="12.75">
      <c r="A124" s="305"/>
      <c r="B124" s="295" t="s">
        <v>586</v>
      </c>
      <c r="C124" s="274"/>
      <c r="D124" s="274"/>
      <c r="E124" s="274"/>
      <c r="F124" s="497"/>
    </row>
    <row r="125" spans="1:6" ht="12.75">
      <c r="A125" s="305"/>
      <c r="B125" s="295" t="s">
        <v>587</v>
      </c>
      <c r="C125" s="274"/>
      <c r="D125" s="274"/>
      <c r="E125" s="274"/>
      <c r="F125" s="497"/>
    </row>
    <row r="126" spans="1:6" ht="13.5" thickBot="1">
      <c r="A126" s="305"/>
      <c r="B126" s="298" t="s">
        <v>592</v>
      </c>
      <c r="C126" s="315"/>
      <c r="D126" s="315"/>
      <c r="E126" s="315"/>
      <c r="F126" s="906"/>
    </row>
    <row r="127" spans="1:6" ht="13.5" thickBot="1">
      <c r="A127" s="305"/>
      <c r="B127" s="299" t="s">
        <v>6</v>
      </c>
      <c r="C127" s="314"/>
      <c r="D127" s="314"/>
      <c r="E127" s="314"/>
      <c r="F127" s="907"/>
    </row>
    <row r="128" spans="1:6" ht="13.5" thickBot="1">
      <c r="A128" s="305"/>
      <c r="B128" s="879" t="s">
        <v>317</v>
      </c>
      <c r="C128" s="314"/>
      <c r="D128" s="314"/>
      <c r="E128" s="314">
        <v>10</v>
      </c>
      <c r="F128" s="907"/>
    </row>
    <row r="129" spans="1:6" ht="15.75" thickBot="1">
      <c r="A129" s="307"/>
      <c r="B129" s="301" t="s">
        <v>263</v>
      </c>
      <c r="C129" s="320">
        <f>SUM(C123+C127)</f>
        <v>240781</v>
      </c>
      <c r="D129" s="320">
        <f>SUM(D123+D127)</f>
        <v>248338</v>
      </c>
      <c r="E129" s="320">
        <f>SUM(E123+E127+E128)</f>
        <v>120132</v>
      </c>
      <c r="F129" s="908">
        <f t="shared" si="0"/>
        <v>0.48374392964427515</v>
      </c>
    </row>
    <row r="130" spans="1:6" ht="15" customHeight="1">
      <c r="A130" s="308">
        <v>2325</v>
      </c>
      <c r="B130" s="310" t="s">
        <v>596</v>
      </c>
      <c r="C130" s="274"/>
      <c r="D130" s="274"/>
      <c r="E130" s="274"/>
      <c r="F130" s="497"/>
    </row>
    <row r="131" spans="1:6" ht="12.75">
      <c r="A131" s="306"/>
      <c r="B131" s="54" t="s">
        <v>568</v>
      </c>
      <c r="C131" s="274">
        <v>600</v>
      </c>
      <c r="D131" s="274">
        <v>600</v>
      </c>
      <c r="E131" s="274">
        <v>768</v>
      </c>
      <c r="F131" s="497">
        <f t="shared" si="0"/>
        <v>1.28</v>
      </c>
    </row>
    <row r="132" spans="1:6" ht="12.75">
      <c r="A132" s="306"/>
      <c r="B132" s="54" t="s">
        <v>569</v>
      </c>
      <c r="C132" s="274"/>
      <c r="D132" s="274"/>
      <c r="E132" s="274"/>
      <c r="F132" s="497"/>
    </row>
    <row r="133" spans="1:6" ht="12.75">
      <c r="A133" s="306"/>
      <c r="B133" s="54" t="s">
        <v>570</v>
      </c>
      <c r="C133" s="274"/>
      <c r="D133" s="274"/>
      <c r="E133" s="274"/>
      <c r="F133" s="497"/>
    </row>
    <row r="134" spans="1:6" ht="12.75">
      <c r="A134" s="306"/>
      <c r="B134" s="54" t="s">
        <v>572</v>
      </c>
      <c r="C134" s="274">
        <v>4450</v>
      </c>
      <c r="D134" s="274">
        <v>4450</v>
      </c>
      <c r="E134" s="274">
        <v>2375</v>
      </c>
      <c r="F134" s="497">
        <f t="shared" si="0"/>
        <v>0.5337078651685393</v>
      </c>
    </row>
    <row r="135" spans="1:6" ht="12.75">
      <c r="A135" s="306"/>
      <c r="B135" s="54" t="s">
        <v>573</v>
      </c>
      <c r="C135" s="274">
        <v>1470</v>
      </c>
      <c r="D135" s="274">
        <v>1470</v>
      </c>
      <c r="E135" s="274">
        <v>644</v>
      </c>
      <c r="F135" s="497">
        <f t="shared" si="0"/>
        <v>0.4380952380952381</v>
      </c>
    </row>
    <row r="136" spans="1:6" ht="13.5" thickBot="1">
      <c r="A136" s="306"/>
      <c r="B136" s="59" t="s">
        <v>577</v>
      </c>
      <c r="C136" s="315"/>
      <c r="D136" s="315"/>
      <c r="E136" s="315"/>
      <c r="F136" s="906"/>
    </row>
    <row r="137" spans="1:6" ht="13.5" thickBot="1">
      <c r="A137" s="306"/>
      <c r="B137" s="223" t="s">
        <v>567</v>
      </c>
      <c r="C137" s="319">
        <f>SUM(C131:C136)</f>
        <v>6520</v>
      </c>
      <c r="D137" s="319">
        <f>SUM(D131:D136)</f>
        <v>6520</v>
      </c>
      <c r="E137" s="319">
        <f>SUM(E131:E136)</f>
        <v>3787</v>
      </c>
      <c r="F137" s="891">
        <f t="shared" si="0"/>
        <v>0.5808282208588957</v>
      </c>
    </row>
    <row r="138" spans="1:6" ht="13.5" thickBot="1">
      <c r="A138" s="306"/>
      <c r="B138" s="56" t="s">
        <v>39</v>
      </c>
      <c r="C138" s="276"/>
      <c r="D138" s="276"/>
      <c r="E138" s="276">
        <v>150</v>
      </c>
      <c r="F138" s="907"/>
    </row>
    <row r="139" spans="1:6" ht="13.5" thickBot="1">
      <c r="A139" s="306"/>
      <c r="B139" s="174" t="s">
        <v>16</v>
      </c>
      <c r="C139" s="276"/>
      <c r="D139" s="276">
        <v>2528</v>
      </c>
      <c r="E139" s="276">
        <v>2528</v>
      </c>
      <c r="F139" s="891">
        <f t="shared" si="0"/>
        <v>1</v>
      </c>
    </row>
    <row r="140" spans="1:6" ht="13.5" thickBot="1">
      <c r="A140" s="306"/>
      <c r="B140" s="563" t="s">
        <v>13</v>
      </c>
      <c r="C140" s="564">
        <f>SUM(C138+C137+C139)</f>
        <v>6520</v>
      </c>
      <c r="D140" s="564">
        <f>SUM(D138+D137+D139)</f>
        <v>9048</v>
      </c>
      <c r="E140" s="564">
        <f>SUM(E138+E137+E139)</f>
        <v>6465</v>
      </c>
      <c r="F140" s="891">
        <f t="shared" si="0"/>
        <v>0.7145225464190982</v>
      </c>
    </row>
    <row r="141" spans="1:6" ht="13.5" thickBot="1">
      <c r="A141" s="306"/>
      <c r="B141" s="565" t="s">
        <v>19</v>
      </c>
      <c r="C141" s="566"/>
      <c r="D141" s="566"/>
      <c r="E141" s="566"/>
      <c r="F141" s="907"/>
    </row>
    <row r="142" spans="1:6" ht="12.75">
      <c r="A142" s="306"/>
      <c r="B142" s="54" t="s">
        <v>578</v>
      </c>
      <c r="C142" s="274">
        <v>96537</v>
      </c>
      <c r="D142" s="274">
        <v>98677</v>
      </c>
      <c r="E142" s="274">
        <v>47477</v>
      </c>
      <c r="F142" s="497">
        <f t="shared" si="0"/>
        <v>0.48113542162814027</v>
      </c>
    </row>
    <row r="143" spans="1:6" ht="13.5" thickBot="1">
      <c r="A143" s="306"/>
      <c r="B143" s="294" t="s">
        <v>579</v>
      </c>
      <c r="C143" s="315">
        <v>6250</v>
      </c>
      <c r="D143" s="315">
        <v>6250</v>
      </c>
      <c r="E143" s="315">
        <v>3103</v>
      </c>
      <c r="F143" s="906">
        <f t="shared" si="0"/>
        <v>0.49648</v>
      </c>
    </row>
    <row r="144" spans="1:6" ht="13.5" thickBot="1">
      <c r="A144" s="306"/>
      <c r="B144" s="567" t="s">
        <v>922</v>
      </c>
      <c r="C144" s="568">
        <f>SUM(C142:C143)</f>
        <v>102787</v>
      </c>
      <c r="D144" s="568">
        <f>SUM(D142:D143)</f>
        <v>104927</v>
      </c>
      <c r="E144" s="568">
        <f>SUM(E142:E143)</f>
        <v>50580</v>
      </c>
      <c r="F144" s="891">
        <f t="shared" si="0"/>
        <v>0.4820494248382209</v>
      </c>
    </row>
    <row r="145" spans="1:6" ht="13.5" thickBot="1">
      <c r="A145" s="306"/>
      <c r="B145" s="877" t="s">
        <v>316</v>
      </c>
      <c r="C145" s="568"/>
      <c r="D145" s="568"/>
      <c r="E145" s="880">
        <v>1199</v>
      </c>
      <c r="F145" s="907"/>
    </row>
    <row r="146" spans="1:6" ht="15.75" thickBot="1">
      <c r="A146" s="306"/>
      <c r="B146" s="300" t="s">
        <v>41</v>
      </c>
      <c r="C146" s="320">
        <f>SUM(C140+C141+C144)</f>
        <v>109307</v>
      </c>
      <c r="D146" s="320">
        <f>SUM(D140+D141+D144)</f>
        <v>113975</v>
      </c>
      <c r="E146" s="320">
        <f>SUM(E140+E141+E144+E145)</f>
        <v>58244</v>
      </c>
      <c r="F146" s="908">
        <f t="shared" si="0"/>
        <v>0.511024347444615</v>
      </c>
    </row>
    <row r="147" spans="1:6" ht="12.75">
      <c r="A147" s="305"/>
      <c r="B147" s="295" t="s">
        <v>581</v>
      </c>
      <c r="C147" s="274">
        <v>60324</v>
      </c>
      <c r="D147" s="274">
        <v>62418</v>
      </c>
      <c r="E147" s="274">
        <v>30820</v>
      </c>
      <c r="F147" s="497">
        <f t="shared" si="0"/>
        <v>0.49376782338428016</v>
      </c>
    </row>
    <row r="148" spans="1:6" ht="12.75">
      <c r="A148" s="305"/>
      <c r="B148" s="295" t="s">
        <v>582</v>
      </c>
      <c r="C148" s="274">
        <v>15824</v>
      </c>
      <c r="D148" s="274">
        <v>16334</v>
      </c>
      <c r="E148" s="274">
        <v>7628</v>
      </c>
      <c r="F148" s="497">
        <f t="shared" si="0"/>
        <v>0.4670013468838007</v>
      </c>
    </row>
    <row r="149" spans="1:6" ht="12.75">
      <c r="A149" s="305"/>
      <c r="B149" s="295" t="s">
        <v>583</v>
      </c>
      <c r="C149" s="274">
        <v>33159</v>
      </c>
      <c r="D149" s="274">
        <v>35223</v>
      </c>
      <c r="E149" s="274">
        <v>17467</v>
      </c>
      <c r="F149" s="497">
        <f t="shared" si="0"/>
        <v>0.4958975669306987</v>
      </c>
    </row>
    <row r="150" spans="1:6" ht="12.75">
      <c r="A150" s="305"/>
      <c r="B150" s="295" t="s">
        <v>584</v>
      </c>
      <c r="C150" s="274"/>
      <c r="D150" s="274"/>
      <c r="E150" s="274"/>
      <c r="F150" s="497"/>
    </row>
    <row r="151" spans="1:6" ht="13.5" thickBot="1">
      <c r="A151" s="305"/>
      <c r="B151" s="297" t="s">
        <v>585</v>
      </c>
      <c r="C151" s="315"/>
      <c r="D151" s="315"/>
      <c r="E151" s="315"/>
      <c r="F151" s="906"/>
    </row>
    <row r="152" spans="1:6" ht="13.5" thickBot="1">
      <c r="A152" s="305"/>
      <c r="B152" s="296" t="s">
        <v>921</v>
      </c>
      <c r="C152" s="319">
        <f>SUM(C147:C151)</f>
        <v>109307</v>
      </c>
      <c r="D152" s="319">
        <f>SUM(D147:D151)</f>
        <v>113975</v>
      </c>
      <c r="E152" s="319">
        <f>SUM(E147:E151)</f>
        <v>55915</v>
      </c>
      <c r="F152" s="907">
        <f>SUM(E152/D152)</f>
        <v>0.4905900416758061</v>
      </c>
    </row>
    <row r="153" spans="1:6" ht="12.75">
      <c r="A153" s="305"/>
      <c r="B153" s="295" t="s">
        <v>586</v>
      </c>
      <c r="C153" s="274"/>
      <c r="D153" s="274"/>
      <c r="E153" s="274"/>
      <c r="F153" s="497"/>
    </row>
    <row r="154" spans="1:6" ht="12.75">
      <c r="A154" s="305"/>
      <c r="B154" s="295" t="s">
        <v>587</v>
      </c>
      <c r="C154" s="274"/>
      <c r="D154" s="274"/>
      <c r="E154" s="274"/>
      <c r="F154" s="497"/>
    </row>
    <row r="155" spans="1:6" ht="13.5" thickBot="1">
      <c r="A155" s="305"/>
      <c r="B155" s="298" t="s">
        <v>592</v>
      </c>
      <c r="C155" s="315"/>
      <c r="D155" s="315"/>
      <c r="E155" s="315"/>
      <c r="F155" s="906"/>
    </row>
    <row r="156" spans="1:6" ht="13.5" thickBot="1">
      <c r="A156" s="305"/>
      <c r="B156" s="299" t="s">
        <v>6</v>
      </c>
      <c r="C156" s="314"/>
      <c r="D156" s="314"/>
      <c r="E156" s="314"/>
      <c r="F156" s="907"/>
    </row>
    <row r="157" spans="1:6" ht="13.5" thickBot="1">
      <c r="A157" s="305"/>
      <c r="B157" s="879" t="s">
        <v>317</v>
      </c>
      <c r="C157" s="314"/>
      <c r="D157" s="314"/>
      <c r="E157" s="314">
        <v>491</v>
      </c>
      <c r="F157" s="907"/>
    </row>
    <row r="158" spans="1:6" ht="15.75" thickBot="1">
      <c r="A158" s="307"/>
      <c r="B158" s="301" t="s">
        <v>263</v>
      </c>
      <c r="C158" s="320">
        <f>SUM(C152+C156)</f>
        <v>109307</v>
      </c>
      <c r="D158" s="320">
        <f>SUM(D152+D156)</f>
        <v>113975</v>
      </c>
      <c r="E158" s="320">
        <f>SUM(E152+E156+E157)</f>
        <v>56406</v>
      </c>
      <c r="F158" s="908">
        <f>SUM(E158/D158)</f>
        <v>0.49489800394823424</v>
      </c>
    </row>
    <row r="159" spans="1:6" ht="15">
      <c r="A159" s="308">
        <v>2330</v>
      </c>
      <c r="B159" s="309" t="s">
        <v>597</v>
      </c>
      <c r="C159" s="274"/>
      <c r="D159" s="274"/>
      <c r="E159" s="274"/>
      <c r="F159" s="497"/>
    </row>
    <row r="160" spans="1:6" ht="12.75">
      <c r="A160" s="306"/>
      <c r="B160" s="54" t="s">
        <v>568</v>
      </c>
      <c r="C160" s="274"/>
      <c r="D160" s="274"/>
      <c r="E160" s="274">
        <v>674</v>
      </c>
      <c r="F160" s="497"/>
    </row>
    <row r="161" spans="1:6" ht="12.75">
      <c r="A161" s="306"/>
      <c r="B161" s="54" t="s">
        <v>569</v>
      </c>
      <c r="C161" s="274"/>
      <c r="D161" s="274"/>
      <c r="E161" s="274"/>
      <c r="F161" s="497"/>
    </row>
    <row r="162" spans="1:6" ht="12.75">
      <c r="A162" s="306"/>
      <c r="B162" s="54" t="s">
        <v>570</v>
      </c>
      <c r="C162" s="274">
        <v>550</v>
      </c>
      <c r="D162" s="274">
        <v>550</v>
      </c>
      <c r="E162" s="274">
        <v>132</v>
      </c>
      <c r="F162" s="497">
        <f>SUM(E162/D162)</f>
        <v>0.24</v>
      </c>
    </row>
    <row r="163" spans="1:6" ht="12.75">
      <c r="A163" s="306"/>
      <c r="B163" s="54" t="s">
        <v>572</v>
      </c>
      <c r="C163" s="274">
        <v>4710</v>
      </c>
      <c r="D163" s="274">
        <v>4710</v>
      </c>
      <c r="E163" s="274">
        <v>4224</v>
      </c>
      <c r="F163" s="497">
        <f>SUM(E163/D163)</f>
        <v>0.8968152866242038</v>
      </c>
    </row>
    <row r="164" spans="1:6" ht="12.75">
      <c r="A164" s="306"/>
      <c r="B164" s="54" t="s">
        <v>146</v>
      </c>
      <c r="C164" s="274"/>
      <c r="D164" s="274"/>
      <c r="E164" s="274">
        <v>355</v>
      </c>
      <c r="F164" s="497"/>
    </row>
    <row r="165" spans="1:6" ht="12.75">
      <c r="A165" s="306"/>
      <c r="B165" s="54" t="s">
        <v>573</v>
      </c>
      <c r="C165" s="274">
        <v>1131</v>
      </c>
      <c r="D165" s="274">
        <v>1131</v>
      </c>
      <c r="E165" s="274">
        <v>1140</v>
      </c>
      <c r="F165" s="497">
        <f>SUM(E165/D165)</f>
        <v>1.0079575596816976</v>
      </c>
    </row>
    <row r="166" spans="1:6" ht="13.5" thickBot="1">
      <c r="A166" s="306"/>
      <c r="B166" s="59" t="s">
        <v>577</v>
      </c>
      <c r="C166" s="315"/>
      <c r="D166" s="315"/>
      <c r="E166" s="315"/>
      <c r="F166" s="906"/>
    </row>
    <row r="167" spans="1:6" ht="13.5" thickBot="1">
      <c r="A167" s="306"/>
      <c r="B167" s="223" t="s">
        <v>567</v>
      </c>
      <c r="C167" s="319">
        <f>SUM(C160:C166)</f>
        <v>6391</v>
      </c>
      <c r="D167" s="319">
        <f>SUM(D160:D166)</f>
        <v>6391</v>
      </c>
      <c r="E167" s="319">
        <f>SUM(E160:E166)</f>
        <v>6525</v>
      </c>
      <c r="F167" s="891">
        <f>SUM(E167/D167)</f>
        <v>1.0209669848224066</v>
      </c>
    </row>
    <row r="168" spans="1:6" ht="13.5" thickBot="1">
      <c r="A168" s="306"/>
      <c r="B168" s="56" t="s">
        <v>39</v>
      </c>
      <c r="C168" s="276"/>
      <c r="D168" s="276"/>
      <c r="E168" s="276"/>
      <c r="F168" s="907"/>
    </row>
    <row r="169" spans="1:6" ht="13.5" thickBot="1">
      <c r="A169" s="306"/>
      <c r="B169" s="174" t="s">
        <v>16</v>
      </c>
      <c r="C169" s="276"/>
      <c r="D169" s="276">
        <v>986</v>
      </c>
      <c r="E169" s="276">
        <v>986</v>
      </c>
      <c r="F169" s="891">
        <f>SUM(E169/D169)</f>
        <v>1</v>
      </c>
    </row>
    <row r="170" spans="1:6" ht="13.5" thickBot="1">
      <c r="A170" s="306"/>
      <c r="B170" s="563" t="s">
        <v>13</v>
      </c>
      <c r="C170" s="564">
        <f>SUM(C168+C167+C169)</f>
        <v>6391</v>
      </c>
      <c r="D170" s="564">
        <f>SUM(D168+D167+D169)</f>
        <v>7377</v>
      </c>
      <c r="E170" s="564">
        <f>SUM(E168+E167+E169)</f>
        <v>7511</v>
      </c>
      <c r="F170" s="891">
        <f>SUM(E170/D170)</f>
        <v>1.018164565541548</v>
      </c>
    </row>
    <row r="171" spans="1:6" ht="13.5" thickBot="1">
      <c r="A171" s="306"/>
      <c r="B171" s="565" t="s">
        <v>19</v>
      </c>
      <c r="C171" s="566"/>
      <c r="D171" s="566"/>
      <c r="E171" s="566"/>
      <c r="F171" s="907"/>
    </row>
    <row r="172" spans="1:6" ht="12.75">
      <c r="A172" s="306"/>
      <c r="B172" s="54" t="s">
        <v>578</v>
      </c>
      <c r="C172" s="274">
        <v>94634</v>
      </c>
      <c r="D172" s="274">
        <v>95536</v>
      </c>
      <c r="E172" s="274">
        <v>46165</v>
      </c>
      <c r="F172" s="497">
        <f aca="true" t="shared" si="1" ref="F172:F179">SUM(E172/D172)</f>
        <v>0.48322098475967173</v>
      </c>
    </row>
    <row r="173" spans="1:6" ht="13.5" thickBot="1">
      <c r="A173" s="306"/>
      <c r="B173" s="294" t="s">
        <v>579</v>
      </c>
      <c r="C173" s="315">
        <v>5000</v>
      </c>
      <c r="D173" s="315">
        <v>5000</v>
      </c>
      <c r="E173" s="315">
        <v>1682</v>
      </c>
      <c r="F173" s="906">
        <f t="shared" si="1"/>
        <v>0.3364</v>
      </c>
    </row>
    <row r="174" spans="1:6" ht="13.5" thickBot="1">
      <c r="A174" s="306"/>
      <c r="B174" s="567" t="s">
        <v>922</v>
      </c>
      <c r="C174" s="568">
        <f>SUM(C172:C173)</f>
        <v>99634</v>
      </c>
      <c r="D174" s="568">
        <f>SUM(D172:D173)</f>
        <v>100536</v>
      </c>
      <c r="E174" s="568">
        <f>SUM(E172:E173)</f>
        <v>47847</v>
      </c>
      <c r="F174" s="891">
        <f t="shared" si="1"/>
        <v>0.4759190737646216</v>
      </c>
    </row>
    <row r="175" spans="1:6" ht="13.5" thickBot="1">
      <c r="A175" s="306"/>
      <c r="B175" s="877" t="s">
        <v>134</v>
      </c>
      <c r="C175" s="568"/>
      <c r="D175" s="568"/>
      <c r="E175" s="880">
        <v>1054</v>
      </c>
      <c r="F175" s="907"/>
    </row>
    <row r="176" spans="1:6" ht="15.75" thickBot="1">
      <c r="A176" s="306"/>
      <c r="B176" s="300" t="s">
        <v>41</v>
      </c>
      <c r="C176" s="320">
        <f>SUM(C170+C171+C174)</f>
        <v>106025</v>
      </c>
      <c r="D176" s="320">
        <f>SUM(D170+D171+D174)</f>
        <v>107913</v>
      </c>
      <c r="E176" s="320">
        <f>SUM(E170+E171+E174+E175)</f>
        <v>56412</v>
      </c>
      <c r="F176" s="908">
        <f t="shared" si="1"/>
        <v>0.5227544410775347</v>
      </c>
    </row>
    <row r="177" spans="1:6" ht="12.75">
      <c r="A177" s="305"/>
      <c r="B177" s="295" t="s">
        <v>581</v>
      </c>
      <c r="C177" s="274">
        <v>54651</v>
      </c>
      <c r="D177" s="274">
        <v>55703</v>
      </c>
      <c r="E177" s="274">
        <v>25767</v>
      </c>
      <c r="F177" s="497">
        <f t="shared" si="1"/>
        <v>0.4625783171462937</v>
      </c>
    </row>
    <row r="178" spans="1:6" ht="12.75">
      <c r="A178" s="305"/>
      <c r="B178" s="295" t="s">
        <v>582</v>
      </c>
      <c r="C178" s="274">
        <v>14307</v>
      </c>
      <c r="D178" s="274">
        <v>14590</v>
      </c>
      <c r="E178" s="274">
        <v>6264</v>
      </c>
      <c r="F178" s="497">
        <f t="shared" si="1"/>
        <v>0.4293351610692255</v>
      </c>
    </row>
    <row r="179" spans="1:6" ht="12.75">
      <c r="A179" s="305"/>
      <c r="B179" s="295" t="s">
        <v>583</v>
      </c>
      <c r="C179" s="274">
        <v>37067</v>
      </c>
      <c r="D179" s="274">
        <v>37620</v>
      </c>
      <c r="E179" s="274">
        <v>22169</v>
      </c>
      <c r="F179" s="497">
        <f t="shared" si="1"/>
        <v>0.5892876129718235</v>
      </c>
    </row>
    <row r="180" spans="1:6" ht="12.75">
      <c r="A180" s="305"/>
      <c r="B180" s="295" t="s">
        <v>584</v>
      </c>
      <c r="C180" s="274"/>
      <c r="D180" s="274"/>
      <c r="E180" s="274"/>
      <c r="F180" s="497"/>
    </row>
    <row r="181" spans="1:6" ht="13.5" thickBot="1">
      <c r="A181" s="305"/>
      <c r="B181" s="297" t="s">
        <v>585</v>
      </c>
      <c r="C181" s="315"/>
      <c r="D181" s="315"/>
      <c r="E181" s="315"/>
      <c r="F181" s="906"/>
    </row>
    <row r="182" spans="1:6" ht="13.5" thickBot="1">
      <c r="A182" s="305"/>
      <c r="B182" s="296" t="s">
        <v>921</v>
      </c>
      <c r="C182" s="319">
        <f>SUM(C177:C181)</f>
        <v>106025</v>
      </c>
      <c r="D182" s="319">
        <f>SUM(D177:D181)</f>
        <v>107913</v>
      </c>
      <c r="E182" s="319">
        <f>SUM(E177:E181)</f>
        <v>54200</v>
      </c>
      <c r="F182" s="891">
        <f>SUM(E182/D182)</f>
        <v>0.5022564473233068</v>
      </c>
    </row>
    <row r="183" spans="1:6" ht="12.75">
      <c r="A183" s="305"/>
      <c r="B183" s="295" t="s">
        <v>586</v>
      </c>
      <c r="C183" s="274"/>
      <c r="D183" s="274"/>
      <c r="E183" s="274"/>
      <c r="F183" s="497"/>
    </row>
    <row r="184" spans="1:6" ht="12.75">
      <c r="A184" s="305"/>
      <c r="B184" s="295" t="s">
        <v>587</v>
      </c>
      <c r="C184" s="274"/>
      <c r="D184" s="274"/>
      <c r="E184" s="274"/>
      <c r="F184" s="497"/>
    </row>
    <row r="185" spans="1:6" ht="13.5" thickBot="1">
      <c r="A185" s="305"/>
      <c r="B185" s="298" t="s">
        <v>592</v>
      </c>
      <c r="C185" s="315"/>
      <c r="D185" s="315"/>
      <c r="E185" s="315"/>
      <c r="F185" s="906"/>
    </row>
    <row r="186" spans="1:6" ht="13.5" thickBot="1">
      <c r="A186" s="305"/>
      <c r="B186" s="299" t="s">
        <v>6</v>
      </c>
      <c r="C186" s="314"/>
      <c r="D186" s="314"/>
      <c r="E186" s="314"/>
      <c r="F186" s="907"/>
    </row>
    <row r="187" spans="1:6" ht="13.5" thickBot="1">
      <c r="A187" s="305"/>
      <c r="B187" s="879" t="s">
        <v>317</v>
      </c>
      <c r="C187" s="314"/>
      <c r="D187" s="314"/>
      <c r="E187" s="314">
        <v>1532</v>
      </c>
      <c r="F187" s="907"/>
    </row>
    <row r="188" spans="1:6" ht="15.75" thickBot="1">
      <c r="A188" s="307"/>
      <c r="B188" s="301" t="s">
        <v>263</v>
      </c>
      <c r="C188" s="320">
        <f>SUM(C182+C186)</f>
        <v>106025</v>
      </c>
      <c r="D188" s="320">
        <f>SUM(D182+D186)</f>
        <v>107913</v>
      </c>
      <c r="E188" s="320">
        <f>SUM(E182+E186+E187)</f>
        <v>55732</v>
      </c>
      <c r="F188" s="908">
        <f>SUM(E188/D188)</f>
        <v>0.5164530686756924</v>
      </c>
    </row>
    <row r="189" spans="1:6" ht="15">
      <c r="A189" s="311">
        <v>2335</v>
      </c>
      <c r="B189" s="309" t="s">
        <v>598</v>
      </c>
      <c r="C189" s="274"/>
      <c r="D189" s="274"/>
      <c r="E189" s="274"/>
      <c r="F189" s="497"/>
    </row>
    <row r="190" spans="1:6" ht="12.75">
      <c r="A190" s="306"/>
      <c r="B190" s="54" t="s">
        <v>568</v>
      </c>
      <c r="C190" s="274"/>
      <c r="D190" s="274"/>
      <c r="E190" s="274"/>
      <c r="F190" s="497"/>
    </row>
    <row r="191" spans="1:6" ht="12.75">
      <c r="A191" s="306"/>
      <c r="B191" s="54" t="s">
        <v>147</v>
      </c>
      <c r="C191" s="274"/>
      <c r="D191" s="274"/>
      <c r="E191" s="274">
        <v>466</v>
      </c>
      <c r="F191" s="497"/>
    </row>
    <row r="192" spans="1:6" ht="12.75">
      <c r="A192" s="306"/>
      <c r="B192" s="54" t="s">
        <v>569</v>
      </c>
      <c r="C192" s="274"/>
      <c r="D192" s="274"/>
      <c r="E192" s="274"/>
      <c r="F192" s="497"/>
    </row>
    <row r="193" spans="1:6" ht="12.75">
      <c r="A193" s="306"/>
      <c r="B193" s="54" t="s">
        <v>570</v>
      </c>
      <c r="C193" s="274"/>
      <c r="D193" s="274"/>
      <c r="E193" s="274"/>
      <c r="F193" s="497"/>
    </row>
    <row r="194" spans="1:6" ht="12.75">
      <c r="A194" s="306"/>
      <c r="B194" s="54" t="s">
        <v>572</v>
      </c>
      <c r="C194" s="274">
        <v>4829</v>
      </c>
      <c r="D194" s="274">
        <v>4829</v>
      </c>
      <c r="E194" s="274">
        <v>2098</v>
      </c>
      <c r="F194" s="497">
        <f>SUM(E194/D194)</f>
        <v>0.43445848001656656</v>
      </c>
    </row>
    <row r="195" spans="1:6" ht="12.75">
      <c r="A195" s="306"/>
      <c r="B195" s="54" t="s">
        <v>146</v>
      </c>
      <c r="C195" s="274"/>
      <c r="D195" s="274"/>
      <c r="E195" s="274">
        <v>42</v>
      </c>
      <c r="F195" s="497"/>
    </row>
    <row r="196" spans="1:6" ht="12.75">
      <c r="A196" s="306"/>
      <c r="B196" s="54" t="s">
        <v>573</v>
      </c>
      <c r="C196" s="274">
        <v>1251</v>
      </c>
      <c r="D196" s="274">
        <v>1251</v>
      </c>
      <c r="E196" s="274">
        <v>566</v>
      </c>
      <c r="F196" s="497">
        <f>SUM(E196/D196)</f>
        <v>0.4524380495603517</v>
      </c>
    </row>
    <row r="197" spans="1:6" ht="13.5" thickBot="1">
      <c r="A197" s="306"/>
      <c r="B197" s="59" t="s">
        <v>577</v>
      </c>
      <c r="C197" s="315"/>
      <c r="D197" s="315"/>
      <c r="E197" s="315"/>
      <c r="F197" s="906"/>
    </row>
    <row r="198" spans="1:6" ht="13.5" thickBot="1">
      <c r="A198" s="306"/>
      <c r="B198" s="223" t="s">
        <v>567</v>
      </c>
      <c r="C198" s="319">
        <f>SUM(C190:C197)</f>
        <v>6080</v>
      </c>
      <c r="D198" s="319">
        <f>SUM(D190:D197)</f>
        <v>6080</v>
      </c>
      <c r="E198" s="319">
        <f>SUM(E190:E197)</f>
        <v>3172</v>
      </c>
      <c r="F198" s="891">
        <f>SUM(E198/D198)</f>
        <v>0.5217105263157895</v>
      </c>
    </row>
    <row r="199" spans="1:6" ht="13.5" thickBot="1">
      <c r="A199" s="306"/>
      <c r="B199" s="56" t="s">
        <v>39</v>
      </c>
      <c r="C199" s="276"/>
      <c r="D199" s="276"/>
      <c r="E199" s="276">
        <v>160</v>
      </c>
      <c r="F199" s="907"/>
    </row>
    <row r="200" spans="1:6" ht="13.5" thickBot="1">
      <c r="A200" s="306"/>
      <c r="B200" s="174" t="s">
        <v>16</v>
      </c>
      <c r="C200" s="276"/>
      <c r="D200" s="276">
        <v>2585</v>
      </c>
      <c r="E200" s="276">
        <v>2585</v>
      </c>
      <c r="F200" s="891">
        <f>SUM(E200/D200)</f>
        <v>1</v>
      </c>
    </row>
    <row r="201" spans="1:6" ht="13.5" thickBot="1">
      <c r="A201" s="306"/>
      <c r="B201" s="563" t="s">
        <v>13</v>
      </c>
      <c r="C201" s="564">
        <f>SUM(C199+C198+C200)</f>
        <v>6080</v>
      </c>
      <c r="D201" s="564">
        <f>SUM(D199+D198+D200)</f>
        <v>8665</v>
      </c>
      <c r="E201" s="564">
        <f>SUM(E199+E198+E200)</f>
        <v>5917</v>
      </c>
      <c r="F201" s="891">
        <f>SUM(E201/D201)</f>
        <v>0.682862088863243</v>
      </c>
    </row>
    <row r="202" spans="1:6" ht="13.5" thickBot="1">
      <c r="A202" s="306"/>
      <c r="B202" s="565" t="s">
        <v>19</v>
      </c>
      <c r="C202" s="566"/>
      <c r="D202" s="566"/>
      <c r="E202" s="566"/>
      <c r="F202" s="907"/>
    </row>
    <row r="203" spans="1:6" ht="12.75">
      <c r="A203" s="306"/>
      <c r="B203" s="54" t="s">
        <v>578</v>
      </c>
      <c r="C203" s="274">
        <v>48566</v>
      </c>
      <c r="D203" s="274">
        <v>49050</v>
      </c>
      <c r="E203" s="274">
        <v>21413</v>
      </c>
      <c r="F203" s="497">
        <f aca="true" t="shared" si="2" ref="F203:F209">SUM(E203/D203)</f>
        <v>0.43655453618756374</v>
      </c>
    </row>
    <row r="204" spans="1:6" ht="13.5" thickBot="1">
      <c r="A204" s="306"/>
      <c r="B204" s="294" t="s">
        <v>579</v>
      </c>
      <c r="C204" s="315">
        <v>2615</v>
      </c>
      <c r="D204" s="315">
        <v>2615</v>
      </c>
      <c r="E204" s="315">
        <v>1060</v>
      </c>
      <c r="F204" s="906">
        <f t="shared" si="2"/>
        <v>0.40535372848948376</v>
      </c>
    </row>
    <row r="205" spans="1:6" ht="13.5" thickBot="1">
      <c r="A205" s="306"/>
      <c r="B205" s="567" t="s">
        <v>922</v>
      </c>
      <c r="C205" s="568">
        <f>SUM(C203:C204)</f>
        <v>51181</v>
      </c>
      <c r="D205" s="568">
        <f>SUM(D203:D204)</f>
        <v>51665</v>
      </c>
      <c r="E205" s="568">
        <f>SUM(E203:E204)</f>
        <v>22473</v>
      </c>
      <c r="F205" s="891">
        <f t="shared" si="2"/>
        <v>0.4349753217845737</v>
      </c>
    </row>
    <row r="206" spans="1:6" ht="15.75" thickBot="1">
      <c r="A206" s="306"/>
      <c r="B206" s="300" t="s">
        <v>41</v>
      </c>
      <c r="C206" s="320">
        <f>SUM(C201+C202+C205)</f>
        <v>57261</v>
      </c>
      <c r="D206" s="320">
        <f>SUM(D201+D202+D205)</f>
        <v>60330</v>
      </c>
      <c r="E206" s="320">
        <f>SUM(E201+E202+E205)</f>
        <v>28390</v>
      </c>
      <c r="F206" s="908">
        <f t="shared" si="2"/>
        <v>0.4705784849991712</v>
      </c>
    </row>
    <row r="207" spans="1:6" ht="12.75">
      <c r="A207" s="305"/>
      <c r="B207" s="295" t="s">
        <v>581</v>
      </c>
      <c r="C207" s="274">
        <v>30837</v>
      </c>
      <c r="D207" s="274">
        <v>31588</v>
      </c>
      <c r="E207" s="274">
        <v>14856</v>
      </c>
      <c r="F207" s="497">
        <f t="shared" si="2"/>
        <v>0.47030517918196785</v>
      </c>
    </row>
    <row r="208" spans="1:6" ht="12.75">
      <c r="A208" s="305"/>
      <c r="B208" s="295" t="s">
        <v>582</v>
      </c>
      <c r="C208" s="274">
        <v>8148</v>
      </c>
      <c r="D208" s="274">
        <v>8342</v>
      </c>
      <c r="E208" s="274">
        <v>3923</v>
      </c>
      <c r="F208" s="497">
        <f t="shared" si="2"/>
        <v>0.47027091824502515</v>
      </c>
    </row>
    <row r="209" spans="1:6" ht="12.75">
      <c r="A209" s="305"/>
      <c r="B209" s="295" t="s">
        <v>583</v>
      </c>
      <c r="C209" s="274">
        <v>18276</v>
      </c>
      <c r="D209" s="274">
        <v>20400</v>
      </c>
      <c r="E209" s="274">
        <v>8023</v>
      </c>
      <c r="F209" s="497">
        <f t="shared" si="2"/>
        <v>0.3932843137254902</v>
      </c>
    </row>
    <row r="210" spans="1:6" ht="12.75">
      <c r="A210" s="305"/>
      <c r="B210" s="295" t="s">
        <v>584</v>
      </c>
      <c r="C210" s="274"/>
      <c r="D210" s="274"/>
      <c r="E210" s="274"/>
      <c r="F210" s="497"/>
    </row>
    <row r="211" spans="1:6" ht="13.5" thickBot="1">
      <c r="A211" s="305"/>
      <c r="B211" s="297" t="s">
        <v>585</v>
      </c>
      <c r="C211" s="315"/>
      <c r="D211" s="315"/>
      <c r="E211" s="315"/>
      <c r="F211" s="906"/>
    </row>
    <row r="212" spans="1:6" ht="13.5" thickBot="1">
      <c r="A212" s="305"/>
      <c r="B212" s="296" t="s">
        <v>921</v>
      </c>
      <c r="C212" s="319">
        <f>SUM(C207:C211)</f>
        <v>57261</v>
      </c>
      <c r="D212" s="319">
        <f>SUM(D207:D211)</f>
        <v>60330</v>
      </c>
      <c r="E212" s="319">
        <f>SUM(E207:E211)</f>
        <v>26802</v>
      </c>
      <c r="F212" s="891">
        <f>SUM(E212/D212)</f>
        <v>0.44425658876181007</v>
      </c>
    </row>
    <row r="213" spans="1:6" ht="12.75">
      <c r="A213" s="305"/>
      <c r="B213" s="295" t="s">
        <v>586</v>
      </c>
      <c r="C213" s="274"/>
      <c r="D213" s="274"/>
      <c r="E213" s="274"/>
      <c r="F213" s="497"/>
    </row>
    <row r="214" spans="1:6" ht="12.75">
      <c r="A214" s="305"/>
      <c r="B214" s="295" t="s">
        <v>587</v>
      </c>
      <c r="C214" s="274"/>
      <c r="D214" s="274"/>
      <c r="E214" s="274"/>
      <c r="F214" s="497"/>
    </row>
    <row r="215" spans="1:6" ht="13.5" thickBot="1">
      <c r="A215" s="305"/>
      <c r="B215" s="298" t="s">
        <v>592</v>
      </c>
      <c r="C215" s="315"/>
      <c r="D215" s="315"/>
      <c r="E215" s="315"/>
      <c r="F215" s="906"/>
    </row>
    <row r="216" spans="1:6" ht="13.5" thickBot="1">
      <c r="A216" s="305"/>
      <c r="B216" s="299" t="s">
        <v>6</v>
      </c>
      <c r="C216" s="314"/>
      <c r="D216" s="314"/>
      <c r="E216" s="314"/>
      <c r="F216" s="907"/>
    </row>
    <row r="217" spans="1:6" ht="13.5" thickBot="1">
      <c r="A217" s="305"/>
      <c r="B217" s="879" t="s">
        <v>317</v>
      </c>
      <c r="C217" s="314"/>
      <c r="D217" s="314"/>
      <c r="E217" s="314">
        <v>51</v>
      </c>
      <c r="F217" s="907"/>
    </row>
    <row r="218" spans="1:6" ht="15.75" thickBot="1">
      <c r="A218" s="307"/>
      <c r="B218" s="301" t="s">
        <v>263</v>
      </c>
      <c r="C218" s="320">
        <f>SUM(C212+C216)</f>
        <v>57261</v>
      </c>
      <c r="D218" s="320">
        <f>SUM(D212+D216)</f>
        <v>60330</v>
      </c>
      <c r="E218" s="320">
        <f>SUM(E212+E216+E217)</f>
        <v>26853</v>
      </c>
      <c r="F218" s="908">
        <f>SUM(E218/D218)</f>
        <v>0.4451019393336648</v>
      </c>
    </row>
    <row r="219" spans="1:6" ht="15">
      <c r="A219" s="308">
        <v>2345</v>
      </c>
      <c r="B219" s="312" t="s">
        <v>599</v>
      </c>
      <c r="C219" s="274"/>
      <c r="D219" s="274"/>
      <c r="E219" s="274"/>
      <c r="F219" s="497"/>
    </row>
    <row r="220" spans="1:6" ht="12.75">
      <c r="A220" s="306"/>
      <c r="B220" s="54" t="s">
        <v>568</v>
      </c>
      <c r="C220" s="274"/>
      <c r="D220" s="274"/>
      <c r="E220" s="274"/>
      <c r="F220" s="497"/>
    </row>
    <row r="221" spans="1:6" ht="12.75">
      <c r="A221" s="306"/>
      <c r="B221" s="54" t="s">
        <v>147</v>
      </c>
      <c r="C221" s="274"/>
      <c r="D221" s="274"/>
      <c r="E221" s="274">
        <v>418</v>
      </c>
      <c r="F221" s="497"/>
    </row>
    <row r="222" spans="1:6" ht="12.75">
      <c r="A222" s="306"/>
      <c r="B222" s="54" t="s">
        <v>569</v>
      </c>
      <c r="C222" s="274"/>
      <c r="D222" s="274"/>
      <c r="E222" s="274"/>
      <c r="F222" s="497"/>
    </row>
    <row r="223" spans="1:6" ht="12.75">
      <c r="A223" s="306"/>
      <c r="B223" s="54" t="s">
        <v>570</v>
      </c>
      <c r="C223" s="274"/>
      <c r="D223" s="274"/>
      <c r="E223" s="274"/>
      <c r="F223" s="497"/>
    </row>
    <row r="224" spans="1:6" ht="12.75">
      <c r="A224" s="306"/>
      <c r="B224" s="54" t="s">
        <v>572</v>
      </c>
      <c r="C224" s="274">
        <v>5004</v>
      </c>
      <c r="D224" s="274">
        <v>5004</v>
      </c>
      <c r="E224" s="274">
        <v>2241</v>
      </c>
      <c r="F224" s="497">
        <f>SUM(E224/D224)</f>
        <v>0.447841726618705</v>
      </c>
    </row>
    <row r="225" spans="1:6" ht="12.75">
      <c r="A225" s="306"/>
      <c r="B225" s="54" t="s">
        <v>146</v>
      </c>
      <c r="C225" s="274"/>
      <c r="D225" s="274"/>
      <c r="E225" s="274">
        <v>9</v>
      </c>
      <c r="F225" s="497"/>
    </row>
    <row r="226" spans="1:6" ht="12.75">
      <c r="A226" s="306"/>
      <c r="B226" s="54" t="s">
        <v>573</v>
      </c>
      <c r="C226" s="274">
        <v>1312</v>
      </c>
      <c r="D226" s="274">
        <v>1312</v>
      </c>
      <c r="E226" s="274">
        <v>605</v>
      </c>
      <c r="F226" s="497">
        <f>SUM(E226/D226)</f>
        <v>0.4611280487804878</v>
      </c>
    </row>
    <row r="227" spans="1:6" ht="13.5" thickBot="1">
      <c r="A227" s="306"/>
      <c r="B227" s="59" t="s">
        <v>577</v>
      </c>
      <c r="C227" s="315"/>
      <c r="D227" s="315"/>
      <c r="E227" s="315"/>
      <c r="F227" s="906"/>
    </row>
    <row r="228" spans="1:6" ht="13.5" thickBot="1">
      <c r="A228" s="306"/>
      <c r="B228" s="223" t="s">
        <v>567</v>
      </c>
      <c r="C228" s="319">
        <f>SUM(C220:C227)</f>
        <v>6316</v>
      </c>
      <c r="D228" s="319">
        <f>SUM(D220:D227)</f>
        <v>6316</v>
      </c>
      <c r="E228" s="319">
        <f>SUM(E220:E227)</f>
        <v>3273</v>
      </c>
      <c r="F228" s="891">
        <f>SUM(E228/D228)</f>
        <v>0.5182077264091197</v>
      </c>
    </row>
    <row r="229" spans="1:6" ht="13.5" thickBot="1">
      <c r="A229" s="306"/>
      <c r="B229" s="56" t="s">
        <v>39</v>
      </c>
      <c r="C229" s="276"/>
      <c r="D229" s="276"/>
      <c r="E229" s="276">
        <v>170</v>
      </c>
      <c r="F229" s="907"/>
    </row>
    <row r="230" spans="1:6" ht="13.5" thickBot="1">
      <c r="A230" s="306"/>
      <c r="B230" s="174" t="s">
        <v>16</v>
      </c>
      <c r="C230" s="276"/>
      <c r="D230" s="276">
        <v>2143</v>
      </c>
      <c r="E230" s="276">
        <v>2143</v>
      </c>
      <c r="F230" s="891">
        <f>SUM(E230/D230)</f>
        <v>1</v>
      </c>
    </row>
    <row r="231" spans="1:6" ht="13.5" thickBot="1">
      <c r="A231" s="306"/>
      <c r="B231" s="563" t="s">
        <v>13</v>
      </c>
      <c r="C231" s="564">
        <f>SUM(C229+C228+C230)</f>
        <v>6316</v>
      </c>
      <c r="D231" s="564">
        <f>SUM(D229+D228+D230)</f>
        <v>8459</v>
      </c>
      <c r="E231" s="564">
        <f>SUM(E229+E228+E230)</f>
        <v>5586</v>
      </c>
      <c r="F231" s="891">
        <f>SUM(E231/D231)</f>
        <v>0.6603617448871025</v>
      </c>
    </row>
    <row r="232" spans="1:6" ht="13.5" thickBot="1">
      <c r="A232" s="306"/>
      <c r="B232" s="565" t="s">
        <v>19</v>
      </c>
      <c r="C232" s="566"/>
      <c r="D232" s="566"/>
      <c r="E232" s="566"/>
      <c r="F232" s="907"/>
    </row>
    <row r="233" spans="1:6" ht="12.75">
      <c r="A233" s="306"/>
      <c r="B233" s="54" t="s">
        <v>578</v>
      </c>
      <c r="C233" s="274">
        <v>47971</v>
      </c>
      <c r="D233" s="274">
        <v>48516</v>
      </c>
      <c r="E233" s="274">
        <v>21828</v>
      </c>
      <c r="F233" s="497">
        <f aca="true" t="shared" si="3" ref="F233:F239">SUM(E233/D233)</f>
        <v>0.4499134306208261</v>
      </c>
    </row>
    <row r="234" spans="1:6" ht="13.5" thickBot="1">
      <c r="A234" s="306"/>
      <c r="B234" s="294" t="s">
        <v>579</v>
      </c>
      <c r="C234" s="315">
        <v>2129</v>
      </c>
      <c r="D234" s="315">
        <v>2129</v>
      </c>
      <c r="E234" s="315">
        <v>480</v>
      </c>
      <c r="F234" s="906">
        <f t="shared" si="3"/>
        <v>0.22545796148426492</v>
      </c>
    </row>
    <row r="235" spans="1:6" ht="13.5" thickBot="1">
      <c r="A235" s="306"/>
      <c r="B235" s="567" t="s">
        <v>922</v>
      </c>
      <c r="C235" s="568">
        <f>SUM(C233:C234)</f>
        <v>50100</v>
      </c>
      <c r="D235" s="568">
        <f>SUM(D233:D234)</f>
        <v>50645</v>
      </c>
      <c r="E235" s="568">
        <f>SUM(E233:E234)</f>
        <v>22308</v>
      </c>
      <c r="F235" s="891">
        <f t="shared" si="3"/>
        <v>0.4404778359166749</v>
      </c>
    </row>
    <row r="236" spans="1:6" ht="15.75" thickBot="1">
      <c r="A236" s="306"/>
      <c r="B236" s="300" t="s">
        <v>41</v>
      </c>
      <c r="C236" s="320">
        <f>SUM(C231+C232+C235)</f>
        <v>56416</v>
      </c>
      <c r="D236" s="320">
        <f>SUM(D231+D232+D235)</f>
        <v>59104</v>
      </c>
      <c r="E236" s="320">
        <f>SUM(E231+E232+E235)</f>
        <v>27894</v>
      </c>
      <c r="F236" s="908">
        <f t="shared" si="3"/>
        <v>0.47194775311315645</v>
      </c>
    </row>
    <row r="237" spans="1:6" ht="12.75">
      <c r="A237" s="305"/>
      <c r="B237" s="295" t="s">
        <v>581</v>
      </c>
      <c r="C237" s="274">
        <v>31076</v>
      </c>
      <c r="D237" s="274">
        <v>31820</v>
      </c>
      <c r="E237" s="274">
        <v>16012</v>
      </c>
      <c r="F237" s="497">
        <f t="shared" si="3"/>
        <v>0.5032055311125079</v>
      </c>
    </row>
    <row r="238" spans="1:6" ht="12.75">
      <c r="A238" s="305"/>
      <c r="B238" s="295" t="s">
        <v>582</v>
      </c>
      <c r="C238" s="274">
        <v>8368</v>
      </c>
      <c r="D238" s="274">
        <v>8569</v>
      </c>
      <c r="E238" s="274">
        <v>4043</v>
      </c>
      <c r="F238" s="497">
        <f t="shared" si="3"/>
        <v>0.4718170148208659</v>
      </c>
    </row>
    <row r="239" spans="1:6" ht="12.75">
      <c r="A239" s="305"/>
      <c r="B239" s="295" t="s">
        <v>583</v>
      </c>
      <c r="C239" s="274">
        <v>16972</v>
      </c>
      <c r="D239" s="274">
        <v>18715</v>
      </c>
      <c r="E239" s="274">
        <v>6915</v>
      </c>
      <c r="F239" s="497">
        <f t="shared" si="3"/>
        <v>0.3694897141330484</v>
      </c>
    </row>
    <row r="240" spans="1:6" ht="12.75">
      <c r="A240" s="305"/>
      <c r="B240" s="295" t="s">
        <v>584</v>
      </c>
      <c r="C240" s="274"/>
      <c r="D240" s="274"/>
      <c r="E240" s="274"/>
      <c r="F240" s="497"/>
    </row>
    <row r="241" spans="1:6" ht="13.5" thickBot="1">
      <c r="A241" s="305"/>
      <c r="B241" s="297" t="s">
        <v>585</v>
      </c>
      <c r="C241" s="315"/>
      <c r="D241" s="315"/>
      <c r="E241" s="315"/>
      <c r="F241" s="906"/>
    </row>
    <row r="242" spans="1:6" ht="13.5" thickBot="1">
      <c r="A242" s="305"/>
      <c r="B242" s="296" t="s">
        <v>921</v>
      </c>
      <c r="C242" s="319">
        <f>SUM(C237:C241)</f>
        <v>56416</v>
      </c>
      <c r="D242" s="319">
        <f>SUM(D237:D241)</f>
        <v>59104</v>
      </c>
      <c r="E242" s="319">
        <f>SUM(E237:E241)</f>
        <v>26970</v>
      </c>
      <c r="F242" s="891">
        <f>SUM(E242/D242)</f>
        <v>0.45631429344883595</v>
      </c>
    </row>
    <row r="243" spans="1:6" ht="12.75">
      <c r="A243" s="305"/>
      <c r="B243" s="295" t="s">
        <v>586</v>
      </c>
      <c r="C243" s="274"/>
      <c r="D243" s="274"/>
      <c r="E243" s="274"/>
      <c r="F243" s="497"/>
    </row>
    <row r="244" spans="1:6" ht="12.75">
      <c r="A244" s="305"/>
      <c r="B244" s="295" t="s">
        <v>587</v>
      </c>
      <c r="C244" s="274"/>
      <c r="D244" s="274"/>
      <c r="E244" s="274"/>
      <c r="F244" s="497"/>
    </row>
    <row r="245" spans="1:6" ht="13.5" thickBot="1">
      <c r="A245" s="305"/>
      <c r="B245" s="298" t="s">
        <v>592</v>
      </c>
      <c r="C245" s="315"/>
      <c r="D245" s="315"/>
      <c r="E245" s="315"/>
      <c r="F245" s="906"/>
    </row>
    <row r="246" spans="1:6" ht="13.5" thickBot="1">
      <c r="A246" s="305"/>
      <c r="B246" s="299" t="s">
        <v>6</v>
      </c>
      <c r="C246" s="314"/>
      <c r="D246" s="314"/>
      <c r="E246" s="314"/>
      <c r="F246" s="907"/>
    </row>
    <row r="247" spans="1:6" ht="13.5" thickBot="1">
      <c r="A247" s="305"/>
      <c r="B247" s="879" t="s">
        <v>317</v>
      </c>
      <c r="C247" s="314"/>
      <c r="D247" s="314"/>
      <c r="E247" s="314">
        <v>89</v>
      </c>
      <c r="F247" s="907"/>
    </row>
    <row r="248" spans="1:6" ht="15.75" thickBot="1">
      <c r="A248" s="307"/>
      <c r="B248" s="301" t="s">
        <v>263</v>
      </c>
      <c r="C248" s="320">
        <f>SUM(C242+C246)</f>
        <v>56416</v>
      </c>
      <c r="D248" s="320">
        <f>SUM(D242+D246)</f>
        <v>59104</v>
      </c>
      <c r="E248" s="320">
        <f>SUM(E242+E246+E247)</f>
        <v>27059</v>
      </c>
      <c r="F248" s="908">
        <f>SUM(E248/D248)</f>
        <v>0.45782011369788844</v>
      </c>
    </row>
    <row r="249" spans="1:6" ht="15">
      <c r="A249" s="308">
        <v>2360</v>
      </c>
      <c r="B249" s="310" t="s">
        <v>600</v>
      </c>
      <c r="C249" s="274"/>
      <c r="D249" s="274"/>
      <c r="E249" s="274"/>
      <c r="F249" s="497"/>
    </row>
    <row r="250" spans="1:6" ht="12.75">
      <c r="A250" s="306"/>
      <c r="B250" s="54" t="s">
        <v>568</v>
      </c>
      <c r="C250" s="274"/>
      <c r="D250" s="274"/>
      <c r="E250" s="274"/>
      <c r="F250" s="497"/>
    </row>
    <row r="251" spans="1:6" ht="12.75">
      <c r="A251" s="306"/>
      <c r="B251" s="54" t="s">
        <v>147</v>
      </c>
      <c r="C251" s="274"/>
      <c r="D251" s="274"/>
      <c r="E251" s="274">
        <v>468</v>
      </c>
      <c r="F251" s="497"/>
    </row>
    <row r="252" spans="1:6" ht="12.75">
      <c r="A252" s="306"/>
      <c r="B252" s="54" t="s">
        <v>569</v>
      </c>
      <c r="C252" s="274"/>
      <c r="D252" s="274"/>
      <c r="E252" s="274"/>
      <c r="F252" s="497"/>
    </row>
    <row r="253" spans="1:6" ht="12.75">
      <c r="A253" s="306"/>
      <c r="B253" s="54" t="s">
        <v>570</v>
      </c>
      <c r="C253" s="274"/>
      <c r="D253" s="274"/>
      <c r="E253" s="274"/>
      <c r="F253" s="497"/>
    </row>
    <row r="254" spans="1:6" ht="12.75">
      <c r="A254" s="306"/>
      <c r="B254" s="54" t="s">
        <v>572</v>
      </c>
      <c r="C254" s="274">
        <v>4896</v>
      </c>
      <c r="D254" s="274">
        <v>4896</v>
      </c>
      <c r="E254" s="274">
        <v>2057</v>
      </c>
      <c r="F254" s="497">
        <f>SUM(E254/D254)</f>
        <v>0.4201388888888889</v>
      </c>
    </row>
    <row r="255" spans="1:6" ht="12.75">
      <c r="A255" s="306"/>
      <c r="B255" s="54" t="s">
        <v>146</v>
      </c>
      <c r="C255" s="274"/>
      <c r="D255" s="274"/>
      <c r="E255" s="274">
        <v>30</v>
      </c>
      <c r="F255" s="497"/>
    </row>
    <row r="256" spans="1:6" ht="12.75">
      <c r="A256" s="306"/>
      <c r="B256" s="54" t="s">
        <v>573</v>
      </c>
      <c r="C256" s="274">
        <v>1277</v>
      </c>
      <c r="D256" s="274">
        <v>1277</v>
      </c>
      <c r="E256" s="274">
        <v>541</v>
      </c>
      <c r="F256" s="497">
        <f>SUM(E256/D256)</f>
        <v>0.42364917776037586</v>
      </c>
    </row>
    <row r="257" spans="1:6" ht="13.5" thickBot="1">
      <c r="A257" s="306"/>
      <c r="B257" s="59" t="s">
        <v>577</v>
      </c>
      <c r="C257" s="315"/>
      <c r="D257" s="315"/>
      <c r="E257" s="315"/>
      <c r="F257" s="906"/>
    </row>
    <row r="258" spans="1:6" ht="13.5" thickBot="1">
      <c r="A258" s="306"/>
      <c r="B258" s="223" t="s">
        <v>567</v>
      </c>
      <c r="C258" s="319">
        <f>SUM(C250:C257)</f>
        <v>6173</v>
      </c>
      <c r="D258" s="319">
        <f>SUM(D250:D257)</f>
        <v>6173</v>
      </c>
      <c r="E258" s="319">
        <f>SUM(E250:E257)</f>
        <v>3096</v>
      </c>
      <c r="F258" s="891">
        <f>SUM(E258/D258)</f>
        <v>0.5015389599870403</v>
      </c>
    </row>
    <row r="259" spans="1:6" ht="13.5" thickBot="1">
      <c r="A259" s="306"/>
      <c r="B259" s="56" t="s">
        <v>39</v>
      </c>
      <c r="C259" s="276"/>
      <c r="D259" s="276"/>
      <c r="E259" s="276">
        <v>150</v>
      </c>
      <c r="F259" s="907"/>
    </row>
    <row r="260" spans="1:6" ht="13.5" thickBot="1">
      <c r="A260" s="306"/>
      <c r="B260" s="174" t="s">
        <v>16</v>
      </c>
      <c r="C260" s="276"/>
      <c r="D260" s="276">
        <v>2665</v>
      </c>
      <c r="E260" s="276">
        <v>2665</v>
      </c>
      <c r="F260" s="891">
        <f>SUM(E260/D260)</f>
        <v>1</v>
      </c>
    </row>
    <row r="261" spans="1:6" ht="13.5" thickBot="1">
      <c r="A261" s="306"/>
      <c r="B261" s="563" t="s">
        <v>13</v>
      </c>
      <c r="C261" s="564">
        <f>SUM(C259+C258+C260)</f>
        <v>6173</v>
      </c>
      <c r="D261" s="564">
        <f>SUM(D259+D258+D260)</f>
        <v>8838</v>
      </c>
      <c r="E261" s="564">
        <f>SUM(E259+E258+E260)</f>
        <v>5911</v>
      </c>
      <c r="F261" s="891">
        <f>SUM(E261/D261)</f>
        <v>0.668816474315456</v>
      </c>
    </row>
    <row r="262" spans="1:6" ht="13.5" thickBot="1">
      <c r="A262" s="306"/>
      <c r="B262" s="565" t="s">
        <v>19</v>
      </c>
      <c r="C262" s="566"/>
      <c r="D262" s="566"/>
      <c r="E262" s="566"/>
      <c r="F262" s="907"/>
    </row>
    <row r="263" spans="1:6" ht="12.75">
      <c r="A263" s="306"/>
      <c r="B263" s="54" t="s">
        <v>578</v>
      </c>
      <c r="C263" s="274">
        <v>48825</v>
      </c>
      <c r="D263" s="274">
        <v>49233</v>
      </c>
      <c r="E263" s="274">
        <v>21246</v>
      </c>
      <c r="F263" s="497">
        <f aca="true" t="shared" si="4" ref="F263:F269">SUM(E263/D263)</f>
        <v>0.43153982085186765</v>
      </c>
    </row>
    <row r="264" spans="1:6" ht="13.5" thickBot="1">
      <c r="A264" s="306"/>
      <c r="B264" s="294" t="s">
        <v>579</v>
      </c>
      <c r="C264" s="315">
        <v>2493</v>
      </c>
      <c r="D264" s="315">
        <v>2493</v>
      </c>
      <c r="E264" s="315">
        <v>874</v>
      </c>
      <c r="F264" s="906">
        <f t="shared" si="4"/>
        <v>0.3505816285599679</v>
      </c>
    </row>
    <row r="265" spans="1:6" ht="13.5" thickBot="1">
      <c r="A265" s="306"/>
      <c r="B265" s="567" t="s">
        <v>922</v>
      </c>
      <c r="C265" s="568">
        <f>SUM(C263:C264)</f>
        <v>51318</v>
      </c>
      <c r="D265" s="568">
        <f>SUM(D263:D264)</f>
        <v>51726</v>
      </c>
      <c r="E265" s="568">
        <f>SUM(E263:E264)</f>
        <v>22120</v>
      </c>
      <c r="F265" s="910">
        <f t="shared" si="4"/>
        <v>0.4276379383675521</v>
      </c>
    </row>
    <row r="266" spans="1:6" ht="15.75" thickBot="1">
      <c r="A266" s="306"/>
      <c r="B266" s="300" t="s">
        <v>41</v>
      </c>
      <c r="C266" s="320">
        <f>SUM(C261+C262+C265)</f>
        <v>57491</v>
      </c>
      <c r="D266" s="320">
        <f>SUM(D261+D262+D265)</f>
        <v>60564</v>
      </c>
      <c r="E266" s="320">
        <f>SUM(E261+E262+E265)</f>
        <v>28031</v>
      </c>
      <c r="F266" s="908">
        <f t="shared" si="4"/>
        <v>0.46283270589789316</v>
      </c>
    </row>
    <row r="267" spans="1:6" ht="12.75">
      <c r="A267" s="305"/>
      <c r="B267" s="295" t="s">
        <v>581</v>
      </c>
      <c r="C267" s="274">
        <v>31048</v>
      </c>
      <c r="D267" s="274">
        <v>31721</v>
      </c>
      <c r="E267" s="274">
        <v>14645</v>
      </c>
      <c r="F267" s="497">
        <f t="shared" si="4"/>
        <v>0.4616815358910501</v>
      </c>
    </row>
    <row r="268" spans="1:6" ht="12.75">
      <c r="A268" s="305"/>
      <c r="B268" s="295" t="s">
        <v>582</v>
      </c>
      <c r="C268" s="274">
        <v>8205</v>
      </c>
      <c r="D268" s="274">
        <v>8382</v>
      </c>
      <c r="E268" s="274">
        <v>3599</v>
      </c>
      <c r="F268" s="497">
        <f t="shared" si="4"/>
        <v>0.42937246480553565</v>
      </c>
    </row>
    <row r="269" spans="1:6" ht="12.75">
      <c r="A269" s="305"/>
      <c r="B269" s="295" t="s">
        <v>583</v>
      </c>
      <c r="C269" s="274">
        <v>18238</v>
      </c>
      <c r="D269" s="274">
        <v>20461</v>
      </c>
      <c r="E269" s="274">
        <v>8614</v>
      </c>
      <c r="F269" s="497">
        <f t="shared" si="4"/>
        <v>0.4209960412492058</v>
      </c>
    </row>
    <row r="270" spans="1:6" ht="12.75">
      <c r="A270" s="305"/>
      <c r="B270" s="295" t="s">
        <v>584</v>
      </c>
      <c r="C270" s="274"/>
      <c r="D270" s="274"/>
      <c r="E270" s="274"/>
      <c r="F270" s="497"/>
    </row>
    <row r="271" spans="1:6" ht="13.5" thickBot="1">
      <c r="A271" s="305"/>
      <c r="B271" s="297" t="s">
        <v>585</v>
      </c>
      <c r="C271" s="315"/>
      <c r="D271" s="315"/>
      <c r="E271" s="315"/>
      <c r="F271" s="906"/>
    </row>
    <row r="272" spans="1:6" ht="13.5" thickBot="1">
      <c r="A272" s="305"/>
      <c r="B272" s="296" t="s">
        <v>921</v>
      </c>
      <c r="C272" s="319">
        <f>SUM(C267:C271)</f>
        <v>57491</v>
      </c>
      <c r="D272" s="319">
        <f>SUM(D267:D271)</f>
        <v>60564</v>
      </c>
      <c r="E272" s="319">
        <f>SUM(E267:E271)</f>
        <v>26858</v>
      </c>
      <c r="F272" s="891">
        <f>SUM(E272/D272)</f>
        <v>0.44346476454659534</v>
      </c>
    </row>
    <row r="273" spans="1:6" ht="12.75">
      <c r="A273" s="305"/>
      <c r="B273" s="295" t="s">
        <v>586</v>
      </c>
      <c r="C273" s="274"/>
      <c r="D273" s="274"/>
      <c r="E273" s="274"/>
      <c r="F273" s="497"/>
    </row>
    <row r="274" spans="1:6" ht="12.75">
      <c r="A274" s="305"/>
      <c r="B274" s="295" t="s">
        <v>587</v>
      </c>
      <c r="C274" s="274"/>
      <c r="D274" s="274"/>
      <c r="E274" s="274"/>
      <c r="F274" s="497"/>
    </row>
    <row r="275" spans="1:6" ht="13.5" thickBot="1">
      <c r="A275" s="305"/>
      <c r="B275" s="298" t="s">
        <v>592</v>
      </c>
      <c r="C275" s="315"/>
      <c r="D275" s="315"/>
      <c r="E275" s="315"/>
      <c r="F275" s="906"/>
    </row>
    <row r="276" spans="1:6" ht="13.5" thickBot="1">
      <c r="A276" s="305"/>
      <c r="B276" s="299" t="s">
        <v>6</v>
      </c>
      <c r="C276" s="314"/>
      <c r="D276" s="314"/>
      <c r="E276" s="314"/>
      <c r="F276" s="907"/>
    </row>
    <row r="277" spans="1:6" ht="13.5" thickBot="1">
      <c r="A277" s="305"/>
      <c r="B277" s="879" t="s">
        <v>317</v>
      </c>
      <c r="C277" s="314"/>
      <c r="D277" s="314"/>
      <c r="E277" s="314">
        <v>156</v>
      </c>
      <c r="F277" s="907"/>
    </row>
    <row r="278" spans="1:6" ht="15.75" thickBot="1">
      <c r="A278" s="307"/>
      <c r="B278" s="301" t="s">
        <v>263</v>
      </c>
      <c r="C278" s="320">
        <f>SUM(C272+C276)</f>
        <v>57491</v>
      </c>
      <c r="D278" s="320">
        <f>SUM(D272+D276)</f>
        <v>60564</v>
      </c>
      <c r="E278" s="320">
        <f>SUM(E272+E276+E277)</f>
        <v>27014</v>
      </c>
      <c r="F278" s="908">
        <f>SUM(E278/D278)</f>
        <v>0.4460405521431874</v>
      </c>
    </row>
    <row r="279" spans="1:6" ht="15">
      <c r="A279" s="310">
        <v>2499</v>
      </c>
      <c r="B279" s="309" t="s">
        <v>601</v>
      </c>
      <c r="C279" s="317"/>
      <c r="D279" s="317"/>
      <c r="E279" s="317"/>
      <c r="F279" s="497"/>
    </row>
    <row r="280" spans="1:6" ht="12.75">
      <c r="A280" s="306"/>
      <c r="B280" s="54" t="s">
        <v>568</v>
      </c>
      <c r="C280" s="317">
        <f>SUM(C10+C39+C70+C100+C131+C160+C190+C220+C250)</f>
        <v>600</v>
      </c>
      <c r="D280" s="317">
        <f>SUM(D10+D39+D70+D100+D131+D160+D190+D220+D250)</f>
        <v>600</v>
      </c>
      <c r="E280" s="317">
        <f>SUM(E10+E39+E70+E100+E131+E160+E190+E220+E250)</f>
        <v>1823</v>
      </c>
      <c r="F280" s="497">
        <f>SUM(E280/D280)</f>
        <v>3.0383333333333336</v>
      </c>
    </row>
    <row r="281" spans="1:6" ht="12.75">
      <c r="A281" s="306"/>
      <c r="B281" s="54" t="s">
        <v>569</v>
      </c>
      <c r="C281" s="317">
        <f>SUM(C11+C41+C72+C102+C132+C161+C192+C222+C252)</f>
        <v>0</v>
      </c>
      <c r="D281" s="317">
        <f>SUM(D11+D41+D72+D102+D132+D161+D192+D222+D252)</f>
        <v>0</v>
      </c>
      <c r="E281" s="317">
        <f>SUM(E11+E41+E72+E102+E132+E161+E192+E222+E252)</f>
        <v>0</v>
      </c>
      <c r="F281" s="497"/>
    </row>
    <row r="282" spans="1:6" ht="12.75">
      <c r="A282" s="306"/>
      <c r="B282" s="54" t="s">
        <v>147</v>
      </c>
      <c r="C282" s="317"/>
      <c r="D282" s="317"/>
      <c r="E282" s="317">
        <f>SUM(E251+E221+E191+E101+E71+E40)</f>
        <v>4688</v>
      </c>
      <c r="F282" s="497"/>
    </row>
    <row r="283" spans="1:6" ht="12.75">
      <c r="A283" s="306"/>
      <c r="B283" s="54" t="s">
        <v>570</v>
      </c>
      <c r="C283" s="317">
        <f aca="true" t="shared" si="5" ref="C283:E284">SUM(C12+C42+C73+C103+C133+C162+C193+C223+C253)</f>
        <v>1350</v>
      </c>
      <c r="D283" s="317">
        <f t="shared" si="5"/>
        <v>1350</v>
      </c>
      <c r="E283" s="317">
        <f t="shared" si="5"/>
        <v>1552</v>
      </c>
      <c r="F283" s="497">
        <f aca="true" t="shared" si="6" ref="F283:F351">SUM(E283/D283)</f>
        <v>1.1496296296296296</v>
      </c>
    </row>
    <row r="284" spans="1:6" ht="12.75">
      <c r="A284" s="306"/>
      <c r="B284" s="54" t="s">
        <v>572</v>
      </c>
      <c r="C284" s="317">
        <f t="shared" si="5"/>
        <v>50577</v>
      </c>
      <c r="D284" s="317">
        <f t="shared" si="5"/>
        <v>50577</v>
      </c>
      <c r="E284" s="317">
        <f t="shared" si="5"/>
        <v>28617</v>
      </c>
      <c r="F284" s="497">
        <f t="shared" si="6"/>
        <v>0.5658105462957471</v>
      </c>
    </row>
    <row r="285" spans="1:6" ht="12.75">
      <c r="A285" s="306"/>
      <c r="B285" s="54" t="s">
        <v>146</v>
      </c>
      <c r="C285" s="317"/>
      <c r="D285" s="317"/>
      <c r="E285" s="317">
        <f>SUM(E255+E225+E195+E164+E105+E75)</f>
        <v>464</v>
      </c>
      <c r="F285" s="497"/>
    </row>
    <row r="286" spans="1:6" ht="12.75">
      <c r="A286" s="306"/>
      <c r="B286" s="54" t="s">
        <v>573</v>
      </c>
      <c r="C286" s="317">
        <f aca="true" t="shared" si="7" ref="C286:E287">SUM(C14+C44+C76+C106+C135+C165+C196+C226+C256)</f>
        <v>13594</v>
      </c>
      <c r="D286" s="317">
        <f t="shared" si="7"/>
        <v>13594</v>
      </c>
      <c r="E286" s="317">
        <f t="shared" si="7"/>
        <v>8667</v>
      </c>
      <c r="F286" s="497">
        <f t="shared" si="6"/>
        <v>0.6375606885390613</v>
      </c>
    </row>
    <row r="287" spans="1:6" ht="13.5" thickBot="1">
      <c r="A287" s="306"/>
      <c r="B287" s="59" t="s">
        <v>577</v>
      </c>
      <c r="C287" s="318">
        <f t="shared" si="7"/>
        <v>0</v>
      </c>
      <c r="D287" s="318">
        <f t="shared" si="7"/>
        <v>0</v>
      </c>
      <c r="E287" s="318">
        <f t="shared" si="7"/>
        <v>0</v>
      </c>
      <c r="F287" s="906"/>
    </row>
    <row r="288" spans="1:6" ht="13.5" thickBot="1">
      <c r="A288" s="306"/>
      <c r="B288" s="223" t="s">
        <v>567</v>
      </c>
      <c r="C288" s="322">
        <f>SUM(C280:C287)</f>
        <v>66121</v>
      </c>
      <c r="D288" s="322">
        <f>SUM(D280:D287)</f>
        <v>66121</v>
      </c>
      <c r="E288" s="322">
        <f>SUM(E280:E287)</f>
        <v>45811</v>
      </c>
      <c r="F288" s="891">
        <f t="shared" si="6"/>
        <v>0.6928358615265952</v>
      </c>
    </row>
    <row r="289" spans="1:6" ht="13.5" thickBot="1">
      <c r="A289" s="306"/>
      <c r="B289" s="56" t="s">
        <v>39</v>
      </c>
      <c r="C289" s="276"/>
      <c r="D289" s="276"/>
      <c r="E289" s="276">
        <f>SUM(E17+E47+E79+E138+E199+E229+E259)</f>
        <v>1290</v>
      </c>
      <c r="F289" s="907"/>
    </row>
    <row r="290" spans="1:6" ht="13.5" thickBot="1">
      <c r="A290" s="306"/>
      <c r="B290" s="174" t="s">
        <v>16</v>
      </c>
      <c r="C290" s="276"/>
      <c r="D290" s="276">
        <f>SUM(D18+D48+D80+D110+D139+D169+D230+D200+D260)</f>
        <v>25576</v>
      </c>
      <c r="E290" s="276">
        <f>SUM(E18+E48+E80+E110+E139+E169+E230+E200+E260)</f>
        <v>25576</v>
      </c>
      <c r="F290" s="891">
        <f t="shared" si="6"/>
        <v>1</v>
      </c>
    </row>
    <row r="291" spans="1:6" ht="13.5" thickBot="1">
      <c r="A291" s="306"/>
      <c r="B291" s="174" t="s">
        <v>51</v>
      </c>
      <c r="C291" s="276"/>
      <c r="D291" s="276"/>
      <c r="E291" s="276">
        <f>SUM(E49)</f>
        <v>600</v>
      </c>
      <c r="F291" s="891"/>
    </row>
    <row r="292" spans="1:6" ht="13.5" thickBot="1">
      <c r="A292" s="306"/>
      <c r="B292" s="563" t="s">
        <v>13</v>
      </c>
      <c r="C292" s="564">
        <f>SUM(C289+C288+C290)</f>
        <v>66121</v>
      </c>
      <c r="D292" s="564">
        <f>SUM(D289+D288+D290)</f>
        <v>91697</v>
      </c>
      <c r="E292" s="564">
        <f>SUM(E289+E288+E290+E291)</f>
        <v>73277</v>
      </c>
      <c r="F292" s="910">
        <f t="shared" si="6"/>
        <v>0.7991210181358169</v>
      </c>
    </row>
    <row r="293" spans="1:6" ht="13.5" thickBot="1">
      <c r="A293" s="306"/>
      <c r="B293" s="565" t="s">
        <v>19</v>
      </c>
      <c r="C293" s="566"/>
      <c r="D293" s="566"/>
      <c r="E293" s="566"/>
      <c r="F293" s="907"/>
    </row>
    <row r="294" spans="1:6" ht="12.75">
      <c r="A294" s="306"/>
      <c r="B294" s="54" t="s">
        <v>578</v>
      </c>
      <c r="C294" s="317">
        <f aca="true" t="shared" si="8" ref="C294:E295">SUM(C21+C52+C83+C113+C142+C172+C203+C233+C263)</f>
        <v>844635</v>
      </c>
      <c r="D294" s="317">
        <f t="shared" si="8"/>
        <v>854573</v>
      </c>
      <c r="E294" s="317">
        <f t="shared" si="8"/>
        <v>401480</v>
      </c>
      <c r="F294" s="497">
        <f t="shared" si="6"/>
        <v>0.46980187766287956</v>
      </c>
    </row>
    <row r="295" spans="1:6" ht="13.5" thickBot="1">
      <c r="A295" s="306"/>
      <c r="B295" s="294" t="s">
        <v>579</v>
      </c>
      <c r="C295" s="318">
        <f t="shared" si="8"/>
        <v>45955</v>
      </c>
      <c r="D295" s="318">
        <f t="shared" si="8"/>
        <v>45955</v>
      </c>
      <c r="E295" s="318">
        <f t="shared" si="8"/>
        <v>19487</v>
      </c>
      <c r="F295" s="906">
        <f t="shared" si="6"/>
        <v>0.42404526166902407</v>
      </c>
    </row>
    <row r="296" spans="1:6" ht="13.5" thickBot="1">
      <c r="A296" s="306"/>
      <c r="B296" s="567" t="s">
        <v>922</v>
      </c>
      <c r="C296" s="568">
        <f>SUM(C294:C295)</f>
        <v>890590</v>
      </c>
      <c r="D296" s="568">
        <f>SUM(D294:D295)</f>
        <v>900528</v>
      </c>
      <c r="E296" s="568">
        <f>SUM(E294:E295)</f>
        <v>420967</v>
      </c>
      <c r="F296" s="891">
        <f t="shared" si="6"/>
        <v>0.467466863884299</v>
      </c>
    </row>
    <row r="297" spans="1:6" ht="13.5" thickBot="1">
      <c r="A297" s="306"/>
      <c r="B297" s="877" t="s">
        <v>134</v>
      </c>
      <c r="C297" s="568"/>
      <c r="D297" s="568"/>
      <c r="E297" s="880">
        <f>SUM(E175+E55+E24+E116+E145)</f>
        <v>7494</v>
      </c>
      <c r="F297" s="907"/>
    </row>
    <row r="298" spans="1:6" ht="15.75" thickBot="1">
      <c r="A298" s="306"/>
      <c r="B298" s="300" t="s">
        <v>41</v>
      </c>
      <c r="C298" s="320">
        <f>SUM(C292+C293+C296)</f>
        <v>956711</v>
      </c>
      <c r="D298" s="320">
        <f>SUM(D292+D293+D296)</f>
        <v>992225</v>
      </c>
      <c r="E298" s="320">
        <f>SUM(E292+E293+E296)</f>
        <v>494244</v>
      </c>
      <c r="F298" s="908">
        <f t="shared" si="6"/>
        <v>0.4981168585754239</v>
      </c>
    </row>
    <row r="299" spans="1:6" ht="12.75">
      <c r="A299" s="305"/>
      <c r="B299" s="295" t="s">
        <v>581</v>
      </c>
      <c r="C299" s="317">
        <f aca="true" t="shared" si="9" ref="C299:E303">SUM(C26+C57+C87+C118+C147+C177+C207+C237+C267)</f>
        <v>512109</v>
      </c>
      <c r="D299" s="317">
        <f t="shared" si="9"/>
        <v>525003</v>
      </c>
      <c r="E299" s="317">
        <f t="shared" si="9"/>
        <v>252708</v>
      </c>
      <c r="F299" s="497">
        <f t="shared" si="6"/>
        <v>0.4813458208810235</v>
      </c>
    </row>
    <row r="300" spans="1:6" ht="12.75">
      <c r="A300" s="305"/>
      <c r="B300" s="295" t="s">
        <v>582</v>
      </c>
      <c r="C300" s="317">
        <f t="shared" si="9"/>
        <v>134563</v>
      </c>
      <c r="D300" s="317">
        <f t="shared" si="9"/>
        <v>137879</v>
      </c>
      <c r="E300" s="317">
        <f t="shared" si="9"/>
        <v>62567</v>
      </c>
      <c r="F300" s="497">
        <f t="shared" si="6"/>
        <v>0.453781939236577</v>
      </c>
    </row>
    <row r="301" spans="1:6" ht="12.75">
      <c r="A301" s="305"/>
      <c r="B301" s="295" t="s">
        <v>583</v>
      </c>
      <c r="C301" s="317">
        <f t="shared" si="9"/>
        <v>310039</v>
      </c>
      <c r="D301" s="317">
        <f t="shared" si="9"/>
        <v>329343</v>
      </c>
      <c r="E301" s="317">
        <f t="shared" si="9"/>
        <v>162698</v>
      </c>
      <c r="F301" s="497">
        <f t="shared" si="6"/>
        <v>0.49400776697849963</v>
      </c>
    </row>
    <row r="302" spans="1:6" ht="12.75">
      <c r="A302" s="305"/>
      <c r="B302" s="295" t="s">
        <v>584</v>
      </c>
      <c r="C302" s="317">
        <f t="shared" si="9"/>
        <v>0</v>
      </c>
      <c r="D302" s="317">
        <f t="shared" si="9"/>
        <v>0</v>
      </c>
      <c r="E302" s="317">
        <f t="shared" si="9"/>
        <v>0</v>
      </c>
      <c r="F302" s="497"/>
    </row>
    <row r="303" spans="1:6" ht="13.5" thickBot="1">
      <c r="A303" s="305"/>
      <c r="B303" s="297" t="s">
        <v>585</v>
      </c>
      <c r="C303" s="318">
        <f t="shared" si="9"/>
        <v>0</v>
      </c>
      <c r="D303" s="318">
        <f t="shared" si="9"/>
        <v>0</v>
      </c>
      <c r="E303" s="318">
        <f t="shared" si="9"/>
        <v>0</v>
      </c>
      <c r="F303" s="906"/>
    </row>
    <row r="304" spans="1:6" ht="13.5" thickBot="1">
      <c r="A304" s="305"/>
      <c r="B304" s="296" t="s">
        <v>921</v>
      </c>
      <c r="C304" s="321">
        <f>SUM(C299:C303)</f>
        <v>956711</v>
      </c>
      <c r="D304" s="321">
        <f>SUM(D299:D303)</f>
        <v>992225</v>
      </c>
      <c r="E304" s="321">
        <f>SUM(E299:E303)</f>
        <v>477973</v>
      </c>
      <c r="F304" s="891">
        <f t="shared" si="6"/>
        <v>0.48171836025095116</v>
      </c>
    </row>
    <row r="305" spans="1:6" ht="12.75">
      <c r="A305" s="305"/>
      <c r="B305" s="295" t="s">
        <v>586</v>
      </c>
      <c r="C305" s="317">
        <f aca="true" t="shared" si="10" ref="C305:E308">SUM(C32+C63+C93+C124+C153+C183+C213+C243+C273)</f>
        <v>0</v>
      </c>
      <c r="D305" s="317">
        <f t="shared" si="10"/>
        <v>0</v>
      </c>
      <c r="E305" s="317">
        <f t="shared" si="10"/>
        <v>0</v>
      </c>
      <c r="F305" s="497"/>
    </row>
    <row r="306" spans="1:6" ht="12.75">
      <c r="A306" s="305"/>
      <c r="B306" s="295" t="s">
        <v>587</v>
      </c>
      <c r="C306" s="317">
        <f t="shared" si="10"/>
        <v>0</v>
      </c>
      <c r="D306" s="317">
        <f t="shared" si="10"/>
        <v>0</v>
      </c>
      <c r="E306" s="317">
        <f t="shared" si="10"/>
        <v>0</v>
      </c>
      <c r="F306" s="497"/>
    </row>
    <row r="307" spans="1:6" ht="13.5" thickBot="1">
      <c r="A307" s="305"/>
      <c r="B307" s="298" t="s">
        <v>592</v>
      </c>
      <c r="C307" s="318">
        <f t="shared" si="10"/>
        <v>0</v>
      </c>
      <c r="D307" s="318">
        <f t="shared" si="10"/>
        <v>0</v>
      </c>
      <c r="E307" s="318">
        <f t="shared" si="10"/>
        <v>0</v>
      </c>
      <c r="F307" s="906"/>
    </row>
    <row r="308" spans="1:6" ht="13.5" thickBot="1">
      <c r="A308" s="305"/>
      <c r="B308" s="299" t="s">
        <v>6</v>
      </c>
      <c r="C308" s="316">
        <f t="shared" si="10"/>
        <v>0</v>
      </c>
      <c r="D308" s="316">
        <f t="shared" si="10"/>
        <v>0</v>
      </c>
      <c r="E308" s="316">
        <f t="shared" si="10"/>
        <v>0</v>
      </c>
      <c r="F308" s="907"/>
    </row>
    <row r="309" spans="1:6" ht="13.5" thickBot="1">
      <c r="A309" s="305"/>
      <c r="B309" s="879" t="s">
        <v>317</v>
      </c>
      <c r="C309" s="316"/>
      <c r="D309" s="316"/>
      <c r="E309" s="316">
        <f>SUM(E277+E247+E217+E187+E157+E128+E97+E67+E36)</f>
        <v>3774</v>
      </c>
      <c r="F309" s="907"/>
    </row>
    <row r="310" spans="1:6" ht="15.75" thickBot="1">
      <c r="A310" s="307"/>
      <c r="B310" s="301" t="s">
        <v>263</v>
      </c>
      <c r="C310" s="323">
        <f>SUM(C304+C308)</f>
        <v>956711</v>
      </c>
      <c r="D310" s="323">
        <f>SUM(D304+D308)</f>
        <v>992225</v>
      </c>
      <c r="E310" s="323">
        <f>SUM(E304+E308+E309)</f>
        <v>481747</v>
      </c>
      <c r="F310" s="908">
        <f t="shared" si="6"/>
        <v>0.48552193302930285</v>
      </c>
    </row>
    <row r="311" spans="1:6" ht="15">
      <c r="A311" s="828">
        <v>2795</v>
      </c>
      <c r="B311" s="829" t="s">
        <v>795</v>
      </c>
      <c r="C311" s="633"/>
      <c r="D311" s="633"/>
      <c r="E311" s="633"/>
      <c r="F311" s="497"/>
    </row>
    <row r="312" spans="1:6" ht="12.75">
      <c r="A312" s="830"/>
      <c r="B312" s="831" t="s">
        <v>568</v>
      </c>
      <c r="C312" s="792">
        <v>8660</v>
      </c>
      <c r="D312" s="792">
        <v>8660</v>
      </c>
      <c r="E312" s="792">
        <v>520</v>
      </c>
      <c r="F312" s="497">
        <f t="shared" si="6"/>
        <v>0.06004618937644342</v>
      </c>
    </row>
    <row r="313" spans="1:6" ht="12.75">
      <c r="A313" s="830"/>
      <c r="B313" s="831" t="s">
        <v>145</v>
      </c>
      <c r="C313" s="792"/>
      <c r="D313" s="792"/>
      <c r="E313" s="792">
        <v>4936</v>
      </c>
      <c r="F313" s="497"/>
    </row>
    <row r="314" spans="1:6" ht="12.75">
      <c r="A314" s="634"/>
      <c r="B314" s="831" t="s">
        <v>569</v>
      </c>
      <c r="C314" s="792">
        <v>6094</v>
      </c>
      <c r="D314" s="792">
        <v>6094</v>
      </c>
      <c r="E314" s="792">
        <v>8719</v>
      </c>
      <c r="F314" s="497">
        <f t="shared" si="6"/>
        <v>1.4307515589104036</v>
      </c>
    </row>
    <row r="315" spans="1:6" ht="12.75">
      <c r="A315" s="634"/>
      <c r="B315" s="831" t="s">
        <v>570</v>
      </c>
      <c r="C315" s="792">
        <v>18676</v>
      </c>
      <c r="D315" s="792">
        <v>18676</v>
      </c>
      <c r="E315" s="792">
        <v>22466</v>
      </c>
      <c r="F315" s="497">
        <f t="shared" si="6"/>
        <v>1.2029342471621332</v>
      </c>
    </row>
    <row r="316" spans="1:6" ht="12.75">
      <c r="A316" s="634"/>
      <c r="B316" s="831" t="s">
        <v>572</v>
      </c>
      <c r="C316" s="792">
        <v>99679</v>
      </c>
      <c r="D316" s="792">
        <v>99679</v>
      </c>
      <c r="E316" s="792">
        <v>47334</v>
      </c>
      <c r="F316" s="497">
        <f t="shared" si="6"/>
        <v>0.47486431444938254</v>
      </c>
    </row>
    <row r="317" spans="1:6" ht="12.75">
      <c r="A317" s="634"/>
      <c r="B317" s="831" t="s">
        <v>146</v>
      </c>
      <c r="C317" s="792"/>
      <c r="D317" s="792"/>
      <c r="E317" s="792">
        <v>339</v>
      </c>
      <c r="F317" s="497"/>
    </row>
    <row r="318" spans="1:6" ht="12.75">
      <c r="A318" s="634"/>
      <c r="B318" s="831" t="s">
        <v>573</v>
      </c>
      <c r="C318" s="792">
        <v>31253</v>
      </c>
      <c r="D318" s="792">
        <v>31253</v>
      </c>
      <c r="E318" s="792">
        <v>15644</v>
      </c>
      <c r="F318" s="497">
        <f t="shared" si="6"/>
        <v>0.5005599462451604</v>
      </c>
    </row>
    <row r="319" spans="1:6" ht="13.5" thickBot="1">
      <c r="A319" s="634"/>
      <c r="B319" s="832" t="s">
        <v>577</v>
      </c>
      <c r="C319" s="833"/>
      <c r="D319" s="833"/>
      <c r="E319" s="833"/>
      <c r="F319" s="906"/>
    </row>
    <row r="320" spans="1:6" ht="13.5" thickBot="1">
      <c r="A320" s="634"/>
      <c r="B320" s="780" t="s">
        <v>567</v>
      </c>
      <c r="C320" s="767">
        <f>SUM(C312:C319)</f>
        <v>164362</v>
      </c>
      <c r="D320" s="767">
        <f>SUM(D312:D319)</f>
        <v>164362</v>
      </c>
      <c r="E320" s="767">
        <f>SUM(E312:E319)</f>
        <v>99958</v>
      </c>
      <c r="F320" s="891">
        <f t="shared" si="6"/>
        <v>0.6081576033389713</v>
      </c>
    </row>
    <row r="321" spans="1:6" ht="13.5" thickBot="1">
      <c r="A321" s="634"/>
      <c r="B321" s="876" t="s">
        <v>315</v>
      </c>
      <c r="C321" s="834"/>
      <c r="D321" s="834"/>
      <c r="E321" s="834">
        <v>2113</v>
      </c>
      <c r="F321" s="907"/>
    </row>
    <row r="322" spans="1:6" ht="13.5" thickBot="1">
      <c r="A322" s="634"/>
      <c r="B322" s="766" t="s">
        <v>39</v>
      </c>
      <c r="C322" s="834"/>
      <c r="D322" s="834"/>
      <c r="E322" s="834">
        <v>8045</v>
      </c>
      <c r="F322" s="907"/>
    </row>
    <row r="323" spans="1:6" ht="13.5" thickBot="1">
      <c r="A323" s="634"/>
      <c r="B323" s="835" t="s">
        <v>16</v>
      </c>
      <c r="C323" s="834"/>
      <c r="D323" s="834">
        <v>33837</v>
      </c>
      <c r="E323" s="834">
        <v>33837</v>
      </c>
      <c r="F323" s="891">
        <f t="shared" si="6"/>
        <v>1</v>
      </c>
    </row>
    <row r="324" spans="1:6" ht="13.5" thickBot="1">
      <c r="A324" s="634"/>
      <c r="B324" s="836" t="s">
        <v>13</v>
      </c>
      <c r="C324" s="837">
        <f>SUM(C322+C320+C323)</f>
        <v>164362</v>
      </c>
      <c r="D324" s="837">
        <f>SUM(D322+D320+D323)</f>
        <v>198199</v>
      </c>
      <c r="E324" s="837">
        <f>SUM(E322+E320+E323+E321)</f>
        <v>143953</v>
      </c>
      <c r="F324" s="910">
        <f t="shared" si="6"/>
        <v>0.7263053799464175</v>
      </c>
    </row>
    <row r="325" spans="1:6" ht="13.5" thickBot="1">
      <c r="A325" s="634"/>
      <c r="B325" s="838" t="s">
        <v>19</v>
      </c>
      <c r="C325" s="839"/>
      <c r="D325" s="839"/>
      <c r="E325" s="839"/>
      <c r="F325" s="907"/>
    </row>
    <row r="326" spans="1:6" ht="12.75">
      <c r="A326" s="634"/>
      <c r="B326" s="831" t="s">
        <v>578</v>
      </c>
      <c r="C326" s="792">
        <v>1013601</v>
      </c>
      <c r="D326" s="792">
        <v>1084130</v>
      </c>
      <c r="E326" s="792">
        <v>490790</v>
      </c>
      <c r="F326" s="497">
        <f t="shared" si="6"/>
        <v>0.4527040115115346</v>
      </c>
    </row>
    <row r="327" spans="1:6" ht="13.5" thickBot="1">
      <c r="A327" s="634"/>
      <c r="B327" s="840" t="s">
        <v>579</v>
      </c>
      <c r="C327" s="833">
        <v>164868</v>
      </c>
      <c r="D327" s="833">
        <v>164868</v>
      </c>
      <c r="E327" s="833">
        <v>94397</v>
      </c>
      <c r="F327" s="906">
        <f t="shared" si="6"/>
        <v>0.5725610791663633</v>
      </c>
    </row>
    <row r="328" spans="1:6" ht="13.5" thickBot="1">
      <c r="A328" s="634"/>
      <c r="B328" s="836" t="s">
        <v>922</v>
      </c>
      <c r="C328" s="841">
        <f>SUM(C326:C327)</f>
        <v>1178469</v>
      </c>
      <c r="D328" s="841">
        <f>SUM(D326:D327)</f>
        <v>1248998</v>
      </c>
      <c r="E328" s="841">
        <f>SUM(E326:E327)</f>
        <v>585187</v>
      </c>
      <c r="F328" s="910">
        <f t="shared" si="6"/>
        <v>0.46852516977609254</v>
      </c>
    </row>
    <row r="329" spans="1:6" ht="15.75" thickBot="1">
      <c r="A329" s="634"/>
      <c r="B329" s="842" t="s">
        <v>41</v>
      </c>
      <c r="C329" s="843">
        <f>SUM(C324+C325+C328)</f>
        <v>1342831</v>
      </c>
      <c r="D329" s="843">
        <f>SUM(D324+D325+D328)</f>
        <v>1447197</v>
      </c>
      <c r="E329" s="843">
        <f>SUM(E324+E325+E328)</f>
        <v>729140</v>
      </c>
      <c r="F329" s="908">
        <f t="shared" si="6"/>
        <v>0.5038291262350599</v>
      </c>
    </row>
    <row r="330" spans="1:6" ht="12.75">
      <c r="A330" s="635"/>
      <c r="B330" s="844" t="s">
        <v>581</v>
      </c>
      <c r="C330" s="792">
        <v>378341</v>
      </c>
      <c r="D330" s="792">
        <v>400214</v>
      </c>
      <c r="E330" s="792">
        <v>143736</v>
      </c>
      <c r="F330" s="497">
        <f t="shared" si="6"/>
        <v>0.3591478558970951</v>
      </c>
    </row>
    <row r="331" spans="1:6" ht="12.75">
      <c r="A331" s="635"/>
      <c r="B331" s="844" t="s">
        <v>582</v>
      </c>
      <c r="C331" s="792">
        <v>99083</v>
      </c>
      <c r="D331" s="792">
        <v>100573</v>
      </c>
      <c r="E331" s="792">
        <v>46302</v>
      </c>
      <c r="F331" s="497">
        <f t="shared" si="6"/>
        <v>0.4603820110765315</v>
      </c>
    </row>
    <row r="332" spans="1:6" ht="12.75">
      <c r="A332" s="635"/>
      <c r="B332" s="844" t="s">
        <v>583</v>
      </c>
      <c r="C332" s="792">
        <v>865407</v>
      </c>
      <c r="D332" s="792">
        <v>935160</v>
      </c>
      <c r="E332" s="792">
        <v>501575</v>
      </c>
      <c r="F332" s="497">
        <f t="shared" si="6"/>
        <v>0.5363520680952992</v>
      </c>
    </row>
    <row r="333" spans="1:6" ht="12.75">
      <c r="A333" s="635"/>
      <c r="B333" s="844" t="s">
        <v>584</v>
      </c>
      <c r="C333" s="792"/>
      <c r="D333" s="792"/>
      <c r="E333" s="792"/>
      <c r="F333" s="497"/>
    </row>
    <row r="334" spans="1:6" ht="13.5" thickBot="1">
      <c r="A334" s="635"/>
      <c r="B334" s="845" t="s">
        <v>585</v>
      </c>
      <c r="C334" s="833"/>
      <c r="D334" s="833">
        <v>3250</v>
      </c>
      <c r="E334" s="833">
        <v>633</v>
      </c>
      <c r="F334" s="906">
        <f t="shared" si="6"/>
        <v>0.19476923076923078</v>
      </c>
    </row>
    <row r="335" spans="1:6" ht="13.5" thickBot="1">
      <c r="A335" s="635"/>
      <c r="B335" s="846" t="s">
        <v>921</v>
      </c>
      <c r="C335" s="767">
        <f>SUM(C330:C334)</f>
        <v>1342831</v>
      </c>
      <c r="D335" s="767">
        <f>SUM(D330:D334)</f>
        <v>1439197</v>
      </c>
      <c r="E335" s="767">
        <f>SUM(E330:E334)</f>
        <v>692246</v>
      </c>
      <c r="F335" s="891">
        <f t="shared" si="6"/>
        <v>0.4809946101888762</v>
      </c>
    </row>
    <row r="336" spans="1:6" ht="12.75">
      <c r="A336" s="635"/>
      <c r="B336" s="844" t="s">
        <v>586</v>
      </c>
      <c r="C336" s="792"/>
      <c r="D336" s="792">
        <v>4000</v>
      </c>
      <c r="E336" s="792"/>
      <c r="F336" s="497">
        <f t="shared" si="6"/>
        <v>0</v>
      </c>
    </row>
    <row r="337" spans="1:6" ht="12.75">
      <c r="A337" s="635"/>
      <c r="B337" s="844" t="s">
        <v>587</v>
      </c>
      <c r="C337" s="792"/>
      <c r="D337" s="792">
        <v>4000</v>
      </c>
      <c r="E337" s="792">
        <v>2153</v>
      </c>
      <c r="F337" s="497">
        <f t="shared" si="6"/>
        <v>0.53825</v>
      </c>
    </row>
    <row r="338" spans="1:6" ht="13.5" thickBot="1">
      <c r="A338" s="635"/>
      <c r="B338" s="847" t="s">
        <v>592</v>
      </c>
      <c r="C338" s="833"/>
      <c r="D338" s="833"/>
      <c r="E338" s="833"/>
      <c r="F338" s="906"/>
    </row>
    <row r="339" spans="1:6" ht="13.5" thickBot="1">
      <c r="A339" s="635"/>
      <c r="B339" s="848" t="s">
        <v>6</v>
      </c>
      <c r="C339" s="849"/>
      <c r="D339" s="767">
        <f>SUM(D336:D338)</f>
        <v>8000</v>
      </c>
      <c r="E339" s="767">
        <f>SUM(E336:E338)</f>
        <v>2153</v>
      </c>
      <c r="F339" s="891">
        <f t="shared" si="6"/>
        <v>0.269125</v>
      </c>
    </row>
    <row r="340" spans="1:6" ht="13.5" thickBot="1">
      <c r="A340" s="635"/>
      <c r="B340" s="879" t="s">
        <v>317</v>
      </c>
      <c r="C340" s="849"/>
      <c r="D340" s="767"/>
      <c r="E340" s="849">
        <v>4055</v>
      </c>
      <c r="F340" s="907"/>
    </row>
    <row r="341" spans="1:6" ht="15.75" thickBot="1">
      <c r="A341" s="636"/>
      <c r="B341" s="850" t="s">
        <v>263</v>
      </c>
      <c r="C341" s="843">
        <f>SUM(C335+C339)</f>
        <v>1342831</v>
      </c>
      <c r="D341" s="843">
        <f>SUM(D335+D339)</f>
        <v>1447197</v>
      </c>
      <c r="E341" s="843">
        <f>SUM(E335+E339+E340)</f>
        <v>698454</v>
      </c>
      <c r="F341" s="910">
        <f t="shared" si="6"/>
        <v>0.48262537857665544</v>
      </c>
    </row>
    <row r="342" spans="1:6" ht="15">
      <c r="A342" s="313">
        <v>2799</v>
      </c>
      <c r="B342" s="309" t="s">
        <v>152</v>
      </c>
      <c r="C342" s="317"/>
      <c r="D342" s="317"/>
      <c r="E342" s="317"/>
      <c r="F342" s="497"/>
    </row>
    <row r="343" spans="1:6" ht="12.75">
      <c r="A343" s="306"/>
      <c r="B343" s="54" t="s">
        <v>568</v>
      </c>
      <c r="C343" s="317">
        <f>SUM(C280+C312)</f>
        <v>9260</v>
      </c>
      <c r="D343" s="317">
        <f>SUM(D280+D312)</f>
        <v>9260</v>
      </c>
      <c r="E343" s="317">
        <f>SUM(E280+E312)</f>
        <v>2343</v>
      </c>
      <c r="F343" s="497">
        <f t="shared" si="6"/>
        <v>0.25302375809935207</v>
      </c>
    </row>
    <row r="344" spans="1:6" ht="12.75">
      <c r="A344" s="306"/>
      <c r="B344" s="54" t="s">
        <v>145</v>
      </c>
      <c r="C344" s="317"/>
      <c r="D344" s="317"/>
      <c r="E344" s="317">
        <f>SUM(E313+E282)</f>
        <v>9624</v>
      </c>
      <c r="F344" s="497"/>
    </row>
    <row r="345" spans="1:6" ht="12.75">
      <c r="A345" s="306"/>
      <c r="B345" s="54" t="s">
        <v>569</v>
      </c>
      <c r="C345" s="317">
        <f>SUM(C281+C314)</f>
        <v>6094</v>
      </c>
      <c r="D345" s="317">
        <f>SUM(D281+D314)</f>
        <v>6094</v>
      </c>
      <c r="E345" s="317">
        <f>SUM(E281+E314)</f>
        <v>8719</v>
      </c>
      <c r="F345" s="497">
        <f t="shared" si="6"/>
        <v>1.4307515589104036</v>
      </c>
    </row>
    <row r="346" spans="1:6" ht="12.75">
      <c r="A346" s="306"/>
      <c r="B346" s="54" t="s">
        <v>570</v>
      </c>
      <c r="C346" s="317">
        <f aca="true" t="shared" si="11" ref="C346:E347">SUM(C283+C315)</f>
        <v>20026</v>
      </c>
      <c r="D346" s="317">
        <f t="shared" si="11"/>
        <v>20026</v>
      </c>
      <c r="E346" s="317">
        <f t="shared" si="11"/>
        <v>24018</v>
      </c>
      <c r="F346" s="497">
        <f t="shared" si="6"/>
        <v>1.1993408568860482</v>
      </c>
    </row>
    <row r="347" spans="1:6" ht="12.75">
      <c r="A347" s="306"/>
      <c r="B347" s="54" t="s">
        <v>572</v>
      </c>
      <c r="C347" s="317">
        <f t="shared" si="11"/>
        <v>150256</v>
      </c>
      <c r="D347" s="317">
        <f t="shared" si="11"/>
        <v>150256</v>
      </c>
      <c r="E347" s="317">
        <f t="shared" si="11"/>
        <v>75951</v>
      </c>
      <c r="F347" s="497">
        <f t="shared" si="6"/>
        <v>0.5054773187094026</v>
      </c>
    </row>
    <row r="348" spans="1:6" ht="12.75">
      <c r="A348" s="306"/>
      <c r="B348" s="831" t="s">
        <v>146</v>
      </c>
      <c r="C348" s="317"/>
      <c r="D348" s="317"/>
      <c r="E348" s="317">
        <f>SUM(E317+E285)</f>
        <v>803</v>
      </c>
      <c r="F348" s="497"/>
    </row>
    <row r="349" spans="1:6" ht="12.75">
      <c r="A349" s="306"/>
      <c r="B349" s="54" t="s">
        <v>573</v>
      </c>
      <c r="C349" s="317">
        <f>SUM(C286+C318)</f>
        <v>44847</v>
      </c>
      <c r="D349" s="317">
        <f>SUM(D286+D318)</f>
        <v>44847</v>
      </c>
      <c r="E349" s="317">
        <f>SUM(E286+E318)</f>
        <v>24311</v>
      </c>
      <c r="F349" s="497">
        <f t="shared" si="6"/>
        <v>0.5420875420875421</v>
      </c>
    </row>
    <row r="350" spans="1:6" ht="13.5" thickBot="1">
      <c r="A350" s="306"/>
      <c r="B350" s="59" t="s">
        <v>577</v>
      </c>
      <c r="C350" s="318">
        <f>SUM(C287)</f>
        <v>0</v>
      </c>
      <c r="D350" s="318">
        <f>SUM(D287)</f>
        <v>0</v>
      </c>
      <c r="E350" s="318">
        <f>SUM(E287)</f>
        <v>0</v>
      </c>
      <c r="F350" s="906"/>
    </row>
    <row r="351" spans="1:6" ht="13.5" thickBot="1">
      <c r="A351" s="306"/>
      <c r="B351" s="223" t="s">
        <v>567</v>
      </c>
      <c r="C351" s="321">
        <f>SUM(C343:C350)</f>
        <v>230483</v>
      </c>
      <c r="D351" s="321">
        <f>SUM(D343:D350)</f>
        <v>230483</v>
      </c>
      <c r="E351" s="321">
        <f>SUM(E343:E350)</f>
        <v>145769</v>
      </c>
      <c r="F351" s="891">
        <f t="shared" si="6"/>
        <v>0.632450115626749</v>
      </c>
    </row>
    <row r="352" spans="1:6" ht="13.5" thickBot="1">
      <c r="A352" s="306"/>
      <c r="B352" s="876" t="s">
        <v>315</v>
      </c>
      <c r="C352" s="322"/>
      <c r="D352" s="322"/>
      <c r="E352" s="322">
        <f>SUM(E321)</f>
        <v>2113</v>
      </c>
      <c r="F352" s="891"/>
    </row>
    <row r="353" spans="1:6" ht="13.5" thickBot="1">
      <c r="A353" s="306"/>
      <c r="B353" s="56" t="s">
        <v>39</v>
      </c>
      <c r="C353" s="276"/>
      <c r="D353" s="276"/>
      <c r="E353" s="276">
        <f>SUM(E322+E289)</f>
        <v>9335</v>
      </c>
      <c r="F353" s="907"/>
    </row>
    <row r="354" spans="1:6" ht="13.5" thickBot="1">
      <c r="A354" s="306"/>
      <c r="B354" s="174" t="s">
        <v>16</v>
      </c>
      <c r="C354" s="276"/>
      <c r="D354" s="276">
        <f>SUM(D323+D290)</f>
        <v>59413</v>
      </c>
      <c r="E354" s="276">
        <f>SUM(E323+E290)</f>
        <v>59413</v>
      </c>
      <c r="F354" s="891">
        <f aca="true" t="shared" si="12" ref="F354:F419">SUM(E354/D354)</f>
        <v>1</v>
      </c>
    </row>
    <row r="355" spans="1:6" ht="13.5" thickBot="1">
      <c r="A355" s="306"/>
      <c r="B355" s="174" t="s">
        <v>51</v>
      </c>
      <c r="C355" s="276"/>
      <c r="D355" s="276"/>
      <c r="E355" s="276">
        <f>SUM(E291)</f>
        <v>600</v>
      </c>
      <c r="F355" s="891"/>
    </row>
    <row r="356" spans="1:6" ht="13.5" thickBot="1">
      <c r="A356" s="306"/>
      <c r="B356" s="563" t="s">
        <v>13</v>
      </c>
      <c r="C356" s="564">
        <f>SUM(C353+C351+C354)</f>
        <v>230483</v>
      </c>
      <c r="D356" s="564">
        <f>SUM(D353+D351+D354)</f>
        <v>289896</v>
      </c>
      <c r="E356" s="564">
        <f>SUM(E353+E351+E354+E352+E355)</f>
        <v>217230</v>
      </c>
      <c r="F356" s="891">
        <f t="shared" si="12"/>
        <v>0.7493376935176753</v>
      </c>
    </row>
    <row r="357" spans="1:6" ht="13.5" thickBot="1">
      <c r="A357" s="306"/>
      <c r="B357" s="565" t="s">
        <v>19</v>
      </c>
      <c r="C357" s="566"/>
      <c r="D357" s="566"/>
      <c r="E357" s="566"/>
      <c r="F357" s="907"/>
    </row>
    <row r="358" spans="1:6" ht="12.75">
      <c r="A358" s="306"/>
      <c r="B358" s="54" t="s">
        <v>578</v>
      </c>
      <c r="C358" s="274">
        <f aca="true" t="shared" si="13" ref="C358:E359">SUM(C326+C294)</f>
        <v>1858236</v>
      </c>
      <c r="D358" s="274">
        <f t="shared" si="13"/>
        <v>1938703</v>
      </c>
      <c r="E358" s="274">
        <f t="shared" si="13"/>
        <v>892270</v>
      </c>
      <c r="F358" s="497">
        <f t="shared" si="12"/>
        <v>0.4602406866858926</v>
      </c>
    </row>
    <row r="359" spans="1:6" ht="13.5" thickBot="1">
      <c r="A359" s="306"/>
      <c r="B359" s="294" t="s">
        <v>579</v>
      </c>
      <c r="C359" s="315">
        <f t="shared" si="13"/>
        <v>210823</v>
      </c>
      <c r="D359" s="315">
        <f t="shared" si="13"/>
        <v>210823</v>
      </c>
      <c r="E359" s="315">
        <f t="shared" si="13"/>
        <v>113884</v>
      </c>
      <c r="F359" s="906">
        <f t="shared" si="12"/>
        <v>0.5401877404268035</v>
      </c>
    </row>
    <row r="360" spans="1:6" ht="13.5" thickBot="1">
      <c r="A360" s="306"/>
      <c r="B360" s="567" t="s">
        <v>922</v>
      </c>
      <c r="C360" s="568">
        <f>SUM(C358:C359)</f>
        <v>2069059</v>
      </c>
      <c r="D360" s="568">
        <f>SUM(D358:D359)</f>
        <v>2149526</v>
      </c>
      <c r="E360" s="568">
        <f>SUM(E358:E359)</f>
        <v>1006154</v>
      </c>
      <c r="F360" s="910">
        <f t="shared" si="12"/>
        <v>0.4680818003597072</v>
      </c>
    </row>
    <row r="361" spans="1:6" ht="13.5" thickBot="1">
      <c r="A361" s="306"/>
      <c r="B361" s="912" t="s">
        <v>134</v>
      </c>
      <c r="C361" s="568"/>
      <c r="D361" s="568"/>
      <c r="E361" s="880">
        <f>SUM(E297)</f>
        <v>7494</v>
      </c>
      <c r="F361" s="910"/>
    </row>
    <row r="362" spans="1:6" ht="15.75" thickBot="1">
      <c r="A362" s="306"/>
      <c r="B362" s="300" t="s">
        <v>41</v>
      </c>
      <c r="C362" s="320">
        <f>SUM(C356+C357+C360)</f>
        <v>2299542</v>
      </c>
      <c r="D362" s="320">
        <f>SUM(D356+D357+D360)</f>
        <v>2439422</v>
      </c>
      <c r="E362" s="320">
        <f>SUM(E356+E357+E360+E361)</f>
        <v>1230878</v>
      </c>
      <c r="F362" s="908">
        <f t="shared" si="12"/>
        <v>0.504577723739476</v>
      </c>
    </row>
    <row r="363" spans="1:6" ht="12.75">
      <c r="A363" s="305"/>
      <c r="B363" s="295" t="s">
        <v>581</v>
      </c>
      <c r="C363" s="317">
        <f aca="true" t="shared" si="14" ref="C363:D365">SUM(C299+C330)</f>
        <v>890450</v>
      </c>
      <c r="D363" s="317">
        <f t="shared" si="14"/>
        <v>925217</v>
      </c>
      <c r="E363" s="317">
        <f>SUM(E299+E330)</f>
        <v>396444</v>
      </c>
      <c r="F363" s="497">
        <f t="shared" si="12"/>
        <v>0.4284875872362916</v>
      </c>
    </row>
    <row r="364" spans="1:6" ht="12.75">
      <c r="A364" s="305"/>
      <c r="B364" s="295" t="s">
        <v>582</v>
      </c>
      <c r="C364" s="317">
        <f t="shared" si="14"/>
        <v>233646</v>
      </c>
      <c r="D364" s="317">
        <f t="shared" si="14"/>
        <v>238452</v>
      </c>
      <c r="E364" s="317">
        <f>SUM(E300+E331)</f>
        <v>108869</v>
      </c>
      <c r="F364" s="497">
        <f t="shared" si="12"/>
        <v>0.456565681982118</v>
      </c>
    </row>
    <row r="365" spans="1:6" ht="12.75">
      <c r="A365" s="305"/>
      <c r="B365" s="295" t="s">
        <v>583</v>
      </c>
      <c r="C365" s="317">
        <f t="shared" si="14"/>
        <v>1175446</v>
      </c>
      <c r="D365" s="317">
        <f t="shared" si="14"/>
        <v>1264503</v>
      </c>
      <c r="E365" s="317">
        <f>SUM(E301+E332)</f>
        <v>664273</v>
      </c>
      <c r="F365" s="497">
        <f t="shared" si="12"/>
        <v>0.5253233879239512</v>
      </c>
    </row>
    <row r="366" spans="1:6" ht="12.75">
      <c r="A366" s="305"/>
      <c r="B366" s="295" t="s">
        <v>584</v>
      </c>
      <c r="C366" s="317">
        <f>SUM(C302)</f>
        <v>0</v>
      </c>
      <c r="D366" s="317">
        <f>SUM(D302)</f>
        <v>0</v>
      </c>
      <c r="E366" s="317">
        <f>SUM(E302)</f>
        <v>0</v>
      </c>
      <c r="F366" s="497"/>
    </row>
    <row r="367" spans="1:6" ht="13.5" thickBot="1">
      <c r="A367" s="305"/>
      <c r="B367" s="297" t="s">
        <v>585</v>
      </c>
      <c r="C367" s="318">
        <f>SUM(C303)</f>
        <v>0</v>
      </c>
      <c r="D367" s="318">
        <f>SUM(D303+D334)</f>
        <v>3250</v>
      </c>
      <c r="E367" s="318">
        <f>SUM(E303+E334)</f>
        <v>633</v>
      </c>
      <c r="F367" s="906">
        <f t="shared" si="12"/>
        <v>0.19476923076923078</v>
      </c>
    </row>
    <row r="368" spans="1:6" ht="13.5" thickBot="1">
      <c r="A368" s="305"/>
      <c r="B368" s="296" t="s">
        <v>921</v>
      </c>
      <c r="C368" s="321">
        <f>SUM(C363:C367)</f>
        <v>2299542</v>
      </c>
      <c r="D368" s="321">
        <f>SUM(D363:D367)</f>
        <v>2431422</v>
      </c>
      <c r="E368" s="321">
        <f>SUM(E363:E367)</f>
        <v>1170219</v>
      </c>
      <c r="F368" s="891">
        <f t="shared" si="12"/>
        <v>0.4812899611832088</v>
      </c>
    </row>
    <row r="369" spans="1:6" ht="12.75">
      <c r="A369" s="305"/>
      <c r="B369" s="295" t="s">
        <v>586</v>
      </c>
      <c r="C369" s="317">
        <f aca="true" t="shared" si="15" ref="C369:D371">SUM(C305)</f>
        <v>0</v>
      </c>
      <c r="D369" s="317">
        <f>SUM(D305+D336)</f>
        <v>4000</v>
      </c>
      <c r="E369" s="317">
        <f>SUM(E305+E336)</f>
        <v>0</v>
      </c>
      <c r="F369" s="497">
        <f t="shared" si="12"/>
        <v>0</v>
      </c>
    </row>
    <row r="370" spans="1:6" ht="12.75">
      <c r="A370" s="305"/>
      <c r="B370" s="295" t="s">
        <v>587</v>
      </c>
      <c r="C370" s="317">
        <f t="shared" si="15"/>
        <v>0</v>
      </c>
      <c r="D370" s="317">
        <f>SUM(D306+D337)</f>
        <v>4000</v>
      </c>
      <c r="E370" s="317">
        <f>SUM(E306+E337)</f>
        <v>2153</v>
      </c>
      <c r="F370" s="497">
        <f t="shared" si="12"/>
        <v>0.53825</v>
      </c>
    </row>
    <row r="371" spans="1:6" ht="13.5" thickBot="1">
      <c r="A371" s="305"/>
      <c r="B371" s="298" t="s">
        <v>592</v>
      </c>
      <c r="C371" s="318">
        <f t="shared" si="15"/>
        <v>0</v>
      </c>
      <c r="D371" s="318">
        <f t="shared" si="15"/>
        <v>0</v>
      </c>
      <c r="E371" s="318">
        <f>SUM(E307)</f>
        <v>0</v>
      </c>
      <c r="F371" s="906"/>
    </row>
    <row r="372" spans="1:6" ht="13.5" thickBot="1">
      <c r="A372" s="305"/>
      <c r="B372" s="299" t="s">
        <v>6</v>
      </c>
      <c r="C372" s="321">
        <f>SUM(C369:C371)</f>
        <v>0</v>
      </c>
      <c r="D372" s="321">
        <f>SUM(D369:D371)</f>
        <v>8000</v>
      </c>
      <c r="E372" s="321">
        <f>SUM(E369:E371)</f>
        <v>2153</v>
      </c>
      <c r="F372" s="891">
        <f t="shared" si="12"/>
        <v>0.269125</v>
      </c>
    </row>
    <row r="373" spans="1:6" ht="13.5" thickBot="1">
      <c r="A373" s="305"/>
      <c r="B373" s="879" t="s">
        <v>317</v>
      </c>
      <c r="C373" s="321"/>
      <c r="D373" s="321"/>
      <c r="E373" s="316">
        <f>SUM(E340+E309)</f>
        <v>7829</v>
      </c>
      <c r="F373" s="891"/>
    </row>
    <row r="374" spans="1:6" ht="15.75" thickBot="1">
      <c r="A374" s="307"/>
      <c r="B374" s="301" t="s">
        <v>263</v>
      </c>
      <c r="C374" s="323">
        <f>SUM(C368+C372)</f>
        <v>2299542</v>
      </c>
      <c r="D374" s="323">
        <f>SUM(D368+D372)</f>
        <v>2439422</v>
      </c>
      <c r="E374" s="323">
        <f>SUM(E368+E372+E373)</f>
        <v>1180201</v>
      </c>
      <c r="F374" s="908">
        <f t="shared" si="12"/>
        <v>0.48380354034685263</v>
      </c>
    </row>
    <row r="375" spans="1:6" ht="15">
      <c r="A375" s="308">
        <v>2850</v>
      </c>
      <c r="B375" s="309" t="s">
        <v>602</v>
      </c>
      <c r="C375" s="274"/>
      <c r="D375" s="274"/>
      <c r="E375" s="274"/>
      <c r="F375" s="497"/>
    </row>
    <row r="376" spans="1:6" ht="12.75">
      <c r="A376" s="306"/>
      <c r="B376" s="54" t="s">
        <v>568</v>
      </c>
      <c r="C376" s="274">
        <v>5000</v>
      </c>
      <c r="D376" s="274">
        <v>5000</v>
      </c>
      <c r="E376" s="274"/>
      <c r="F376" s="497">
        <f t="shared" si="12"/>
        <v>0</v>
      </c>
    </row>
    <row r="377" spans="1:6" ht="12.75">
      <c r="A377" s="306"/>
      <c r="B377" s="54" t="s">
        <v>145</v>
      </c>
      <c r="C377" s="274"/>
      <c r="D377" s="274"/>
      <c r="E377" s="274">
        <v>3635</v>
      </c>
      <c r="F377" s="497"/>
    </row>
    <row r="378" spans="1:6" ht="12.75">
      <c r="A378" s="306"/>
      <c r="B378" s="54" t="s">
        <v>569</v>
      </c>
      <c r="C378" s="274">
        <v>3100</v>
      </c>
      <c r="D378" s="274">
        <v>3100</v>
      </c>
      <c r="E378" s="274">
        <v>1587</v>
      </c>
      <c r="F378" s="497">
        <f t="shared" si="12"/>
        <v>0.5119354838709678</v>
      </c>
    </row>
    <row r="379" spans="1:6" ht="12.75">
      <c r="A379" s="306"/>
      <c r="B379" s="54" t="s">
        <v>570</v>
      </c>
      <c r="C379" s="274"/>
      <c r="D379" s="274"/>
      <c r="E379" s="274"/>
      <c r="F379" s="497"/>
    </row>
    <row r="380" spans="1:6" ht="12.75">
      <c r="A380" s="306"/>
      <c r="B380" s="54" t="s">
        <v>572</v>
      </c>
      <c r="C380" s="274">
        <v>17000</v>
      </c>
      <c r="D380" s="274">
        <v>18579</v>
      </c>
      <c r="E380" s="274">
        <v>9206</v>
      </c>
      <c r="F380" s="497">
        <f t="shared" si="12"/>
        <v>0.4955056784541687</v>
      </c>
    </row>
    <row r="381" spans="1:6" ht="12.75">
      <c r="A381" s="306"/>
      <c r="B381" s="54" t="s">
        <v>573</v>
      </c>
      <c r="C381" s="274">
        <v>5100</v>
      </c>
      <c r="D381" s="274">
        <v>5100</v>
      </c>
      <c r="E381" s="274">
        <v>2914</v>
      </c>
      <c r="F381" s="497">
        <f t="shared" si="12"/>
        <v>0.5713725490196079</v>
      </c>
    </row>
    <row r="382" spans="1:6" ht="13.5" thickBot="1">
      <c r="A382" s="306"/>
      <c r="B382" s="59" t="s">
        <v>577</v>
      </c>
      <c r="C382" s="315"/>
      <c r="D382" s="315"/>
      <c r="E382" s="315"/>
      <c r="F382" s="906"/>
    </row>
    <row r="383" spans="1:6" ht="13.5" thickBot="1">
      <c r="A383" s="306"/>
      <c r="B383" s="223" t="s">
        <v>567</v>
      </c>
      <c r="C383" s="319">
        <f>SUM(C376:C382)</f>
        <v>30200</v>
      </c>
      <c r="D383" s="319">
        <f>SUM(D376:D382)</f>
        <v>31779</v>
      </c>
      <c r="E383" s="319">
        <f>SUM(E376:E382)</f>
        <v>17342</v>
      </c>
      <c r="F383" s="891">
        <f t="shared" si="12"/>
        <v>0.5457062840240411</v>
      </c>
    </row>
    <row r="384" spans="1:6" ht="13.5" thickBot="1">
      <c r="A384" s="306"/>
      <c r="B384" s="876" t="s">
        <v>315</v>
      </c>
      <c r="C384" s="276"/>
      <c r="D384" s="276"/>
      <c r="E384" s="276">
        <v>2357</v>
      </c>
      <c r="F384" s="907"/>
    </row>
    <row r="385" spans="1:6" ht="13.5" thickBot="1">
      <c r="A385" s="306"/>
      <c r="B385" s="56" t="s">
        <v>39</v>
      </c>
      <c r="C385" s="276"/>
      <c r="D385" s="276"/>
      <c r="E385" s="276"/>
      <c r="F385" s="907"/>
    </row>
    <row r="386" spans="1:6" ht="13.5" thickBot="1">
      <c r="A386" s="306"/>
      <c r="B386" s="174" t="s">
        <v>16</v>
      </c>
      <c r="C386" s="276"/>
      <c r="D386" s="276">
        <v>4732</v>
      </c>
      <c r="E386" s="276">
        <v>4732</v>
      </c>
      <c r="F386" s="891">
        <f t="shared" si="12"/>
        <v>1</v>
      </c>
    </row>
    <row r="387" spans="1:6" ht="13.5" thickBot="1">
      <c r="A387" s="306"/>
      <c r="B387" s="563" t="s">
        <v>13</v>
      </c>
      <c r="C387" s="564">
        <f>SUM(C385+C383+C386)</f>
        <v>30200</v>
      </c>
      <c r="D387" s="564">
        <f>SUM(D385+D383+D386)</f>
        <v>36511</v>
      </c>
      <c r="E387" s="564">
        <f>SUM(E385+E383+E386+E384)</f>
        <v>24431</v>
      </c>
      <c r="F387" s="910">
        <f t="shared" si="12"/>
        <v>0.6691408068801183</v>
      </c>
    </row>
    <row r="388" spans="1:6" ht="13.5" thickBot="1">
      <c r="A388" s="306"/>
      <c r="B388" s="565" t="s">
        <v>19</v>
      </c>
      <c r="C388" s="566"/>
      <c r="D388" s="566"/>
      <c r="E388" s="566"/>
      <c r="F388" s="907"/>
    </row>
    <row r="389" spans="1:6" ht="12.75">
      <c r="A389" s="306"/>
      <c r="B389" s="54" t="s">
        <v>578</v>
      </c>
      <c r="C389" s="274">
        <v>270126</v>
      </c>
      <c r="D389" s="274">
        <v>299726</v>
      </c>
      <c r="E389" s="274">
        <v>123550</v>
      </c>
      <c r="F389" s="497">
        <f t="shared" si="12"/>
        <v>0.4122098183007146</v>
      </c>
    </row>
    <row r="390" spans="1:6" ht="13.5" thickBot="1">
      <c r="A390" s="306"/>
      <c r="B390" s="294" t="s">
        <v>579</v>
      </c>
      <c r="C390" s="315">
        <v>2100</v>
      </c>
      <c r="D390" s="315">
        <v>2100</v>
      </c>
      <c r="E390" s="315">
        <v>1429</v>
      </c>
      <c r="F390" s="906">
        <f t="shared" si="12"/>
        <v>0.6804761904761905</v>
      </c>
    </row>
    <row r="391" spans="1:6" ht="13.5" thickBot="1">
      <c r="A391" s="306"/>
      <c r="B391" s="567" t="s">
        <v>922</v>
      </c>
      <c r="C391" s="568">
        <f>SUM(C389:C390)</f>
        <v>272226</v>
      </c>
      <c r="D391" s="568">
        <f>SUM(D389:D390)</f>
        <v>301826</v>
      </c>
      <c r="E391" s="568">
        <f>SUM(E389:E390)</f>
        <v>124979</v>
      </c>
      <c r="F391" s="910">
        <f t="shared" si="12"/>
        <v>0.4140763221193668</v>
      </c>
    </row>
    <row r="392" spans="1:6" ht="15.75" thickBot="1">
      <c r="A392" s="306"/>
      <c r="B392" s="300" t="s">
        <v>41</v>
      </c>
      <c r="C392" s="320">
        <f>SUM(C387+C388+C391)</f>
        <v>302426</v>
      </c>
      <c r="D392" s="320">
        <f>SUM(D387+D388+D391)</f>
        <v>338337</v>
      </c>
      <c r="E392" s="320">
        <f>SUM(E387+E388+E391)</f>
        <v>149410</v>
      </c>
      <c r="F392" s="908">
        <f t="shared" si="12"/>
        <v>0.44160112550504377</v>
      </c>
    </row>
    <row r="393" spans="1:6" ht="12.75">
      <c r="A393" s="305"/>
      <c r="B393" s="295" t="s">
        <v>581</v>
      </c>
      <c r="C393" s="274">
        <v>171736</v>
      </c>
      <c r="D393" s="274">
        <v>194128</v>
      </c>
      <c r="E393" s="274">
        <v>78230</v>
      </c>
      <c r="F393" s="497">
        <f t="shared" si="12"/>
        <v>0.4029815379543394</v>
      </c>
    </row>
    <row r="394" spans="1:6" ht="12.75">
      <c r="A394" s="305"/>
      <c r="B394" s="295" t="s">
        <v>582</v>
      </c>
      <c r="C394" s="274">
        <v>45357</v>
      </c>
      <c r="D394" s="274">
        <v>51023</v>
      </c>
      <c r="E394" s="274">
        <v>20430</v>
      </c>
      <c r="F394" s="497">
        <f t="shared" si="12"/>
        <v>0.40040765929090805</v>
      </c>
    </row>
    <row r="395" spans="1:6" ht="12.75">
      <c r="A395" s="305"/>
      <c r="B395" s="295" t="s">
        <v>583</v>
      </c>
      <c r="C395" s="274">
        <v>85333</v>
      </c>
      <c r="D395" s="274">
        <v>93186</v>
      </c>
      <c r="E395" s="274">
        <v>46531</v>
      </c>
      <c r="F395" s="497">
        <f t="shared" si="12"/>
        <v>0.49933466400532267</v>
      </c>
    </row>
    <row r="396" spans="1:6" ht="12.75">
      <c r="A396" s="305"/>
      <c r="B396" s="295" t="s">
        <v>584</v>
      </c>
      <c r="C396" s="274"/>
      <c r="D396" s="274"/>
      <c r="E396" s="274"/>
      <c r="F396" s="497"/>
    </row>
    <row r="397" spans="1:6" ht="13.5" thickBot="1">
      <c r="A397" s="305"/>
      <c r="B397" s="297" t="s">
        <v>585</v>
      </c>
      <c r="C397" s="315"/>
      <c r="D397" s="315"/>
      <c r="E397" s="315"/>
      <c r="F397" s="906"/>
    </row>
    <row r="398" spans="1:6" ht="13.5" thickBot="1">
      <c r="A398" s="305"/>
      <c r="B398" s="296" t="s">
        <v>921</v>
      </c>
      <c r="C398" s="319">
        <f>SUM(C393:C397)</f>
        <v>302426</v>
      </c>
      <c r="D398" s="319">
        <f>SUM(D393:D397)</f>
        <v>338337</v>
      </c>
      <c r="E398" s="319">
        <f>SUM(E393:E397)</f>
        <v>145191</v>
      </c>
      <c r="F398" s="891">
        <f t="shared" si="12"/>
        <v>0.4291313099069862</v>
      </c>
    </row>
    <row r="399" spans="1:6" ht="12.75">
      <c r="A399" s="305"/>
      <c r="B399" s="295" t="s">
        <v>586</v>
      </c>
      <c r="C399" s="274"/>
      <c r="D399" s="274"/>
      <c r="E399" s="274"/>
      <c r="F399" s="497"/>
    </row>
    <row r="400" spans="1:6" ht="12.75">
      <c r="A400" s="305"/>
      <c r="B400" s="295" t="s">
        <v>587</v>
      </c>
      <c r="C400" s="274"/>
      <c r="D400" s="274"/>
      <c r="E400" s="274"/>
      <c r="F400" s="497"/>
    </row>
    <row r="401" spans="1:6" ht="13.5" thickBot="1">
      <c r="A401" s="305"/>
      <c r="B401" s="298" t="s">
        <v>592</v>
      </c>
      <c r="C401" s="315"/>
      <c r="D401" s="315"/>
      <c r="E401" s="315"/>
      <c r="F401" s="906"/>
    </row>
    <row r="402" spans="1:6" ht="13.5" thickBot="1">
      <c r="A402" s="305"/>
      <c r="B402" s="299" t="s">
        <v>6</v>
      </c>
      <c r="C402" s="314"/>
      <c r="D402" s="314"/>
      <c r="E402" s="314"/>
      <c r="F402" s="907"/>
    </row>
    <row r="403" spans="1:6" ht="13.5" thickBot="1">
      <c r="A403" s="305"/>
      <c r="B403" s="879" t="s">
        <v>317</v>
      </c>
      <c r="C403" s="314"/>
      <c r="D403" s="314"/>
      <c r="E403" s="314">
        <v>-438</v>
      </c>
      <c r="F403" s="907"/>
    </row>
    <row r="404" spans="1:6" ht="15.75" thickBot="1">
      <c r="A404" s="307"/>
      <c r="B404" s="301" t="s">
        <v>263</v>
      </c>
      <c r="C404" s="320">
        <f>SUM(C398+C402)</f>
        <v>302426</v>
      </c>
      <c r="D404" s="320">
        <f>SUM(D398+D402)</f>
        <v>338337</v>
      </c>
      <c r="E404" s="320">
        <f>SUM(E398+E402+E403)</f>
        <v>144753</v>
      </c>
      <c r="F404" s="908">
        <f t="shared" si="12"/>
        <v>0.4278367426559909</v>
      </c>
    </row>
    <row r="405" spans="1:6" ht="15">
      <c r="A405" s="308">
        <v>2875</v>
      </c>
      <c r="B405" s="309" t="s">
        <v>523</v>
      </c>
      <c r="C405" s="274"/>
      <c r="D405" s="274"/>
      <c r="E405" s="274"/>
      <c r="F405" s="497"/>
    </row>
    <row r="406" spans="1:6" ht="12.75">
      <c r="A406" s="306"/>
      <c r="B406" s="54" t="s">
        <v>568</v>
      </c>
      <c r="C406" s="274"/>
      <c r="D406" s="274"/>
      <c r="E406" s="274"/>
      <c r="F406" s="497"/>
    </row>
    <row r="407" spans="1:6" ht="12.75">
      <c r="A407" s="306"/>
      <c r="B407" s="54" t="s">
        <v>569</v>
      </c>
      <c r="C407" s="274">
        <v>2685</v>
      </c>
      <c r="D407" s="274">
        <v>2685</v>
      </c>
      <c r="E407" s="274">
        <v>1819</v>
      </c>
      <c r="F407" s="497">
        <f t="shared" si="12"/>
        <v>0.6774674115456238</v>
      </c>
    </row>
    <row r="408" spans="1:6" ht="12.75">
      <c r="A408" s="306"/>
      <c r="B408" s="54" t="s">
        <v>570</v>
      </c>
      <c r="C408" s="274">
        <v>1380</v>
      </c>
      <c r="D408" s="274">
        <v>1380</v>
      </c>
      <c r="E408" s="274">
        <v>914</v>
      </c>
      <c r="F408" s="497">
        <f t="shared" si="12"/>
        <v>0.6623188405797101</v>
      </c>
    </row>
    <row r="409" spans="1:6" ht="12.75">
      <c r="A409" s="306"/>
      <c r="B409" s="54" t="s">
        <v>572</v>
      </c>
      <c r="C409" s="274">
        <v>40403</v>
      </c>
      <c r="D409" s="274">
        <v>40403</v>
      </c>
      <c r="E409" s="274">
        <v>18955</v>
      </c>
      <c r="F409" s="497">
        <f t="shared" si="12"/>
        <v>0.46914833056951216</v>
      </c>
    </row>
    <row r="410" spans="1:6" ht="12.75">
      <c r="A410" s="306"/>
      <c r="B410" s="54" t="s">
        <v>314</v>
      </c>
      <c r="C410" s="274"/>
      <c r="D410" s="274"/>
      <c r="E410" s="274">
        <v>124</v>
      </c>
      <c r="F410" s="497"/>
    </row>
    <row r="411" spans="1:6" ht="12.75">
      <c r="A411" s="306"/>
      <c r="B411" s="54" t="s">
        <v>573</v>
      </c>
      <c r="C411" s="274">
        <v>10244</v>
      </c>
      <c r="D411" s="274">
        <v>10244</v>
      </c>
      <c r="E411" s="274">
        <v>4189</v>
      </c>
      <c r="F411" s="497">
        <f t="shared" si="12"/>
        <v>0.40892229597813357</v>
      </c>
    </row>
    <row r="412" spans="1:6" ht="13.5" thickBot="1">
      <c r="A412" s="306"/>
      <c r="B412" s="59" t="s">
        <v>577</v>
      </c>
      <c r="C412" s="315"/>
      <c r="D412" s="315"/>
      <c r="E412" s="315"/>
      <c r="F412" s="906"/>
    </row>
    <row r="413" spans="1:6" ht="13.5" thickBot="1">
      <c r="A413" s="306"/>
      <c r="B413" s="223" t="s">
        <v>567</v>
      </c>
      <c r="C413" s="319">
        <f>SUM(C406:C412)</f>
        <v>54712</v>
      </c>
      <c r="D413" s="319">
        <f>SUM(D406:D412)</f>
        <v>54712</v>
      </c>
      <c r="E413" s="319">
        <f>SUM(E406:E412)</f>
        <v>26001</v>
      </c>
      <c r="F413" s="891">
        <f t="shared" si="12"/>
        <v>0.47523395233221233</v>
      </c>
    </row>
    <row r="414" spans="1:6" ht="13.5" thickBot="1">
      <c r="A414" s="306"/>
      <c r="B414" s="876" t="s">
        <v>315</v>
      </c>
      <c r="C414" s="276"/>
      <c r="D414" s="276"/>
      <c r="E414" s="276">
        <v>6852</v>
      </c>
      <c r="F414" s="907"/>
    </row>
    <row r="415" spans="1:6" ht="13.5" thickBot="1">
      <c r="A415" s="306"/>
      <c r="B415" s="56" t="s">
        <v>39</v>
      </c>
      <c r="C415" s="276"/>
      <c r="D415" s="276"/>
      <c r="E415" s="276">
        <v>1193</v>
      </c>
      <c r="F415" s="907"/>
    </row>
    <row r="416" spans="1:6" ht="13.5" thickBot="1">
      <c r="A416" s="306"/>
      <c r="B416" s="174" t="s">
        <v>16</v>
      </c>
      <c r="C416" s="276"/>
      <c r="D416" s="276">
        <v>10360</v>
      </c>
      <c r="E416" s="276">
        <v>10360</v>
      </c>
      <c r="F416" s="891">
        <f t="shared" si="12"/>
        <v>1</v>
      </c>
    </row>
    <row r="417" spans="1:6" ht="13.5" thickBot="1">
      <c r="A417" s="306"/>
      <c r="B417" s="563" t="s">
        <v>13</v>
      </c>
      <c r="C417" s="564">
        <f>SUM(C415+C413+C416)</f>
        <v>54712</v>
      </c>
      <c r="D417" s="564">
        <f>SUM(D415+D413+D416)</f>
        <v>65072</v>
      </c>
      <c r="E417" s="564">
        <f>SUM(E415+E413+E416+E414)</f>
        <v>44406</v>
      </c>
      <c r="F417" s="891">
        <f t="shared" si="12"/>
        <v>0.6824133267764937</v>
      </c>
    </row>
    <row r="418" spans="1:6" ht="13.5" thickBot="1">
      <c r="A418" s="306"/>
      <c r="B418" s="565" t="s">
        <v>19</v>
      </c>
      <c r="C418" s="566"/>
      <c r="D418" s="566"/>
      <c r="E418" s="566"/>
      <c r="F418" s="907"/>
    </row>
    <row r="419" spans="1:6" ht="12.75">
      <c r="A419" s="306"/>
      <c r="B419" s="54" t="s">
        <v>578</v>
      </c>
      <c r="C419" s="274">
        <v>452690</v>
      </c>
      <c r="D419" s="274">
        <v>462144</v>
      </c>
      <c r="E419" s="274">
        <v>211540</v>
      </c>
      <c r="F419" s="497">
        <f t="shared" si="12"/>
        <v>0.4577361168813184</v>
      </c>
    </row>
    <row r="420" spans="1:6" ht="13.5" thickBot="1">
      <c r="A420" s="306"/>
      <c r="B420" s="294" t="s">
        <v>579</v>
      </c>
      <c r="C420" s="315"/>
      <c r="D420" s="315"/>
      <c r="E420" s="315"/>
      <c r="F420" s="906"/>
    </row>
    <row r="421" spans="1:6" ht="13.5" thickBot="1">
      <c r="A421" s="306"/>
      <c r="B421" s="567" t="s">
        <v>922</v>
      </c>
      <c r="C421" s="568">
        <f>SUM(C419:C420)</f>
        <v>452690</v>
      </c>
      <c r="D421" s="568">
        <f>SUM(D419:D420)</f>
        <v>462144</v>
      </c>
      <c r="E421" s="568">
        <f>SUM(E419:E420)</f>
        <v>211540</v>
      </c>
      <c r="F421" s="891">
        <f aca="true" t="shared" si="16" ref="F421:F486">SUM(E421/D421)</f>
        <v>0.4577361168813184</v>
      </c>
    </row>
    <row r="422" spans="1:6" ht="13.5" thickBot="1">
      <c r="A422" s="306"/>
      <c r="B422" s="877" t="s">
        <v>316</v>
      </c>
      <c r="C422" s="878"/>
      <c r="D422" s="878"/>
      <c r="E422" s="880">
        <v>17932</v>
      </c>
      <c r="F422" s="907"/>
    </row>
    <row r="423" spans="1:6" ht="15.75" thickBot="1">
      <c r="A423" s="306"/>
      <c r="B423" s="300" t="s">
        <v>41</v>
      </c>
      <c r="C423" s="320">
        <f>SUM(C417+C418+C421)</f>
        <v>507402</v>
      </c>
      <c r="D423" s="320">
        <f>SUM(D417+D418+D421)</f>
        <v>527216</v>
      </c>
      <c r="E423" s="320">
        <f>SUM(E417+E418+E421+E422)</f>
        <v>273878</v>
      </c>
      <c r="F423" s="908">
        <f t="shared" si="16"/>
        <v>0.5194796819519893</v>
      </c>
    </row>
    <row r="424" spans="1:6" ht="12.75">
      <c r="A424" s="305"/>
      <c r="B424" s="295" t="s">
        <v>581</v>
      </c>
      <c r="C424" s="274">
        <v>275998</v>
      </c>
      <c r="D424" s="274">
        <v>285633</v>
      </c>
      <c r="E424" s="274">
        <v>134190</v>
      </c>
      <c r="F424" s="497">
        <f t="shared" si="16"/>
        <v>0.4697986577181208</v>
      </c>
    </row>
    <row r="425" spans="1:6" ht="12.75">
      <c r="A425" s="305"/>
      <c r="B425" s="295" t="s">
        <v>582</v>
      </c>
      <c r="C425" s="274">
        <v>73044</v>
      </c>
      <c r="D425" s="274">
        <v>75115</v>
      </c>
      <c r="E425" s="274">
        <v>35434</v>
      </c>
      <c r="F425" s="497">
        <f t="shared" si="16"/>
        <v>0.4717300139785662</v>
      </c>
    </row>
    <row r="426" spans="1:6" ht="12.75">
      <c r="A426" s="305"/>
      <c r="B426" s="295" t="s">
        <v>583</v>
      </c>
      <c r="C426" s="274">
        <v>158360</v>
      </c>
      <c r="D426" s="274">
        <v>166468</v>
      </c>
      <c r="E426" s="274">
        <v>73654</v>
      </c>
      <c r="F426" s="497">
        <f t="shared" si="16"/>
        <v>0.44245140207126893</v>
      </c>
    </row>
    <row r="427" spans="1:6" ht="12.75">
      <c r="A427" s="305"/>
      <c r="B427" s="295" t="s">
        <v>584</v>
      </c>
      <c r="C427" s="274"/>
      <c r="D427" s="274"/>
      <c r="E427" s="274"/>
      <c r="F427" s="497"/>
    </row>
    <row r="428" spans="1:6" ht="13.5" thickBot="1">
      <c r="A428" s="305"/>
      <c r="B428" s="297" t="s">
        <v>585</v>
      </c>
      <c r="C428" s="315"/>
      <c r="D428" s="315"/>
      <c r="E428" s="315">
        <v>608</v>
      </c>
      <c r="F428" s="906"/>
    </row>
    <row r="429" spans="1:6" ht="13.5" thickBot="1">
      <c r="A429" s="305"/>
      <c r="B429" s="296" t="s">
        <v>921</v>
      </c>
      <c r="C429" s="319">
        <f>SUM(C424:C428)</f>
        <v>507402</v>
      </c>
      <c r="D429" s="319">
        <f>SUM(D424:D428)</f>
        <v>527216</v>
      </c>
      <c r="E429" s="319">
        <f>SUM(E424:E428)</f>
        <v>243886</v>
      </c>
      <c r="F429" s="891">
        <f t="shared" si="16"/>
        <v>0.4625921823313405</v>
      </c>
    </row>
    <row r="430" spans="1:6" ht="12.75">
      <c r="A430" s="305"/>
      <c r="B430" s="295" t="s">
        <v>586</v>
      </c>
      <c r="C430" s="274"/>
      <c r="D430" s="274"/>
      <c r="E430" s="274"/>
      <c r="F430" s="497"/>
    </row>
    <row r="431" spans="1:6" ht="12.75">
      <c r="A431" s="305"/>
      <c r="B431" s="295" t="s">
        <v>587</v>
      </c>
      <c r="C431" s="274"/>
      <c r="D431" s="274"/>
      <c r="E431" s="274"/>
      <c r="F431" s="497"/>
    </row>
    <row r="432" spans="1:6" ht="13.5" thickBot="1">
      <c r="A432" s="305"/>
      <c r="B432" s="298" t="s">
        <v>592</v>
      </c>
      <c r="C432" s="315"/>
      <c r="D432" s="315"/>
      <c r="E432" s="315"/>
      <c r="F432" s="906"/>
    </row>
    <row r="433" spans="1:6" ht="13.5" thickBot="1">
      <c r="A433" s="305"/>
      <c r="B433" s="299" t="s">
        <v>6</v>
      </c>
      <c r="C433" s="314"/>
      <c r="D433" s="314"/>
      <c r="E433" s="314"/>
      <c r="F433" s="907"/>
    </row>
    <row r="434" spans="1:6" ht="13.5" thickBot="1">
      <c r="A434" s="305"/>
      <c r="B434" s="879" t="s">
        <v>317</v>
      </c>
      <c r="C434" s="314"/>
      <c r="D434" s="314"/>
      <c r="E434" s="314">
        <v>8167</v>
      </c>
      <c r="F434" s="907"/>
    </row>
    <row r="435" spans="1:6" ht="15.75" thickBot="1">
      <c r="A435" s="307"/>
      <c r="B435" s="301" t="s">
        <v>263</v>
      </c>
      <c r="C435" s="320">
        <f>SUM(C429+C433)</f>
        <v>507402</v>
      </c>
      <c r="D435" s="320">
        <f>SUM(D429+D433)</f>
        <v>527216</v>
      </c>
      <c r="E435" s="320">
        <f>SUM(E429+E433+E434)</f>
        <v>252053</v>
      </c>
      <c r="F435" s="908">
        <f t="shared" si="16"/>
        <v>0.4780829868592759</v>
      </c>
    </row>
    <row r="436" spans="1:6" ht="15">
      <c r="A436" s="313">
        <v>2898</v>
      </c>
      <c r="B436" s="310" t="s">
        <v>603</v>
      </c>
      <c r="C436" s="317"/>
      <c r="D436" s="317"/>
      <c r="E436" s="317"/>
      <c r="F436" s="497"/>
    </row>
    <row r="437" spans="1:6" ht="12.75">
      <c r="A437" s="306"/>
      <c r="B437" s="54" t="s">
        <v>568</v>
      </c>
      <c r="C437" s="317">
        <f>SUM(C406+C376)</f>
        <v>5000</v>
      </c>
      <c r="D437" s="317">
        <f>SUM(D406+D376)</f>
        <v>5000</v>
      </c>
      <c r="E437" s="317">
        <f>SUM(E406+E376)</f>
        <v>0</v>
      </c>
      <c r="F437" s="497">
        <f t="shared" si="16"/>
        <v>0</v>
      </c>
    </row>
    <row r="438" spans="1:6" ht="12.75">
      <c r="A438" s="306"/>
      <c r="B438" s="54" t="s">
        <v>145</v>
      </c>
      <c r="C438" s="317"/>
      <c r="D438" s="317"/>
      <c r="E438" s="317">
        <f>SUM(E377)</f>
        <v>3635</v>
      </c>
      <c r="F438" s="497"/>
    </row>
    <row r="439" spans="1:6" ht="12.75">
      <c r="A439" s="306"/>
      <c r="B439" s="54" t="s">
        <v>569</v>
      </c>
      <c r="C439" s="317">
        <f aca="true" t="shared" si="17" ref="C439:E441">SUM(C407+C378)</f>
        <v>5785</v>
      </c>
      <c r="D439" s="317">
        <f t="shared" si="17"/>
        <v>5785</v>
      </c>
      <c r="E439" s="317">
        <f t="shared" si="17"/>
        <v>3406</v>
      </c>
      <c r="F439" s="497">
        <f t="shared" si="16"/>
        <v>0.5887640449438202</v>
      </c>
    </row>
    <row r="440" spans="1:6" ht="12.75">
      <c r="A440" s="306"/>
      <c r="B440" s="54" t="s">
        <v>570</v>
      </c>
      <c r="C440" s="317">
        <f t="shared" si="17"/>
        <v>1380</v>
      </c>
      <c r="D440" s="317">
        <f t="shared" si="17"/>
        <v>1380</v>
      </c>
      <c r="E440" s="317">
        <f t="shared" si="17"/>
        <v>914</v>
      </c>
      <c r="F440" s="497">
        <f t="shared" si="16"/>
        <v>0.6623188405797101</v>
      </c>
    </row>
    <row r="441" spans="1:6" ht="12.75">
      <c r="A441" s="306"/>
      <c r="B441" s="54" t="s">
        <v>572</v>
      </c>
      <c r="C441" s="317">
        <f t="shared" si="17"/>
        <v>57403</v>
      </c>
      <c r="D441" s="317">
        <f t="shared" si="17"/>
        <v>58982</v>
      </c>
      <c r="E441" s="317">
        <f t="shared" si="17"/>
        <v>28161</v>
      </c>
      <c r="F441" s="497">
        <f t="shared" si="16"/>
        <v>0.47745074768573464</v>
      </c>
    </row>
    <row r="442" spans="1:6" ht="12.75">
      <c r="A442" s="306"/>
      <c r="B442" s="54" t="s">
        <v>146</v>
      </c>
      <c r="C442" s="317"/>
      <c r="D442" s="317"/>
      <c r="E442" s="317">
        <f>SUM(E410)</f>
        <v>124</v>
      </c>
      <c r="F442" s="497"/>
    </row>
    <row r="443" spans="1:6" ht="12.75">
      <c r="A443" s="306"/>
      <c r="B443" s="54" t="s">
        <v>573</v>
      </c>
      <c r="C443" s="317">
        <f aca="true" t="shared" si="18" ref="C443:E444">SUM(C411+C381)</f>
        <v>15344</v>
      </c>
      <c r="D443" s="317">
        <f t="shared" si="18"/>
        <v>15344</v>
      </c>
      <c r="E443" s="317">
        <f t="shared" si="18"/>
        <v>7103</v>
      </c>
      <c r="F443" s="497">
        <f t="shared" si="16"/>
        <v>0.46291710114702816</v>
      </c>
    </row>
    <row r="444" spans="1:6" ht="13.5" thickBot="1">
      <c r="A444" s="306"/>
      <c r="B444" s="59" t="s">
        <v>577</v>
      </c>
      <c r="C444" s="318">
        <f t="shared" si="18"/>
        <v>0</v>
      </c>
      <c r="D444" s="318">
        <f t="shared" si="18"/>
        <v>0</v>
      </c>
      <c r="E444" s="318">
        <f t="shared" si="18"/>
        <v>0</v>
      </c>
      <c r="F444" s="906"/>
    </row>
    <row r="445" spans="1:6" ht="13.5" thickBot="1">
      <c r="A445" s="306"/>
      <c r="B445" s="223" t="s">
        <v>567</v>
      </c>
      <c r="C445" s="322">
        <f>SUM(C437:C444)</f>
        <v>84912</v>
      </c>
      <c r="D445" s="322">
        <f>SUM(D437:D444)</f>
        <v>86491</v>
      </c>
      <c r="E445" s="322">
        <f>SUM(E437:E444)</f>
        <v>43343</v>
      </c>
      <c r="F445" s="891">
        <f t="shared" si="16"/>
        <v>0.5011272849198183</v>
      </c>
    </row>
    <row r="446" spans="1:6" ht="13.5" thickBot="1">
      <c r="A446" s="306"/>
      <c r="B446" s="876" t="s">
        <v>315</v>
      </c>
      <c r="C446" s="322"/>
      <c r="D446" s="322"/>
      <c r="E446" s="322">
        <f>SUM(E414+E384)</f>
        <v>9209</v>
      </c>
      <c r="F446" s="907"/>
    </row>
    <row r="447" spans="1:6" ht="13.5" thickBot="1">
      <c r="A447" s="306"/>
      <c r="B447" s="56" t="s">
        <v>39</v>
      </c>
      <c r="C447" s="276"/>
      <c r="D447" s="276"/>
      <c r="E447" s="276">
        <f>SUM(E415)</f>
        <v>1193</v>
      </c>
      <c r="F447" s="907"/>
    </row>
    <row r="448" spans="1:6" ht="13.5" thickBot="1">
      <c r="A448" s="306"/>
      <c r="B448" s="174" t="s">
        <v>16</v>
      </c>
      <c r="C448" s="276"/>
      <c r="D448" s="276">
        <f>SUM(D416+D386)</f>
        <v>15092</v>
      </c>
      <c r="E448" s="276">
        <f>SUM(E416+E386)</f>
        <v>15092</v>
      </c>
      <c r="F448" s="891">
        <f t="shared" si="16"/>
        <v>1</v>
      </c>
    </row>
    <row r="449" spans="1:6" ht="13.5" thickBot="1">
      <c r="A449" s="306"/>
      <c r="B449" s="563" t="s">
        <v>13</v>
      </c>
      <c r="C449" s="564">
        <f>SUM(C447+C445+C448)</f>
        <v>84912</v>
      </c>
      <c r="D449" s="564">
        <f>SUM(D447+D445+D448)</f>
        <v>101583</v>
      </c>
      <c r="E449" s="564">
        <f>SUM(E447+E445+E448)</f>
        <v>59628</v>
      </c>
      <c r="F449" s="910">
        <f t="shared" si="16"/>
        <v>0.5869879802722896</v>
      </c>
    </row>
    <row r="450" spans="1:6" ht="13.5" thickBot="1">
      <c r="A450" s="306"/>
      <c r="B450" s="565" t="s">
        <v>19</v>
      </c>
      <c r="C450" s="566"/>
      <c r="D450" s="566"/>
      <c r="E450" s="566"/>
      <c r="F450" s="907"/>
    </row>
    <row r="451" spans="1:6" ht="12.75">
      <c r="A451" s="306"/>
      <c r="B451" s="54" t="s">
        <v>578</v>
      </c>
      <c r="C451" s="274">
        <f aca="true" t="shared" si="19" ref="C451:E452">SUM(C419+C389)</f>
        <v>722816</v>
      </c>
      <c r="D451" s="274">
        <f t="shared" si="19"/>
        <v>761870</v>
      </c>
      <c r="E451" s="274">
        <f t="shared" si="19"/>
        <v>335090</v>
      </c>
      <c r="F451" s="497">
        <f t="shared" si="16"/>
        <v>0.4398256920471997</v>
      </c>
    </row>
    <row r="452" spans="1:6" ht="13.5" thickBot="1">
      <c r="A452" s="306"/>
      <c r="B452" s="294" t="s">
        <v>579</v>
      </c>
      <c r="C452" s="315">
        <f t="shared" si="19"/>
        <v>2100</v>
      </c>
      <c r="D452" s="315">
        <f t="shared" si="19"/>
        <v>2100</v>
      </c>
      <c r="E452" s="315">
        <f t="shared" si="19"/>
        <v>1429</v>
      </c>
      <c r="F452" s="906">
        <f t="shared" si="16"/>
        <v>0.6804761904761905</v>
      </c>
    </row>
    <row r="453" spans="1:6" ht="13.5" thickBot="1">
      <c r="A453" s="306"/>
      <c r="B453" s="567" t="s">
        <v>922</v>
      </c>
      <c r="C453" s="568">
        <f>SUM(C451:C452)</f>
        <v>724916</v>
      </c>
      <c r="D453" s="568">
        <f>SUM(D451:D452)</f>
        <v>763970</v>
      </c>
      <c r="E453" s="568">
        <f>SUM(E451:E452)</f>
        <v>336519</v>
      </c>
      <c r="F453" s="891">
        <f t="shared" si="16"/>
        <v>0.44048719190544133</v>
      </c>
    </row>
    <row r="454" spans="1:6" ht="13.5" thickBot="1">
      <c r="A454" s="306"/>
      <c r="B454" s="877" t="s">
        <v>316</v>
      </c>
      <c r="C454" s="568"/>
      <c r="D454" s="568"/>
      <c r="E454" s="880">
        <f>SUM(E422)</f>
        <v>17932</v>
      </c>
      <c r="F454" s="907"/>
    </row>
    <row r="455" spans="1:6" ht="15.75" thickBot="1">
      <c r="A455" s="306"/>
      <c r="B455" s="300" t="s">
        <v>41</v>
      </c>
      <c r="C455" s="320">
        <f>SUM(C449+C450+C453)</f>
        <v>809828</v>
      </c>
      <c r="D455" s="320">
        <f>SUM(D449+D450+D453)</f>
        <v>865553</v>
      </c>
      <c r="E455" s="320">
        <f>SUM(E449+E450+E453+E454)</f>
        <v>414079</v>
      </c>
      <c r="F455" s="908">
        <f t="shared" si="16"/>
        <v>0.4783982032296116</v>
      </c>
    </row>
    <row r="456" spans="1:6" ht="12.75">
      <c r="A456" s="305"/>
      <c r="B456" s="295" t="s">
        <v>581</v>
      </c>
      <c r="C456" s="317">
        <f aca="true" t="shared" si="20" ref="C456:E460">SUM(C424+C393)</f>
        <v>447734</v>
      </c>
      <c r="D456" s="317">
        <f t="shared" si="20"/>
        <v>479761</v>
      </c>
      <c r="E456" s="317">
        <f t="shared" si="20"/>
        <v>212420</v>
      </c>
      <c r="F456" s="497">
        <f t="shared" si="16"/>
        <v>0.4427621253082264</v>
      </c>
    </row>
    <row r="457" spans="1:6" ht="12.75">
      <c r="A457" s="305"/>
      <c r="B457" s="295" t="s">
        <v>582</v>
      </c>
      <c r="C457" s="317">
        <f t="shared" si="20"/>
        <v>118401</v>
      </c>
      <c r="D457" s="317">
        <f t="shared" si="20"/>
        <v>126138</v>
      </c>
      <c r="E457" s="317">
        <f t="shared" si="20"/>
        <v>55864</v>
      </c>
      <c r="F457" s="497">
        <f t="shared" si="16"/>
        <v>0.4428800202952322</v>
      </c>
    </row>
    <row r="458" spans="1:6" ht="12.75">
      <c r="A458" s="305"/>
      <c r="B458" s="295" t="s">
        <v>583</v>
      </c>
      <c r="C458" s="317">
        <f t="shared" si="20"/>
        <v>243693</v>
      </c>
      <c r="D458" s="317">
        <f t="shared" si="20"/>
        <v>259654</v>
      </c>
      <c r="E458" s="317">
        <f t="shared" si="20"/>
        <v>120185</v>
      </c>
      <c r="F458" s="497">
        <f t="shared" si="16"/>
        <v>0.46286596778790234</v>
      </c>
    </row>
    <row r="459" spans="1:6" ht="12.75">
      <c r="A459" s="305"/>
      <c r="B459" s="295" t="s">
        <v>584</v>
      </c>
      <c r="C459" s="317">
        <f t="shared" si="20"/>
        <v>0</v>
      </c>
      <c r="D459" s="317">
        <f t="shared" si="20"/>
        <v>0</v>
      </c>
      <c r="E459" s="317">
        <f t="shared" si="20"/>
        <v>0</v>
      </c>
      <c r="F459" s="497"/>
    </row>
    <row r="460" spans="1:6" ht="13.5" thickBot="1">
      <c r="A460" s="305"/>
      <c r="B460" s="297" t="s">
        <v>585</v>
      </c>
      <c r="C460" s="318">
        <f t="shared" si="20"/>
        <v>0</v>
      </c>
      <c r="D460" s="318">
        <f t="shared" si="20"/>
        <v>0</v>
      </c>
      <c r="E460" s="318">
        <f t="shared" si="20"/>
        <v>608</v>
      </c>
      <c r="F460" s="906"/>
    </row>
    <row r="461" spans="1:6" ht="13.5" thickBot="1">
      <c r="A461" s="305"/>
      <c r="B461" s="296" t="s">
        <v>921</v>
      </c>
      <c r="C461" s="322">
        <f>SUM(C456:C460)</f>
        <v>809828</v>
      </c>
      <c r="D461" s="322">
        <f>SUM(D456:D460)</f>
        <v>865553</v>
      </c>
      <c r="E461" s="322">
        <f>SUM(E456:E460)</f>
        <v>389077</v>
      </c>
      <c r="F461" s="891">
        <f t="shared" si="16"/>
        <v>0.4495126237214821</v>
      </c>
    </row>
    <row r="462" spans="1:6" ht="12.75">
      <c r="A462" s="305"/>
      <c r="B462" s="295" t="s">
        <v>586</v>
      </c>
      <c r="C462" s="317">
        <f aca="true" t="shared" si="21" ref="C462:E464">SUM(C430+C399)</f>
        <v>0</v>
      </c>
      <c r="D462" s="317">
        <f t="shared" si="21"/>
        <v>0</v>
      </c>
      <c r="E462" s="317">
        <f t="shared" si="21"/>
        <v>0</v>
      </c>
      <c r="F462" s="497"/>
    </row>
    <row r="463" spans="1:6" ht="12.75">
      <c r="A463" s="305"/>
      <c r="B463" s="295" t="s">
        <v>587</v>
      </c>
      <c r="C463" s="317">
        <f t="shared" si="21"/>
        <v>0</v>
      </c>
      <c r="D463" s="317">
        <f t="shared" si="21"/>
        <v>0</v>
      </c>
      <c r="E463" s="317">
        <f t="shared" si="21"/>
        <v>0</v>
      </c>
      <c r="F463" s="497"/>
    </row>
    <row r="464" spans="1:6" ht="13.5" thickBot="1">
      <c r="A464" s="305"/>
      <c r="B464" s="298" t="s">
        <v>592</v>
      </c>
      <c r="C464" s="318">
        <f t="shared" si="21"/>
        <v>0</v>
      </c>
      <c r="D464" s="318">
        <f t="shared" si="21"/>
        <v>0</v>
      </c>
      <c r="E464" s="318">
        <f t="shared" si="21"/>
        <v>0</v>
      </c>
      <c r="F464" s="906"/>
    </row>
    <row r="465" spans="1:6" ht="13.5" thickBot="1">
      <c r="A465" s="305"/>
      <c r="B465" s="299" t="s">
        <v>6</v>
      </c>
      <c r="C465" s="321">
        <f>SUM(C462:C464)</f>
        <v>0</v>
      </c>
      <c r="D465" s="321">
        <f>SUM(D462:D464)</f>
        <v>0</v>
      </c>
      <c r="E465" s="321">
        <f>SUM(E462:E464)</f>
        <v>0</v>
      </c>
      <c r="F465" s="907"/>
    </row>
    <row r="466" spans="1:6" ht="13.5" thickBot="1">
      <c r="A466" s="305"/>
      <c r="B466" s="879" t="s">
        <v>317</v>
      </c>
      <c r="C466" s="322"/>
      <c r="D466" s="322"/>
      <c r="E466" s="322">
        <f>SUM(E434+E403)</f>
        <v>7729</v>
      </c>
      <c r="F466" s="907"/>
    </row>
    <row r="467" spans="1:6" ht="15.75" thickBot="1">
      <c r="A467" s="307"/>
      <c r="B467" s="301" t="s">
        <v>263</v>
      </c>
      <c r="C467" s="324">
        <f>SUM(C435+C404)</f>
        <v>809828</v>
      </c>
      <c r="D467" s="324">
        <f>SUM(D435+D404)</f>
        <v>865553</v>
      </c>
      <c r="E467" s="324">
        <f>SUM(E435+E404)</f>
        <v>396806</v>
      </c>
      <c r="F467" s="908">
        <f t="shared" si="16"/>
        <v>0.4584421751181037</v>
      </c>
    </row>
    <row r="468" spans="1:6" ht="15">
      <c r="A468" s="308">
        <v>2985</v>
      </c>
      <c r="B468" s="309" t="s">
        <v>604</v>
      </c>
      <c r="C468" s="274"/>
      <c r="D468" s="274"/>
      <c r="E468" s="274"/>
      <c r="F468" s="497"/>
    </row>
    <row r="469" spans="1:6" ht="12.75">
      <c r="A469" s="306"/>
      <c r="B469" s="54" t="s">
        <v>568</v>
      </c>
      <c r="C469" s="274">
        <v>40000</v>
      </c>
      <c r="D469" s="274">
        <v>40000</v>
      </c>
      <c r="E469" s="274">
        <v>24799</v>
      </c>
      <c r="F469" s="497">
        <f t="shared" si="16"/>
        <v>0.619975</v>
      </c>
    </row>
    <row r="470" spans="1:6" ht="12.75">
      <c r="A470" s="306"/>
      <c r="B470" s="54" t="s">
        <v>569</v>
      </c>
      <c r="C470" s="274"/>
      <c r="D470" s="274"/>
      <c r="E470" s="274"/>
      <c r="F470" s="497"/>
    </row>
    <row r="471" spans="1:6" ht="12.75">
      <c r="A471" s="306"/>
      <c r="B471" s="54" t="s">
        <v>570</v>
      </c>
      <c r="C471" s="274">
        <v>20000</v>
      </c>
      <c r="D471" s="274">
        <v>20000</v>
      </c>
      <c r="E471" s="274">
        <v>19580</v>
      </c>
      <c r="F471" s="497">
        <f t="shared" si="16"/>
        <v>0.979</v>
      </c>
    </row>
    <row r="472" spans="1:6" ht="12.75">
      <c r="A472" s="306"/>
      <c r="B472" s="54" t="s">
        <v>572</v>
      </c>
      <c r="C472" s="274"/>
      <c r="D472" s="274"/>
      <c r="E472" s="274"/>
      <c r="F472" s="497"/>
    </row>
    <row r="473" spans="1:6" ht="12.75">
      <c r="A473" s="306"/>
      <c r="B473" s="54" t="s">
        <v>573</v>
      </c>
      <c r="C473" s="274">
        <v>15000</v>
      </c>
      <c r="D473" s="274">
        <v>15000</v>
      </c>
      <c r="E473" s="274">
        <v>8924</v>
      </c>
      <c r="F473" s="497">
        <f t="shared" si="16"/>
        <v>0.5949333333333333</v>
      </c>
    </row>
    <row r="474" spans="1:6" ht="13.5" thickBot="1">
      <c r="A474" s="306"/>
      <c r="B474" s="59" t="s">
        <v>577</v>
      </c>
      <c r="C474" s="315"/>
      <c r="D474" s="315"/>
      <c r="E474" s="315"/>
      <c r="F474" s="906"/>
    </row>
    <row r="475" spans="1:6" ht="13.5" thickBot="1">
      <c r="A475" s="306"/>
      <c r="B475" s="223" t="s">
        <v>567</v>
      </c>
      <c r="C475" s="319">
        <f>SUM(C469:C474)</f>
        <v>75000</v>
      </c>
      <c r="D475" s="319">
        <f>SUM(D469:D474)</f>
        <v>75000</v>
      </c>
      <c r="E475" s="319">
        <f>SUM(E469:E474)</f>
        <v>53303</v>
      </c>
      <c r="F475" s="891">
        <f t="shared" si="16"/>
        <v>0.7107066666666667</v>
      </c>
    </row>
    <row r="476" spans="1:6" ht="13.5" thickBot="1">
      <c r="A476" s="306"/>
      <c r="B476" s="876" t="s">
        <v>315</v>
      </c>
      <c r="C476" s="276"/>
      <c r="D476" s="276"/>
      <c r="E476" s="276">
        <v>1040</v>
      </c>
      <c r="F476" s="891"/>
    </row>
    <row r="477" spans="1:6" ht="13.5" thickBot="1">
      <c r="A477" s="306"/>
      <c r="B477" s="56" t="s">
        <v>39</v>
      </c>
      <c r="C477" s="276"/>
      <c r="D477" s="276"/>
      <c r="E477" s="276">
        <v>250</v>
      </c>
      <c r="F477" s="907"/>
    </row>
    <row r="478" spans="1:6" ht="13.5" thickBot="1">
      <c r="A478" s="306"/>
      <c r="B478" s="174" t="s">
        <v>16</v>
      </c>
      <c r="C478" s="276"/>
      <c r="D478" s="276">
        <v>1857</v>
      </c>
      <c r="E478" s="276">
        <v>1857</v>
      </c>
      <c r="F478" s="891">
        <f t="shared" si="16"/>
        <v>1</v>
      </c>
    </row>
    <row r="479" spans="1:6" ht="13.5" thickBot="1">
      <c r="A479" s="306"/>
      <c r="B479" s="563" t="s">
        <v>13</v>
      </c>
      <c r="C479" s="564">
        <f>SUM(C477+C475+C478)</f>
        <v>75000</v>
      </c>
      <c r="D479" s="564">
        <f>SUM(D477+D475+D478)</f>
        <v>76857</v>
      </c>
      <c r="E479" s="911">
        <f>SUM(E477+E475+E478+E476)</f>
        <v>56450</v>
      </c>
      <c r="F479" s="891">
        <f t="shared" si="16"/>
        <v>0.7344809191095151</v>
      </c>
    </row>
    <row r="480" spans="1:6" ht="13.5" thickBot="1">
      <c r="A480" s="306"/>
      <c r="B480" s="565" t="s">
        <v>19</v>
      </c>
      <c r="C480" s="566"/>
      <c r="D480" s="566"/>
      <c r="E480" s="566"/>
      <c r="F480" s="907"/>
    </row>
    <row r="481" spans="1:6" ht="12.75">
      <c r="A481" s="306"/>
      <c r="B481" s="54" t="s">
        <v>578</v>
      </c>
      <c r="C481" s="274">
        <v>321284</v>
      </c>
      <c r="D481" s="274">
        <v>323929</v>
      </c>
      <c r="E481" s="274">
        <v>136665</v>
      </c>
      <c r="F481" s="497">
        <f t="shared" si="16"/>
        <v>0.42189800851421144</v>
      </c>
    </row>
    <row r="482" spans="1:6" ht="12.75">
      <c r="A482" s="306"/>
      <c r="B482" s="57" t="s">
        <v>579</v>
      </c>
      <c r="C482" s="274"/>
      <c r="D482" s="274"/>
      <c r="E482" s="274"/>
      <c r="F482" s="497"/>
    </row>
    <row r="483" spans="1:6" ht="13.5" thickBot="1">
      <c r="A483" s="306"/>
      <c r="B483" s="294" t="s">
        <v>580</v>
      </c>
      <c r="C483" s="315"/>
      <c r="D483" s="315"/>
      <c r="E483" s="315"/>
      <c r="F483" s="906"/>
    </row>
    <row r="484" spans="1:6" ht="13.5" thickBot="1">
      <c r="A484" s="306"/>
      <c r="B484" s="567" t="s">
        <v>922</v>
      </c>
      <c r="C484" s="568">
        <f>SUM(C481:C483)</f>
        <v>321284</v>
      </c>
      <c r="D484" s="568">
        <f>SUM(D481:D483)</f>
        <v>323929</v>
      </c>
      <c r="E484" s="568">
        <f>SUM(E481:E483)</f>
        <v>136665</v>
      </c>
      <c r="F484" s="910">
        <f t="shared" si="16"/>
        <v>0.42189800851421144</v>
      </c>
    </row>
    <row r="485" spans="1:6" ht="13.5" thickBot="1">
      <c r="A485" s="306"/>
      <c r="B485" s="877" t="s">
        <v>316</v>
      </c>
      <c r="C485" s="568"/>
      <c r="D485" s="568"/>
      <c r="E485" s="880">
        <v>3974</v>
      </c>
      <c r="F485" s="907"/>
    </row>
    <row r="486" spans="1:6" ht="15.75" thickBot="1">
      <c r="A486" s="306"/>
      <c r="B486" s="300" t="s">
        <v>41</v>
      </c>
      <c r="C486" s="320">
        <f>SUM(C479+C480+C484)</f>
        <v>396284</v>
      </c>
      <c r="D486" s="320">
        <f>SUM(D479+D480+D484)</f>
        <v>400786</v>
      </c>
      <c r="E486" s="320">
        <f>SUM(E479+E480+E484+E485)</f>
        <v>197089</v>
      </c>
      <c r="F486" s="909">
        <f t="shared" si="16"/>
        <v>0.4917561990688297</v>
      </c>
    </row>
    <row r="487" spans="1:7" ht="12.75">
      <c r="A487" s="305"/>
      <c r="B487" s="295" t="s">
        <v>581</v>
      </c>
      <c r="C487" s="274">
        <v>127452</v>
      </c>
      <c r="D487" s="274">
        <v>128477</v>
      </c>
      <c r="E487" s="274">
        <v>58867</v>
      </c>
      <c r="F487" s="497">
        <f aca="true" t="shared" si="22" ref="F487:F532">SUM(E487/D487)</f>
        <v>0.4581909602496945</v>
      </c>
      <c r="G487" s="496"/>
    </row>
    <row r="488" spans="1:7" ht="12.75">
      <c r="A488" s="305"/>
      <c r="B488" s="295" t="s">
        <v>582</v>
      </c>
      <c r="C488" s="274">
        <v>33272</v>
      </c>
      <c r="D488" s="274">
        <v>33548</v>
      </c>
      <c r="E488" s="274">
        <v>15392</v>
      </c>
      <c r="F488" s="497">
        <f t="shared" si="22"/>
        <v>0.4588052939072374</v>
      </c>
      <c r="G488" s="496"/>
    </row>
    <row r="489" spans="1:7" ht="12.75">
      <c r="A489" s="305"/>
      <c r="B489" s="295" t="s">
        <v>583</v>
      </c>
      <c r="C489" s="274">
        <v>235560</v>
      </c>
      <c r="D489" s="274">
        <v>236979</v>
      </c>
      <c r="E489" s="274">
        <v>117099</v>
      </c>
      <c r="F489" s="497">
        <f t="shared" si="22"/>
        <v>0.49413239147772586</v>
      </c>
      <c r="G489" s="496"/>
    </row>
    <row r="490" spans="1:7" ht="12.75">
      <c r="A490" s="305"/>
      <c r="B490" s="295" t="s">
        <v>584</v>
      </c>
      <c r="C490" s="274"/>
      <c r="D490" s="274"/>
      <c r="E490" s="274"/>
      <c r="F490" s="497"/>
      <c r="G490" s="496"/>
    </row>
    <row r="491" spans="1:7" ht="13.5" thickBot="1">
      <c r="A491" s="305"/>
      <c r="B491" s="297" t="s">
        <v>585</v>
      </c>
      <c r="C491" s="315"/>
      <c r="D491" s="315"/>
      <c r="E491" s="315"/>
      <c r="F491" s="906"/>
      <c r="G491" s="496"/>
    </row>
    <row r="492" spans="1:7" ht="13.5" thickBot="1">
      <c r="A492" s="305"/>
      <c r="B492" s="296" t="s">
        <v>921</v>
      </c>
      <c r="C492" s="319">
        <f>SUM(C487:C491)</f>
        <v>396284</v>
      </c>
      <c r="D492" s="319">
        <f>SUM(D487:D491)</f>
        <v>399004</v>
      </c>
      <c r="E492" s="319">
        <f>SUM(E487:E491)</f>
        <v>191358</v>
      </c>
      <c r="F492" s="891">
        <f t="shared" si="22"/>
        <v>0.47958917705085663</v>
      </c>
      <c r="G492" s="498"/>
    </row>
    <row r="493" spans="1:7" ht="12.75">
      <c r="A493" s="305"/>
      <c r="B493" s="295" t="s">
        <v>586</v>
      </c>
      <c r="C493" s="274"/>
      <c r="D493" s="274"/>
      <c r="E493" s="274"/>
      <c r="F493" s="497"/>
      <c r="G493" s="496"/>
    </row>
    <row r="494" spans="1:7" ht="12.75">
      <c r="A494" s="305"/>
      <c r="B494" s="295" t="s">
        <v>587</v>
      </c>
      <c r="C494" s="274"/>
      <c r="D494" s="274">
        <v>1782</v>
      </c>
      <c r="E494" s="274"/>
      <c r="F494" s="497">
        <f t="shared" si="22"/>
        <v>0</v>
      </c>
      <c r="G494" s="496"/>
    </row>
    <row r="495" spans="1:7" ht="13.5" thickBot="1">
      <c r="A495" s="305"/>
      <c r="B495" s="298" t="s">
        <v>592</v>
      </c>
      <c r="C495" s="315"/>
      <c r="D495" s="315"/>
      <c r="E495" s="315"/>
      <c r="F495" s="906"/>
      <c r="G495" s="496"/>
    </row>
    <row r="496" spans="1:7" ht="13.5" thickBot="1">
      <c r="A496" s="305"/>
      <c r="B496" s="299" t="s">
        <v>6</v>
      </c>
      <c r="C496" s="314"/>
      <c r="D496" s="314">
        <f>SUM(D494:D495)</f>
        <v>1782</v>
      </c>
      <c r="E496" s="314"/>
      <c r="F496" s="907">
        <f t="shared" si="22"/>
        <v>0</v>
      </c>
      <c r="G496" s="496"/>
    </row>
    <row r="497" spans="1:7" ht="13.5" thickBot="1">
      <c r="A497" s="305"/>
      <c r="B497" s="879" t="s">
        <v>317</v>
      </c>
      <c r="C497" s="314"/>
      <c r="D497" s="314"/>
      <c r="E497" s="314">
        <v>3775</v>
      </c>
      <c r="F497" s="907"/>
      <c r="G497" s="496"/>
    </row>
    <row r="498" spans="1:7" ht="15.75" thickBot="1">
      <c r="A498" s="307"/>
      <c r="B498" s="301" t="s">
        <v>263</v>
      </c>
      <c r="C498" s="320">
        <f>SUM(C492+C496)</f>
        <v>396284</v>
      </c>
      <c r="D498" s="320">
        <f>SUM(D492+D496)</f>
        <v>400786</v>
      </c>
      <c r="E498" s="320">
        <f>SUM(E492+E496+E497)</f>
        <v>195133</v>
      </c>
      <c r="F498" s="908">
        <f t="shared" si="22"/>
        <v>0.48687578907446866</v>
      </c>
      <c r="G498" s="498"/>
    </row>
    <row r="499" spans="1:7" ht="15">
      <c r="A499" s="313">
        <v>2991</v>
      </c>
      <c r="B499" s="309" t="s">
        <v>477</v>
      </c>
      <c r="C499" s="317"/>
      <c r="D499" s="317"/>
      <c r="E499" s="317"/>
      <c r="F499" s="497"/>
      <c r="G499" s="496"/>
    </row>
    <row r="500" spans="1:7" ht="12.75">
      <c r="A500" s="306"/>
      <c r="B500" s="54" t="s">
        <v>568</v>
      </c>
      <c r="C500" s="317">
        <f>SUM(C469+C437+C343)</f>
        <v>54260</v>
      </c>
      <c r="D500" s="317">
        <f>SUM(D469+D437+D343)</f>
        <v>54260</v>
      </c>
      <c r="E500" s="317">
        <f>SUM(E469+E437+E343)</f>
        <v>27142</v>
      </c>
      <c r="F500" s="497">
        <f t="shared" si="22"/>
        <v>0.5002211573903428</v>
      </c>
      <c r="G500" s="499"/>
    </row>
    <row r="501" spans="1:7" ht="12.75">
      <c r="A501" s="306"/>
      <c r="B501" s="54" t="s">
        <v>145</v>
      </c>
      <c r="C501" s="317"/>
      <c r="D501" s="317"/>
      <c r="E501" s="317">
        <f>SUM(E438+E344)</f>
        <v>13259</v>
      </c>
      <c r="F501" s="497"/>
      <c r="G501" s="499"/>
    </row>
    <row r="502" spans="1:7" ht="12.75">
      <c r="A502" s="306"/>
      <c r="B502" s="54" t="s">
        <v>569</v>
      </c>
      <c r="C502" s="317">
        <f aca="true" t="shared" si="23" ref="C502:E504">SUM(C470+C439+C345)</f>
        <v>11879</v>
      </c>
      <c r="D502" s="317">
        <f t="shared" si="23"/>
        <v>11879</v>
      </c>
      <c r="E502" s="317">
        <f t="shared" si="23"/>
        <v>12125</v>
      </c>
      <c r="F502" s="497">
        <f t="shared" si="22"/>
        <v>1.0207088138732217</v>
      </c>
      <c r="G502" s="499"/>
    </row>
    <row r="503" spans="1:7" ht="12.75">
      <c r="A503" s="306"/>
      <c r="B503" s="54" t="s">
        <v>570</v>
      </c>
      <c r="C503" s="317">
        <f t="shared" si="23"/>
        <v>41406</v>
      </c>
      <c r="D503" s="317">
        <f t="shared" si="23"/>
        <v>41406</v>
      </c>
      <c r="E503" s="317">
        <f t="shared" si="23"/>
        <v>44512</v>
      </c>
      <c r="F503" s="497">
        <f t="shared" si="22"/>
        <v>1.0750132830990677</v>
      </c>
      <c r="G503" s="499"/>
    </row>
    <row r="504" spans="1:7" ht="12.75">
      <c r="A504" s="306"/>
      <c r="B504" s="54" t="s">
        <v>572</v>
      </c>
      <c r="C504" s="317">
        <f t="shared" si="23"/>
        <v>207659</v>
      </c>
      <c r="D504" s="317">
        <f t="shared" si="23"/>
        <v>209238</v>
      </c>
      <c r="E504" s="317">
        <f t="shared" si="23"/>
        <v>104112</v>
      </c>
      <c r="F504" s="497">
        <f t="shared" si="22"/>
        <v>0.49757692197402004</v>
      </c>
      <c r="G504" s="499"/>
    </row>
    <row r="505" spans="1:7" ht="12.75">
      <c r="A505" s="306"/>
      <c r="B505" s="54" t="s">
        <v>146</v>
      </c>
      <c r="C505" s="317"/>
      <c r="D505" s="317"/>
      <c r="E505" s="317">
        <f>SUM(E442+E348)</f>
        <v>927</v>
      </c>
      <c r="F505" s="497"/>
      <c r="G505" s="499"/>
    </row>
    <row r="506" spans="1:7" ht="12.75">
      <c r="A506" s="306"/>
      <c r="B506" s="54" t="s">
        <v>573</v>
      </c>
      <c r="C506" s="317">
        <f aca="true" t="shared" si="24" ref="C506:E507">SUM(C473+C443+C349)</f>
        <v>75191</v>
      </c>
      <c r="D506" s="317">
        <f t="shared" si="24"/>
        <v>75191</v>
      </c>
      <c r="E506" s="317">
        <f t="shared" si="24"/>
        <v>40338</v>
      </c>
      <c r="F506" s="497">
        <f t="shared" si="22"/>
        <v>0.5364737801066617</v>
      </c>
      <c r="G506" s="499"/>
    </row>
    <row r="507" spans="1:7" ht="13.5" thickBot="1">
      <c r="A507" s="306"/>
      <c r="B507" s="59" t="s">
        <v>577</v>
      </c>
      <c r="C507" s="318">
        <f t="shared" si="24"/>
        <v>0</v>
      </c>
      <c r="D507" s="318">
        <f t="shared" si="24"/>
        <v>0</v>
      </c>
      <c r="E507" s="318">
        <f t="shared" si="24"/>
        <v>0</v>
      </c>
      <c r="F507" s="906"/>
      <c r="G507" s="499"/>
    </row>
    <row r="508" spans="1:7" ht="13.5" thickBot="1">
      <c r="A508" s="306"/>
      <c r="B508" s="223" t="s">
        <v>567</v>
      </c>
      <c r="C508" s="321">
        <f>SUM(C500:C507)</f>
        <v>390395</v>
      </c>
      <c r="D508" s="321">
        <f>SUM(D500:D507)</f>
        <v>391974</v>
      </c>
      <c r="E508" s="321">
        <f>SUM(E500:E507)</f>
        <v>242415</v>
      </c>
      <c r="F508" s="891">
        <f t="shared" si="22"/>
        <v>0.6184466316643451</v>
      </c>
      <c r="G508" s="500"/>
    </row>
    <row r="509" spans="1:7" ht="13.5" thickBot="1">
      <c r="A509" s="306"/>
      <c r="B509" s="876" t="s">
        <v>315</v>
      </c>
      <c r="C509" s="322"/>
      <c r="D509" s="322"/>
      <c r="E509" s="322">
        <f>SUM(E476+E446+E352)</f>
        <v>12362</v>
      </c>
      <c r="F509" s="907"/>
      <c r="G509" s="500"/>
    </row>
    <row r="510" spans="1:7" ht="13.5" thickBot="1">
      <c r="A510" s="306"/>
      <c r="B510" s="56" t="s">
        <v>39</v>
      </c>
      <c r="C510" s="276"/>
      <c r="D510" s="276"/>
      <c r="E510" s="276">
        <f>SUM(E477+E447+E353)</f>
        <v>10778</v>
      </c>
      <c r="F510" s="907"/>
      <c r="G510" s="500"/>
    </row>
    <row r="511" spans="1:7" ht="13.5" thickBot="1">
      <c r="A511" s="306"/>
      <c r="B511" s="174" t="s">
        <v>16</v>
      </c>
      <c r="C511" s="276"/>
      <c r="D511" s="276">
        <f>SUM(D478+D448+D354)</f>
        <v>76362</v>
      </c>
      <c r="E511" s="276">
        <f>SUM(E478+E448+E354)</f>
        <v>76362</v>
      </c>
      <c r="F511" s="891">
        <f t="shared" si="22"/>
        <v>1</v>
      </c>
      <c r="G511" s="500"/>
    </row>
    <row r="512" spans="1:7" ht="13.5" thickBot="1">
      <c r="A512" s="306"/>
      <c r="B512" s="174" t="s">
        <v>51</v>
      </c>
      <c r="C512" s="276"/>
      <c r="D512" s="276"/>
      <c r="E512" s="276">
        <f>SUM(E355)</f>
        <v>600</v>
      </c>
      <c r="F512" s="891"/>
      <c r="G512" s="500"/>
    </row>
    <row r="513" spans="1:7" ht="13.5" thickBot="1">
      <c r="A513" s="306"/>
      <c r="B513" s="563" t="s">
        <v>13</v>
      </c>
      <c r="C513" s="564">
        <f>SUM(C510+C508+C511)</f>
        <v>390395</v>
      </c>
      <c r="D513" s="564">
        <f>SUM(D510+D508+D511)</f>
        <v>468336</v>
      </c>
      <c r="E513" s="564">
        <f>SUM(E510+E508+E511+E509+E512)</f>
        <v>342517</v>
      </c>
      <c r="F513" s="910">
        <f t="shared" si="22"/>
        <v>0.7313488606470568</v>
      </c>
      <c r="G513" s="500"/>
    </row>
    <row r="514" spans="1:7" ht="13.5" thickBot="1">
      <c r="A514" s="306"/>
      <c r="B514" s="565" t="s">
        <v>19</v>
      </c>
      <c r="C514" s="566"/>
      <c r="D514" s="566"/>
      <c r="E514" s="566"/>
      <c r="F514" s="907"/>
      <c r="G514" s="500"/>
    </row>
    <row r="515" spans="1:7" ht="12.75">
      <c r="A515" s="306"/>
      <c r="B515" s="54" t="s">
        <v>578</v>
      </c>
      <c r="C515" s="274">
        <f aca="true" t="shared" si="25" ref="C515:E516">SUM(C481+C451+C358)</f>
        <v>2902336</v>
      </c>
      <c r="D515" s="274">
        <f t="shared" si="25"/>
        <v>3024502</v>
      </c>
      <c r="E515" s="274">
        <f t="shared" si="25"/>
        <v>1364025</v>
      </c>
      <c r="F515" s="497">
        <f t="shared" si="22"/>
        <v>0.4509916012619598</v>
      </c>
      <c r="G515" s="500"/>
    </row>
    <row r="516" spans="1:7" ht="12.75">
      <c r="A516" s="306"/>
      <c r="B516" s="57" t="s">
        <v>579</v>
      </c>
      <c r="C516" s="274">
        <f t="shared" si="25"/>
        <v>212923</v>
      </c>
      <c r="D516" s="274">
        <f t="shared" si="25"/>
        <v>212923</v>
      </c>
      <c r="E516" s="274">
        <f t="shared" si="25"/>
        <v>115313</v>
      </c>
      <c r="F516" s="497">
        <f t="shared" si="22"/>
        <v>0.5415713661746265</v>
      </c>
      <c r="G516" s="500"/>
    </row>
    <row r="517" spans="1:7" ht="13.5" thickBot="1">
      <c r="A517" s="306"/>
      <c r="B517" s="294" t="s">
        <v>580</v>
      </c>
      <c r="C517" s="315"/>
      <c r="D517" s="315"/>
      <c r="E517" s="315"/>
      <c r="F517" s="906"/>
      <c r="G517" s="500"/>
    </row>
    <row r="518" spans="1:7" ht="13.5" thickBot="1">
      <c r="A518" s="306"/>
      <c r="B518" s="567" t="s">
        <v>922</v>
      </c>
      <c r="C518" s="276">
        <f>SUM(C515:C517)</f>
        <v>3115259</v>
      </c>
      <c r="D518" s="276">
        <f>SUM(D515:D517)</f>
        <v>3237425</v>
      </c>
      <c r="E518" s="276">
        <f>SUM(E515:E517)</f>
        <v>1479338</v>
      </c>
      <c r="F518" s="891">
        <f t="shared" si="22"/>
        <v>0.4569489640686657</v>
      </c>
      <c r="G518" s="500"/>
    </row>
    <row r="519" spans="1:7" ht="13.5" thickBot="1">
      <c r="A519" s="306"/>
      <c r="B519" s="877" t="s">
        <v>134</v>
      </c>
      <c r="C519" s="276"/>
      <c r="D519" s="276"/>
      <c r="E519" s="315">
        <f>SUM(E485+E454+E361)</f>
        <v>29400</v>
      </c>
      <c r="F519" s="907"/>
      <c r="G519" s="500"/>
    </row>
    <row r="520" spans="1:7" ht="15.75" thickBot="1">
      <c r="A520" s="306"/>
      <c r="B520" s="300" t="s">
        <v>41</v>
      </c>
      <c r="C520" s="568">
        <f>SUM(C513+C518)</f>
        <v>3505654</v>
      </c>
      <c r="D520" s="568">
        <f>SUM(D513+D518)</f>
        <v>3705761</v>
      </c>
      <c r="E520" s="568">
        <f>SUM(E513+E518+E519)</f>
        <v>1851255</v>
      </c>
      <c r="F520" s="910">
        <f t="shared" si="22"/>
        <v>0.4995613586521095</v>
      </c>
      <c r="G520" s="500"/>
    </row>
    <row r="521" spans="1:7" ht="12.75">
      <c r="A521" s="305"/>
      <c r="B521" s="295" t="s">
        <v>581</v>
      </c>
      <c r="C521" s="317">
        <f aca="true" t="shared" si="26" ref="C521:E525">SUM(C487+C456+C363)</f>
        <v>1465636</v>
      </c>
      <c r="D521" s="317">
        <f t="shared" si="26"/>
        <v>1533455</v>
      </c>
      <c r="E521" s="317">
        <f t="shared" si="26"/>
        <v>667731</v>
      </c>
      <c r="F521" s="497">
        <f t="shared" si="22"/>
        <v>0.4354421877394511</v>
      </c>
      <c r="G521" s="499"/>
    </row>
    <row r="522" spans="1:7" ht="12.75">
      <c r="A522" s="305"/>
      <c r="B522" s="295" t="s">
        <v>582</v>
      </c>
      <c r="C522" s="317">
        <f t="shared" si="26"/>
        <v>385319</v>
      </c>
      <c r="D522" s="317">
        <f t="shared" si="26"/>
        <v>398138</v>
      </c>
      <c r="E522" s="317">
        <f t="shared" si="26"/>
        <v>180125</v>
      </c>
      <c r="F522" s="497">
        <f t="shared" si="22"/>
        <v>0.4524185081554637</v>
      </c>
      <c r="G522" s="499"/>
    </row>
    <row r="523" spans="1:7" ht="12.75">
      <c r="A523" s="305"/>
      <c r="B523" s="295" t="s">
        <v>583</v>
      </c>
      <c r="C523" s="317">
        <f t="shared" si="26"/>
        <v>1654699</v>
      </c>
      <c r="D523" s="317">
        <f t="shared" si="26"/>
        <v>1761136</v>
      </c>
      <c r="E523" s="317">
        <f t="shared" si="26"/>
        <v>901557</v>
      </c>
      <c r="F523" s="497">
        <f t="shared" si="22"/>
        <v>0.511917875734753</v>
      </c>
      <c r="G523" s="499"/>
    </row>
    <row r="524" spans="1:7" ht="12.75">
      <c r="A524" s="305"/>
      <c r="B524" s="295" t="s">
        <v>584</v>
      </c>
      <c r="C524" s="317">
        <f t="shared" si="26"/>
        <v>0</v>
      </c>
      <c r="D524" s="317">
        <f t="shared" si="26"/>
        <v>0</v>
      </c>
      <c r="E524" s="317">
        <f t="shared" si="26"/>
        <v>0</v>
      </c>
      <c r="F524" s="497"/>
      <c r="G524" s="499"/>
    </row>
    <row r="525" spans="1:7" ht="13.5" thickBot="1">
      <c r="A525" s="305"/>
      <c r="B525" s="297" t="s">
        <v>585</v>
      </c>
      <c r="C525" s="318">
        <f t="shared" si="26"/>
        <v>0</v>
      </c>
      <c r="D525" s="318">
        <f t="shared" si="26"/>
        <v>3250</v>
      </c>
      <c r="E525" s="318">
        <f t="shared" si="26"/>
        <v>1241</v>
      </c>
      <c r="F525" s="906">
        <f t="shared" si="22"/>
        <v>0.38184615384615384</v>
      </c>
      <c r="G525" s="499"/>
    </row>
    <row r="526" spans="1:7" ht="13.5" thickBot="1">
      <c r="A526" s="305"/>
      <c r="B526" s="296" t="s">
        <v>921</v>
      </c>
      <c r="C526" s="321">
        <f>SUM(C521:C525)</f>
        <v>3505654</v>
      </c>
      <c r="D526" s="321">
        <f>SUM(D521:D525)</f>
        <v>3695979</v>
      </c>
      <c r="E526" s="321">
        <f>SUM(E521:E525)</f>
        <v>1750654</v>
      </c>
      <c r="F526" s="891">
        <f t="shared" si="22"/>
        <v>0.4736644878122955</v>
      </c>
      <c r="G526" s="500"/>
    </row>
    <row r="527" spans="1:7" ht="12.75">
      <c r="A527" s="305"/>
      <c r="B527" s="295" t="s">
        <v>586</v>
      </c>
      <c r="C527" s="317">
        <f aca="true" t="shared" si="27" ref="C527:E529">SUM(C493+C462+C369)</f>
        <v>0</v>
      </c>
      <c r="D527" s="317">
        <f t="shared" si="27"/>
        <v>4000</v>
      </c>
      <c r="E527" s="317">
        <f t="shared" si="27"/>
        <v>0</v>
      </c>
      <c r="F527" s="497">
        <f t="shared" si="22"/>
        <v>0</v>
      </c>
      <c r="G527" s="499"/>
    </row>
    <row r="528" spans="1:7" ht="12.75">
      <c r="A528" s="305"/>
      <c r="B528" s="295" t="s">
        <v>587</v>
      </c>
      <c r="C528" s="317">
        <f t="shared" si="27"/>
        <v>0</v>
      </c>
      <c r="D528" s="317">
        <f t="shared" si="27"/>
        <v>5782</v>
      </c>
      <c r="E528" s="317">
        <f t="shared" si="27"/>
        <v>2153</v>
      </c>
      <c r="F528" s="497">
        <f t="shared" si="22"/>
        <v>0.3723625043237634</v>
      </c>
      <c r="G528" s="499"/>
    </row>
    <row r="529" spans="1:7" ht="13.5" thickBot="1">
      <c r="A529" s="305"/>
      <c r="B529" s="298" t="s">
        <v>592</v>
      </c>
      <c r="C529" s="318">
        <f t="shared" si="27"/>
        <v>0</v>
      </c>
      <c r="D529" s="318">
        <f t="shared" si="27"/>
        <v>0</v>
      </c>
      <c r="E529" s="318">
        <f t="shared" si="27"/>
        <v>0</v>
      </c>
      <c r="F529" s="906"/>
      <c r="G529" s="499"/>
    </row>
    <row r="530" spans="1:7" ht="13.5" thickBot="1">
      <c r="A530" s="305"/>
      <c r="B530" s="299" t="s">
        <v>6</v>
      </c>
      <c r="C530" s="321">
        <f>SUM(C527:C529)</f>
        <v>0</v>
      </c>
      <c r="D530" s="321">
        <f>SUM(D527:D529)</f>
        <v>9782</v>
      </c>
      <c r="E530" s="321">
        <f>SUM(E527:E529)</f>
        <v>2153</v>
      </c>
      <c r="F530" s="891">
        <f t="shared" si="22"/>
        <v>0.22009813943978737</v>
      </c>
      <c r="G530" s="500"/>
    </row>
    <row r="531" spans="1:7" ht="13.5" thickBot="1">
      <c r="A531" s="305"/>
      <c r="B531" s="879" t="s">
        <v>317</v>
      </c>
      <c r="C531" s="321"/>
      <c r="D531" s="321"/>
      <c r="E531" s="316">
        <f>SUM(E497+E466+E373)</f>
        <v>19333</v>
      </c>
      <c r="F531" s="907"/>
      <c r="G531" s="500"/>
    </row>
    <row r="532" spans="1:7" ht="15.75" thickBot="1">
      <c r="A532" s="307"/>
      <c r="B532" s="301" t="s">
        <v>263</v>
      </c>
      <c r="C532" s="323">
        <f>SUM(C526+C530)</f>
        <v>3505654</v>
      </c>
      <c r="D532" s="323">
        <f>SUM(D526+D530)</f>
        <v>3705761</v>
      </c>
      <c r="E532" s="323">
        <f>SUM(E526+E530+E531)</f>
        <v>1772140</v>
      </c>
      <c r="F532" s="908">
        <f t="shared" si="22"/>
        <v>0.4782121674873258</v>
      </c>
      <c r="G532" s="501"/>
    </row>
  </sheetData>
  <sheetProtection/>
  <mergeCells count="6">
    <mergeCell ref="C5:C7"/>
    <mergeCell ref="F5:F7"/>
    <mergeCell ref="A2:F2"/>
    <mergeCell ref="A1:F1"/>
    <mergeCell ref="D5:D7"/>
    <mergeCell ref="E5:E7"/>
  </mergeCells>
  <printOptions horizontalCentered="1" verticalCentered="1"/>
  <pageMargins left="0" right="0" top="0.984251968503937" bottom="0.984251968503937" header="0.31496062992125984" footer="0.5118110236220472"/>
  <pageSetup firstPageNumber="14" useFirstPageNumber="1" horizontalDpi="600" verticalDpi="600" orientation="portrait" paperSize="9" scale="70" r:id="rId2"/>
  <headerFooter alignWithMargins="0">
    <oddFooter>&amp;C&amp;P. oldal</oddFooter>
  </headerFooter>
  <rowBreaks count="8" manualBreakCount="8">
    <brk id="68" max="255" man="1"/>
    <brk id="129" max="255" man="1"/>
    <brk id="188" max="255" man="1"/>
    <brk id="248" max="255" man="1"/>
    <brk id="310" max="255" man="1"/>
    <brk id="374" max="255" man="1"/>
    <brk id="435" max="255" man="1"/>
    <brk id="498" max="255" man="1"/>
  </rowBreaks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5"/>
  <sheetViews>
    <sheetView showZeros="0" workbookViewId="0" topLeftCell="A10">
      <selection activeCell="B53" sqref="B53"/>
    </sheetView>
  </sheetViews>
  <sheetFormatPr defaultColWidth="9.00390625" defaultRowHeight="12.75"/>
  <cols>
    <col min="1" max="1" width="6.875" style="66" customWidth="1"/>
    <col min="2" max="2" width="50.125" style="67" customWidth="1"/>
    <col min="3" max="5" width="13.75390625" style="67" customWidth="1"/>
    <col min="6" max="16384" width="9.125" style="67" customWidth="1"/>
  </cols>
  <sheetData>
    <row r="1" spans="1:6" ht="12">
      <c r="A1" s="989" t="s">
        <v>541</v>
      </c>
      <c r="B1" s="1022"/>
      <c r="C1" s="1023"/>
      <c r="D1" s="1023"/>
      <c r="E1" s="1023"/>
      <c r="F1" s="1023"/>
    </row>
    <row r="2" spans="1:6" ht="12.75">
      <c r="A2" s="989" t="s">
        <v>113</v>
      </c>
      <c r="B2" s="1022"/>
      <c r="C2" s="1023"/>
      <c r="D2" s="1023"/>
      <c r="E2" s="1023"/>
      <c r="F2" s="1023"/>
    </row>
    <row r="3" spans="1:2" s="1" customFormat="1" ht="11.25" customHeight="1">
      <c r="A3" s="89"/>
      <c r="B3" s="89"/>
    </row>
    <row r="4" spans="3:6" ht="11.25" customHeight="1">
      <c r="C4" s="173"/>
      <c r="D4" s="173"/>
      <c r="E4" s="173"/>
      <c r="F4" s="173" t="s">
        <v>423</v>
      </c>
    </row>
    <row r="5" spans="1:6" s="65" customFormat="1" ht="11.25" customHeight="1">
      <c r="A5" s="14"/>
      <c r="B5" s="90"/>
      <c r="C5" s="997" t="s">
        <v>217</v>
      </c>
      <c r="D5" s="997" t="s">
        <v>693</v>
      </c>
      <c r="E5" s="997" t="s">
        <v>129</v>
      </c>
      <c r="F5" s="987" t="s">
        <v>130</v>
      </c>
    </row>
    <row r="6" spans="1:6" s="65" customFormat="1" ht="12" customHeight="1">
      <c r="A6" s="85" t="s">
        <v>462</v>
      </c>
      <c r="B6" s="91" t="s">
        <v>479</v>
      </c>
      <c r="C6" s="1015"/>
      <c r="D6" s="1021"/>
      <c r="E6" s="990"/>
      <c r="F6" s="987"/>
    </row>
    <row r="7" spans="1:6" s="65" customFormat="1" ht="12.75" customHeight="1" thickBot="1">
      <c r="A7" s="79"/>
      <c r="B7" s="92"/>
      <c r="C7" s="1016"/>
      <c r="D7" s="994"/>
      <c r="E7" s="994"/>
      <c r="F7" s="988"/>
    </row>
    <row r="8" spans="1:6" s="65" customFormat="1" ht="12" customHeight="1">
      <c r="A8" s="94" t="s">
        <v>386</v>
      </c>
      <c r="B8" s="126" t="s">
        <v>387</v>
      </c>
      <c r="C8" s="18" t="s">
        <v>388</v>
      </c>
      <c r="D8" s="18" t="s">
        <v>389</v>
      </c>
      <c r="E8" s="18" t="s">
        <v>390</v>
      </c>
      <c r="F8" s="18" t="s">
        <v>904</v>
      </c>
    </row>
    <row r="9" spans="1:6" ht="12" customHeight="1">
      <c r="A9" s="14">
        <v>3010</v>
      </c>
      <c r="B9" s="95" t="s">
        <v>271</v>
      </c>
      <c r="C9" s="88">
        <f>SUM(C19)</f>
        <v>10533</v>
      </c>
      <c r="D9" s="88">
        <f>SUM(D19)</f>
        <v>10533</v>
      </c>
      <c r="E9" s="88">
        <f>SUM(E19)</f>
        <v>2728</v>
      </c>
      <c r="F9" s="624">
        <f>SUM(E9/D9)</f>
        <v>0.25899553783347573</v>
      </c>
    </row>
    <row r="10" spans="1:6" ht="12" customHeight="1">
      <c r="A10" s="15">
        <v>3011</v>
      </c>
      <c r="B10" s="75" t="s">
        <v>272</v>
      </c>
      <c r="C10" s="88"/>
      <c r="D10" s="88"/>
      <c r="E10" s="88"/>
      <c r="F10" s="624"/>
    </row>
    <row r="11" spans="1:6" ht="12" customHeight="1">
      <c r="A11" s="69"/>
      <c r="B11" s="70" t="s">
        <v>273</v>
      </c>
      <c r="C11" s="76">
        <v>2830</v>
      </c>
      <c r="D11" s="76">
        <v>2830</v>
      </c>
      <c r="E11" s="76">
        <v>1123</v>
      </c>
      <c r="F11" s="926">
        <f aca="true" t="shared" si="0" ref="F11:F55">SUM(E11/D11)</f>
        <v>0.3968197879858657</v>
      </c>
    </row>
    <row r="12" spans="1:6" ht="12" customHeight="1">
      <c r="A12" s="69"/>
      <c r="B12" s="7" t="s">
        <v>494</v>
      </c>
      <c r="C12" s="76">
        <v>703</v>
      </c>
      <c r="D12" s="76">
        <v>703</v>
      </c>
      <c r="E12" s="76">
        <v>305</v>
      </c>
      <c r="F12" s="926">
        <f t="shared" si="0"/>
        <v>0.43385490753911804</v>
      </c>
    </row>
    <row r="13" spans="1:6" ht="12" customHeight="1">
      <c r="A13" s="83"/>
      <c r="B13" s="84" t="s">
        <v>467</v>
      </c>
      <c r="C13" s="76">
        <v>5000</v>
      </c>
      <c r="D13" s="76">
        <v>5000</v>
      </c>
      <c r="E13" s="857">
        <v>1000</v>
      </c>
      <c r="F13" s="926">
        <f t="shared" si="0"/>
        <v>0.2</v>
      </c>
    </row>
    <row r="14" spans="1:6" ht="12" customHeight="1">
      <c r="A14" s="69"/>
      <c r="B14" s="10" t="s">
        <v>481</v>
      </c>
      <c r="C14" s="76"/>
      <c r="D14" s="76"/>
      <c r="E14" s="76"/>
      <c r="F14" s="926"/>
    </row>
    <row r="15" spans="1:6" ht="12" customHeight="1">
      <c r="A15" s="69"/>
      <c r="B15" s="10" t="s">
        <v>286</v>
      </c>
      <c r="C15" s="76"/>
      <c r="D15" s="76"/>
      <c r="E15" s="76"/>
      <c r="F15" s="926"/>
    </row>
    <row r="16" spans="1:6" ht="12" customHeight="1">
      <c r="A16" s="83"/>
      <c r="B16" s="73" t="s">
        <v>546</v>
      </c>
      <c r="C16" s="71">
        <v>2000</v>
      </c>
      <c r="D16" s="71">
        <v>2000</v>
      </c>
      <c r="E16" s="71"/>
      <c r="F16" s="926">
        <f t="shared" si="0"/>
        <v>0</v>
      </c>
    </row>
    <row r="17" spans="1:6" ht="12" customHeight="1">
      <c r="A17" s="83"/>
      <c r="B17" s="73" t="s">
        <v>638</v>
      </c>
      <c r="C17" s="71"/>
      <c r="D17" s="71"/>
      <c r="E17" s="71">
        <v>300</v>
      </c>
      <c r="F17" s="624"/>
    </row>
    <row r="18" spans="1:6" ht="12" customHeight="1" thickBot="1">
      <c r="A18" s="69"/>
      <c r="B18" s="57" t="s">
        <v>395</v>
      </c>
      <c r="C18" s="77"/>
      <c r="D18" s="77"/>
      <c r="E18" s="77"/>
      <c r="F18" s="927"/>
    </row>
    <row r="19" spans="1:6" ht="12" customHeight="1" thickBot="1">
      <c r="A19" s="79"/>
      <c r="B19" s="56" t="s">
        <v>460</v>
      </c>
      <c r="C19" s="81">
        <f>SUM(C11:C18)</f>
        <v>10533</v>
      </c>
      <c r="D19" s="81">
        <f>SUM(D11:D18)</f>
        <v>10533</v>
      </c>
      <c r="E19" s="81">
        <f>SUM(E11:E18)</f>
        <v>2728</v>
      </c>
      <c r="F19" s="891">
        <f t="shared" si="0"/>
        <v>0.25899553783347573</v>
      </c>
    </row>
    <row r="20" spans="1:6" s="65" customFormat="1" ht="12" customHeight="1">
      <c r="A20" s="106">
        <v>3020</v>
      </c>
      <c r="B20" s="97" t="s">
        <v>274</v>
      </c>
      <c r="C20" s="98">
        <f>SUM(C30+C38)</f>
        <v>1679543</v>
      </c>
      <c r="D20" s="98">
        <f>SUM(D30+D38)</f>
        <v>1803166</v>
      </c>
      <c r="E20" s="98">
        <f>SUM(E30+E38)</f>
        <v>734096</v>
      </c>
      <c r="F20" s="893">
        <f t="shared" si="0"/>
        <v>0.40711504098901596</v>
      </c>
    </row>
    <row r="21" spans="1:6" s="65" customFormat="1" ht="12" customHeight="1">
      <c r="A21" s="85">
        <v>3021</v>
      </c>
      <c r="B21" s="99" t="s">
        <v>275</v>
      </c>
      <c r="C21" s="88"/>
      <c r="D21" s="88"/>
      <c r="E21" s="88"/>
      <c r="F21" s="624"/>
    </row>
    <row r="22" spans="1:6" ht="12" customHeight="1">
      <c r="A22" s="69"/>
      <c r="B22" s="70" t="s">
        <v>273</v>
      </c>
      <c r="C22" s="76">
        <v>929360</v>
      </c>
      <c r="D22" s="76">
        <v>972596</v>
      </c>
      <c r="E22" s="76">
        <v>399992</v>
      </c>
      <c r="F22" s="926">
        <f t="shared" si="0"/>
        <v>0.4112622301551723</v>
      </c>
    </row>
    <row r="23" spans="1:6" ht="12" customHeight="1">
      <c r="A23" s="69"/>
      <c r="B23" s="7" t="s">
        <v>494</v>
      </c>
      <c r="C23" s="76">
        <v>227542</v>
      </c>
      <c r="D23" s="76">
        <v>255654</v>
      </c>
      <c r="E23" s="76">
        <v>119255</v>
      </c>
      <c r="F23" s="926">
        <f t="shared" si="0"/>
        <v>0.4664703075250143</v>
      </c>
    </row>
    <row r="24" spans="1:6" ht="12" customHeight="1">
      <c r="A24" s="83"/>
      <c r="B24" s="84" t="s">
        <v>467</v>
      </c>
      <c r="C24" s="76">
        <v>323793</v>
      </c>
      <c r="D24" s="76">
        <v>341279</v>
      </c>
      <c r="E24" s="76">
        <v>156040</v>
      </c>
      <c r="F24" s="926">
        <f t="shared" si="0"/>
        <v>0.4572212178305726</v>
      </c>
    </row>
    <row r="25" spans="1:6" ht="12" customHeight="1">
      <c r="A25" s="69"/>
      <c r="B25" s="10" t="s">
        <v>481</v>
      </c>
      <c r="C25" s="76"/>
      <c r="D25" s="76"/>
      <c r="E25" s="76"/>
      <c r="F25" s="926"/>
    </row>
    <row r="26" spans="1:6" ht="12" customHeight="1">
      <c r="A26" s="69"/>
      <c r="B26" s="10" t="s">
        <v>286</v>
      </c>
      <c r="C26" s="76"/>
      <c r="D26" s="76"/>
      <c r="E26" s="76"/>
      <c r="F26" s="926"/>
    </row>
    <row r="27" spans="1:6" ht="12" customHeight="1">
      <c r="A27" s="83"/>
      <c r="B27" s="109" t="s">
        <v>869</v>
      </c>
      <c r="C27" s="71">
        <v>45000</v>
      </c>
      <c r="D27" s="71">
        <v>54657</v>
      </c>
      <c r="E27" s="71">
        <v>6582</v>
      </c>
      <c r="F27" s="926">
        <f t="shared" si="0"/>
        <v>0.12042373346506395</v>
      </c>
    </row>
    <row r="28" spans="1:6" ht="12" customHeight="1">
      <c r="A28" s="83"/>
      <c r="B28" s="54" t="s">
        <v>821</v>
      </c>
      <c r="C28" s="71"/>
      <c r="D28" s="71">
        <v>7142</v>
      </c>
      <c r="E28" s="71">
        <v>13510</v>
      </c>
      <c r="F28" s="926">
        <f t="shared" si="0"/>
        <v>1.8916269952394287</v>
      </c>
    </row>
    <row r="29" spans="1:6" ht="12" customHeight="1" thickBot="1">
      <c r="A29" s="69"/>
      <c r="B29" s="96" t="s">
        <v>394</v>
      </c>
      <c r="C29" s="77"/>
      <c r="D29" s="77"/>
      <c r="E29" s="77"/>
      <c r="F29" s="892"/>
    </row>
    <row r="30" spans="1:6" ht="12" customHeight="1" thickBot="1">
      <c r="A30" s="79"/>
      <c r="B30" s="56" t="s">
        <v>460</v>
      </c>
      <c r="C30" s="81">
        <f>SUM(C22:C29)</f>
        <v>1525695</v>
      </c>
      <c r="D30" s="81">
        <f>SUM(D22:D29)</f>
        <v>1631328</v>
      </c>
      <c r="E30" s="81">
        <f>SUM(E22:E29)</f>
        <v>695379</v>
      </c>
      <c r="F30" s="891">
        <f t="shared" si="0"/>
        <v>0.42626559465662334</v>
      </c>
    </row>
    <row r="31" spans="1:6" ht="12" customHeight="1">
      <c r="A31" s="68">
        <v>3026</v>
      </c>
      <c r="B31" s="101" t="s">
        <v>487</v>
      </c>
      <c r="C31" s="88"/>
      <c r="D31" s="88"/>
      <c r="E31" s="88"/>
      <c r="F31" s="893"/>
    </row>
    <row r="32" spans="1:6" ht="12" customHeight="1">
      <c r="A32" s="15"/>
      <c r="B32" s="70" t="s">
        <v>273</v>
      </c>
      <c r="C32" s="76"/>
      <c r="D32" s="76"/>
      <c r="E32" s="76"/>
      <c r="F32" s="624"/>
    </row>
    <row r="33" spans="1:6" ht="12" customHeight="1">
      <c r="A33" s="15"/>
      <c r="B33" s="7" t="s">
        <v>494</v>
      </c>
      <c r="C33" s="76"/>
      <c r="D33" s="76"/>
      <c r="E33" s="76"/>
      <c r="F33" s="624"/>
    </row>
    <row r="34" spans="1:6" ht="12" customHeight="1">
      <c r="A34" s="15"/>
      <c r="B34" s="84" t="s">
        <v>467</v>
      </c>
      <c r="C34" s="76">
        <v>88606</v>
      </c>
      <c r="D34" s="76">
        <v>105024</v>
      </c>
      <c r="E34" s="76">
        <v>33038</v>
      </c>
      <c r="F34" s="926">
        <f t="shared" si="0"/>
        <v>0.31457571602681295</v>
      </c>
    </row>
    <row r="35" spans="1:6" ht="12" customHeight="1">
      <c r="A35" s="15"/>
      <c r="B35" s="10" t="s">
        <v>481</v>
      </c>
      <c r="C35" s="45"/>
      <c r="D35" s="45"/>
      <c r="E35" s="45"/>
      <c r="F35" s="624"/>
    </row>
    <row r="36" spans="1:6" ht="12" customHeight="1">
      <c r="A36" s="15"/>
      <c r="B36" s="10" t="s">
        <v>286</v>
      </c>
      <c r="C36" s="103"/>
      <c r="D36" s="103"/>
      <c r="E36" s="103"/>
      <c r="F36" s="624"/>
    </row>
    <row r="37" spans="1:6" ht="12" customHeight="1" thickBot="1">
      <c r="A37" s="15"/>
      <c r="B37" s="73" t="s">
        <v>869</v>
      </c>
      <c r="C37" s="156">
        <v>65242</v>
      </c>
      <c r="D37" s="156">
        <v>66814</v>
      </c>
      <c r="E37" s="156">
        <v>5679</v>
      </c>
      <c r="F37" s="928">
        <f t="shared" si="0"/>
        <v>0.084997156284611</v>
      </c>
    </row>
    <row r="38" spans="1:6" ht="12" customHeight="1" thickBot="1">
      <c r="A38" s="51"/>
      <c r="B38" s="56" t="s">
        <v>460</v>
      </c>
      <c r="C38" s="81">
        <f>SUM(C31:C37)</f>
        <v>153848</v>
      </c>
      <c r="D38" s="81">
        <f>SUM(D31:D37)</f>
        <v>171838</v>
      </c>
      <c r="E38" s="81">
        <f>SUM(E31:E37)</f>
        <v>38717</v>
      </c>
      <c r="F38" s="891">
        <f t="shared" si="0"/>
        <v>0.2253110487785007</v>
      </c>
    </row>
    <row r="39" spans="1:6" ht="12" customHeight="1">
      <c r="A39" s="85">
        <v>3000</v>
      </c>
      <c r="B39" s="107" t="s">
        <v>278</v>
      </c>
      <c r="C39" s="76"/>
      <c r="D39" s="76"/>
      <c r="E39" s="76"/>
      <c r="F39" s="893"/>
    </row>
    <row r="40" spans="1:6" ht="12" customHeight="1">
      <c r="A40" s="85"/>
      <c r="B40" s="203" t="s">
        <v>31</v>
      </c>
      <c r="C40" s="76"/>
      <c r="D40" s="76"/>
      <c r="E40" s="76"/>
      <c r="F40" s="624"/>
    </row>
    <row r="41" spans="1:6" ht="12" customHeight="1">
      <c r="A41" s="69"/>
      <c r="B41" s="70" t="s">
        <v>273</v>
      </c>
      <c r="C41" s="76">
        <f aca="true" t="shared" si="1" ref="C41:E42">SUM(C22+C11)</f>
        <v>932190</v>
      </c>
      <c r="D41" s="76">
        <f t="shared" si="1"/>
        <v>975426</v>
      </c>
      <c r="E41" s="76">
        <f t="shared" si="1"/>
        <v>401115</v>
      </c>
      <c r="F41" s="926">
        <f t="shared" si="0"/>
        <v>0.4112203283488445</v>
      </c>
    </row>
    <row r="42" spans="1:6" ht="12" customHeight="1">
      <c r="A42" s="69"/>
      <c r="B42" s="7" t="s">
        <v>494</v>
      </c>
      <c r="C42" s="76">
        <f t="shared" si="1"/>
        <v>228245</v>
      </c>
      <c r="D42" s="76">
        <f t="shared" si="1"/>
        <v>256357</v>
      </c>
      <c r="E42" s="76">
        <f t="shared" si="1"/>
        <v>119560</v>
      </c>
      <c r="F42" s="926">
        <f t="shared" si="0"/>
        <v>0.4663808673061395</v>
      </c>
    </row>
    <row r="43" spans="1:6" ht="12" customHeight="1">
      <c r="A43" s="83"/>
      <c r="B43" s="10" t="s">
        <v>488</v>
      </c>
      <c r="C43" s="76">
        <f>SUM(C24+C13+C34)</f>
        <v>417399</v>
      </c>
      <c r="D43" s="76">
        <f>SUM(D24+D13+D34)</f>
        <v>451303</v>
      </c>
      <c r="E43" s="76">
        <f>SUM(E24+E13+E34)</f>
        <v>190078</v>
      </c>
      <c r="F43" s="926">
        <f t="shared" si="0"/>
        <v>0.4211760169996654</v>
      </c>
    </row>
    <row r="44" spans="1:6" ht="12" customHeight="1">
      <c r="A44" s="69"/>
      <c r="B44" s="10" t="s">
        <v>481</v>
      </c>
      <c r="C44" s="76">
        <f>SUM(C14)</f>
        <v>0</v>
      </c>
      <c r="D44" s="76">
        <f>SUM(D14)</f>
        <v>0</v>
      </c>
      <c r="E44" s="76">
        <f>SUM(E14)</f>
        <v>0</v>
      </c>
      <c r="F44" s="624"/>
    </row>
    <row r="45" spans="1:6" ht="12" customHeight="1">
      <c r="A45" s="69"/>
      <c r="B45" s="10" t="s">
        <v>286</v>
      </c>
      <c r="C45" s="76">
        <f>SUM(C25+C15)</f>
        <v>0</v>
      </c>
      <c r="D45" s="76">
        <f>SUM(D25+D15)</f>
        <v>0</v>
      </c>
      <c r="E45" s="76">
        <f>SUM(E25+E15)</f>
        <v>0</v>
      </c>
      <c r="F45" s="624"/>
    </row>
    <row r="46" spans="1:6" ht="12" customHeight="1">
      <c r="A46" s="69"/>
      <c r="B46" s="166" t="s">
        <v>921</v>
      </c>
      <c r="C46" s="264">
        <f>SUM(C41:C45)</f>
        <v>1577834</v>
      </c>
      <c r="D46" s="264">
        <f>SUM(D41:D45)</f>
        <v>1683086</v>
      </c>
      <c r="E46" s="264">
        <f>SUM(E41:E45)</f>
        <v>710753</v>
      </c>
      <c r="F46" s="624">
        <f t="shared" si="0"/>
        <v>0.4222915525409872</v>
      </c>
    </row>
    <row r="47" spans="1:6" ht="12" customHeight="1">
      <c r="A47" s="69"/>
      <c r="B47" s="262" t="s">
        <v>32</v>
      </c>
      <c r="C47" s="76"/>
      <c r="D47" s="76"/>
      <c r="E47" s="76"/>
      <c r="F47" s="624"/>
    </row>
    <row r="48" spans="1:6" ht="12" customHeight="1">
      <c r="A48" s="69"/>
      <c r="B48" s="10" t="s">
        <v>251</v>
      </c>
      <c r="C48" s="76"/>
      <c r="D48" s="76">
        <f>SUM(D28)</f>
        <v>7142</v>
      </c>
      <c r="E48" s="76">
        <f>SUM(E28+E17)</f>
        <v>13810</v>
      </c>
      <c r="F48" s="926">
        <f t="shared" si="0"/>
        <v>1.9336320358443013</v>
      </c>
    </row>
    <row r="49" spans="1:6" ht="12" customHeight="1">
      <c r="A49" s="69"/>
      <c r="B49" s="10" t="s">
        <v>252</v>
      </c>
      <c r="C49" s="76">
        <f>SUM(C27+C16+C37)</f>
        <v>112242</v>
      </c>
      <c r="D49" s="76">
        <f>SUM(D27+D16+D37)</f>
        <v>123471</v>
      </c>
      <c r="E49" s="76">
        <f>SUM(E27+E16+E37)</f>
        <v>12261</v>
      </c>
      <c r="F49" s="926">
        <f t="shared" si="0"/>
        <v>0.09930267026265277</v>
      </c>
    </row>
    <row r="50" spans="1:6" ht="12" customHeight="1">
      <c r="A50" s="69"/>
      <c r="B50" s="10" t="s">
        <v>253</v>
      </c>
      <c r="C50" s="76"/>
      <c r="D50" s="76"/>
      <c r="E50" s="76"/>
      <c r="F50" s="926"/>
    </row>
    <row r="51" spans="1:6" ht="12" customHeight="1">
      <c r="A51" s="69"/>
      <c r="B51" s="166" t="s">
        <v>33</v>
      </c>
      <c r="C51" s="264">
        <f>SUM(C49:C50)</f>
        <v>112242</v>
      </c>
      <c r="D51" s="264">
        <f>SUM(D48:D50)</f>
        <v>130613</v>
      </c>
      <c r="E51" s="264">
        <f>SUM(E48:E50)</f>
        <v>26071</v>
      </c>
      <c r="F51" s="624">
        <f t="shared" si="0"/>
        <v>0.19960493978394186</v>
      </c>
    </row>
    <row r="52" spans="1:6" ht="12" customHeight="1" thickBot="1">
      <c r="A52" s="69"/>
      <c r="B52" s="263" t="s">
        <v>395</v>
      </c>
      <c r="C52" s="264">
        <f>SUM(C29)</f>
        <v>0</v>
      </c>
      <c r="D52" s="264">
        <f>SUM(D29)</f>
        <v>0</v>
      </c>
      <c r="E52" s="264">
        <f>SUM(E29)</f>
        <v>0</v>
      </c>
      <c r="F52" s="892"/>
    </row>
    <row r="53" spans="1:6" ht="12" customHeight="1" thickBot="1">
      <c r="A53" s="79"/>
      <c r="B53" s="56" t="s">
        <v>460</v>
      </c>
      <c r="C53" s="81">
        <f>SUM(C46+C51+C52)</f>
        <v>1690076</v>
      </c>
      <c r="D53" s="81">
        <f>SUM(D46+D51+D52)</f>
        <v>1813699</v>
      </c>
      <c r="E53" s="81">
        <f>SUM(E46+E51+E52)</f>
        <v>736824</v>
      </c>
      <c r="F53" s="891">
        <f t="shared" si="0"/>
        <v>0.40625484162476794</v>
      </c>
    </row>
    <row r="54" spans="1:6" ht="12.75" thickBot="1">
      <c r="A54" s="69"/>
      <c r="B54" s="57" t="s">
        <v>317</v>
      </c>
      <c r="C54" s="57"/>
      <c r="D54" s="57"/>
      <c r="E54" s="36">
        <v>29653</v>
      </c>
      <c r="F54" s="57"/>
    </row>
    <row r="55" spans="1:6" ht="12.75" thickBot="1">
      <c r="A55" s="890"/>
      <c r="B55" s="223" t="s">
        <v>128</v>
      </c>
      <c r="C55" s="259">
        <f>SUM(C53+C54)</f>
        <v>1690076</v>
      </c>
      <c r="D55" s="259">
        <f>SUM(D53+D54)</f>
        <v>1813699</v>
      </c>
      <c r="E55" s="259">
        <f>SUM(E53+E54)</f>
        <v>766477</v>
      </c>
      <c r="F55" s="891">
        <f t="shared" si="0"/>
        <v>0.42260430203688704</v>
      </c>
    </row>
  </sheetData>
  <mergeCells count="6">
    <mergeCell ref="C5:C7"/>
    <mergeCell ref="F5:F7"/>
    <mergeCell ref="A2:F2"/>
    <mergeCell ref="A1:F1"/>
    <mergeCell ref="D5:D7"/>
    <mergeCell ref="E5:E7"/>
  </mergeCells>
  <printOptions horizontalCentered="1" verticalCentered="1"/>
  <pageMargins left="0.3937007874015748" right="0.3937007874015748" top="0.3937007874015748" bottom="0.3937007874015748" header="0.11811023622047245" footer="0.2362204724409449"/>
  <pageSetup firstPageNumber="23" useFirstPageNumber="1" horizontalDpi="600" verticalDpi="600" orientation="landscape" paperSize="9" r:id="rId2"/>
  <headerFooter alignWithMargins="0">
    <oddFooter>&amp;C&amp;P. oldal</oddFooter>
  </headerFooter>
  <rowBreaks count="1" manualBreakCount="1">
    <brk id="38" max="255" man="1"/>
  </rowBreaks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F35"/>
  <sheetViews>
    <sheetView workbookViewId="0" topLeftCell="A7">
      <selection activeCell="B37" sqref="B37"/>
    </sheetView>
  </sheetViews>
  <sheetFormatPr defaultColWidth="9.00390625" defaultRowHeight="12.75"/>
  <cols>
    <col min="1" max="1" width="9.125" style="237" customWidth="1"/>
    <col min="2" max="2" width="50.75390625" style="237" customWidth="1"/>
    <col min="3" max="5" width="10.875" style="237" customWidth="1"/>
    <col min="6" max="6" width="9.375" style="237" customWidth="1"/>
    <col min="7" max="16384" width="9.125" style="237" customWidth="1"/>
  </cols>
  <sheetData>
    <row r="2" spans="1:6" ht="15">
      <c r="A2" s="1026" t="s">
        <v>539</v>
      </c>
      <c r="B2" s="1023"/>
      <c r="C2" s="1023"/>
      <c r="D2" s="1023"/>
      <c r="E2" s="1023"/>
      <c r="F2" s="1023"/>
    </row>
    <row r="3" spans="1:6" ht="12.75">
      <c r="A3" s="1025" t="s">
        <v>24</v>
      </c>
      <c r="B3" s="1023"/>
      <c r="C3" s="1023"/>
      <c r="D3" s="1023"/>
      <c r="E3" s="1023"/>
      <c r="F3" s="1023"/>
    </row>
    <row r="4" ht="12.75">
      <c r="B4" s="238"/>
    </row>
    <row r="5" spans="2:6" ht="12.75">
      <c r="B5" s="238"/>
      <c r="F5" s="466"/>
    </row>
    <row r="6" ht="12.75">
      <c r="B6" s="238"/>
    </row>
    <row r="7" spans="3:6" ht="12.75">
      <c r="C7" s="270"/>
      <c r="D7" s="641"/>
      <c r="E7" s="641"/>
      <c r="F7" s="641" t="s">
        <v>423</v>
      </c>
    </row>
    <row r="8" spans="1:6" ht="12.75" customHeight="1">
      <c r="A8" s="248"/>
      <c r="B8" s="239" t="s">
        <v>385</v>
      </c>
      <c r="C8" s="997" t="s">
        <v>217</v>
      </c>
      <c r="D8" s="997" t="s">
        <v>693</v>
      </c>
      <c r="E8" s="1027" t="s">
        <v>126</v>
      </c>
      <c r="F8" s="1024" t="s">
        <v>127</v>
      </c>
    </row>
    <row r="9" spans="1:6" ht="12.75">
      <c r="A9" s="244"/>
      <c r="B9" s="240" t="s">
        <v>463</v>
      </c>
      <c r="C9" s="1015"/>
      <c r="D9" s="1021"/>
      <c r="E9" s="990"/>
      <c r="F9" s="1018"/>
    </row>
    <row r="10" spans="1:6" ht="13.5" thickBot="1">
      <c r="A10" s="822"/>
      <c r="B10" s="242"/>
      <c r="C10" s="1016"/>
      <c r="D10" s="994"/>
      <c r="E10" s="994"/>
      <c r="F10" s="1019"/>
    </row>
    <row r="11" spans="1:6" ht="13.5" thickBot="1">
      <c r="A11" s="821" t="s">
        <v>386</v>
      </c>
      <c r="B11" s="242" t="s">
        <v>387</v>
      </c>
      <c r="C11" s="243" t="s">
        <v>388</v>
      </c>
      <c r="D11" s="243" t="s">
        <v>389</v>
      </c>
      <c r="E11" s="243" t="s">
        <v>390</v>
      </c>
      <c r="F11" s="639" t="s">
        <v>904</v>
      </c>
    </row>
    <row r="12" spans="1:6" ht="15" customHeight="1">
      <c r="A12" s="250">
        <v>3030</v>
      </c>
      <c r="B12" s="251" t="s">
        <v>43</v>
      </c>
      <c r="C12" s="241"/>
      <c r="D12" s="241"/>
      <c r="E12" s="241"/>
      <c r="F12" s="884"/>
    </row>
    <row r="13" spans="1:6" ht="15" customHeight="1">
      <c r="A13" s="250"/>
      <c r="B13" s="251" t="s">
        <v>495</v>
      </c>
      <c r="C13" s="241"/>
      <c r="D13" s="241"/>
      <c r="E13" s="241"/>
      <c r="F13" s="244"/>
    </row>
    <row r="14" spans="1:6" ht="15" customHeight="1">
      <c r="A14" s="250"/>
      <c r="B14" s="278" t="s">
        <v>854</v>
      </c>
      <c r="C14" s="279">
        <v>244410</v>
      </c>
      <c r="D14" s="279">
        <v>275725</v>
      </c>
      <c r="E14" s="279">
        <v>118317</v>
      </c>
      <c r="F14" s="640">
        <f>SUM(E14/D14)</f>
        <v>0.42911234019403394</v>
      </c>
    </row>
    <row r="15" spans="1:6" ht="15" customHeight="1">
      <c r="A15" s="250"/>
      <c r="B15" s="278" t="s">
        <v>547</v>
      </c>
      <c r="C15" s="279">
        <v>20500</v>
      </c>
      <c r="D15" s="279">
        <v>20500</v>
      </c>
      <c r="E15" s="279">
        <v>11218</v>
      </c>
      <c r="F15" s="640">
        <f>SUM(E15/D15)</f>
        <v>0.547219512195122</v>
      </c>
    </row>
    <row r="16" spans="1:6" ht="15" customHeight="1">
      <c r="A16" s="250"/>
      <c r="B16" s="278" t="s">
        <v>674</v>
      </c>
      <c r="C16" s="279"/>
      <c r="D16" s="279"/>
      <c r="E16" s="279">
        <v>5</v>
      </c>
      <c r="F16" s="640"/>
    </row>
    <row r="17" spans="1:6" ht="15" customHeight="1">
      <c r="A17" s="250"/>
      <c r="B17" s="278" t="s">
        <v>548</v>
      </c>
      <c r="C17" s="279"/>
      <c r="D17" s="279"/>
      <c r="E17" s="279">
        <v>22</v>
      </c>
      <c r="F17" s="640"/>
    </row>
    <row r="18" spans="1:6" ht="15" customHeight="1">
      <c r="A18" s="250"/>
      <c r="B18" s="823" t="s">
        <v>835</v>
      </c>
      <c r="C18" s="279"/>
      <c r="D18" s="279">
        <v>3249</v>
      </c>
      <c r="E18" s="279">
        <v>3249</v>
      </c>
      <c r="F18" s="640">
        <f>SUM(E18/D18)</f>
        <v>1</v>
      </c>
    </row>
    <row r="19" spans="1:6" ht="15" customHeight="1">
      <c r="A19" s="250"/>
      <c r="B19" s="823" t="s">
        <v>134</v>
      </c>
      <c r="C19" s="279"/>
      <c r="D19" s="279"/>
      <c r="E19" s="279">
        <v>40</v>
      </c>
      <c r="F19" s="640"/>
    </row>
    <row r="20" spans="1:6" ht="15" customHeight="1">
      <c r="A20" s="280"/>
      <c r="B20" s="281" t="s">
        <v>41</v>
      </c>
      <c r="C20" s="282">
        <f>SUM(C14:C15)</f>
        <v>264910</v>
      </c>
      <c r="D20" s="282">
        <f>SUM(D14:D18)</f>
        <v>299474</v>
      </c>
      <c r="E20" s="282">
        <f>SUM(E14:E19)</f>
        <v>132851</v>
      </c>
      <c r="F20" s="888">
        <f>SUM(E20/D20)</f>
        <v>0.4436144707053033</v>
      </c>
    </row>
    <row r="21" spans="1:6" ht="15" customHeight="1">
      <c r="A21" s="250"/>
      <c r="B21" s="254" t="s">
        <v>31</v>
      </c>
      <c r="C21" s="241"/>
      <c r="D21" s="241"/>
      <c r="E21" s="241"/>
      <c r="F21" s="887"/>
    </row>
    <row r="22" spans="1:6" ht="12.75">
      <c r="A22" s="244"/>
      <c r="B22" s="246" t="s">
        <v>466</v>
      </c>
      <c r="C22" s="265">
        <v>142053</v>
      </c>
      <c r="D22" s="265">
        <v>158431</v>
      </c>
      <c r="E22" s="265">
        <v>67622</v>
      </c>
      <c r="F22" s="640">
        <f>SUM(E22/D22)</f>
        <v>0.4268230333709943</v>
      </c>
    </row>
    <row r="23" spans="1:6" ht="12.75">
      <c r="A23" s="244"/>
      <c r="B23" s="36" t="s">
        <v>261</v>
      </c>
      <c r="C23" s="265">
        <v>35207</v>
      </c>
      <c r="D23" s="265">
        <v>40181</v>
      </c>
      <c r="E23" s="265">
        <v>17469</v>
      </c>
      <c r="F23" s="640">
        <f>SUM(E23/D23)</f>
        <v>0.43475772131106744</v>
      </c>
    </row>
    <row r="24" spans="1:6" ht="12.75">
      <c r="A24" s="244"/>
      <c r="B24" s="36" t="s">
        <v>488</v>
      </c>
      <c r="C24" s="265">
        <v>67150</v>
      </c>
      <c r="D24" s="265">
        <v>80362</v>
      </c>
      <c r="E24" s="265">
        <v>29416</v>
      </c>
      <c r="F24" s="640">
        <f>SUM(E24/D24)</f>
        <v>0.36604365247256165</v>
      </c>
    </row>
    <row r="25" spans="1:6" ht="12.75">
      <c r="A25" s="244"/>
      <c r="B25" s="247" t="s">
        <v>481</v>
      </c>
      <c r="C25" s="265"/>
      <c r="D25" s="265"/>
      <c r="E25" s="265"/>
      <c r="F25" s="640"/>
    </row>
    <row r="26" spans="1:6" ht="12.75">
      <c r="A26" s="244"/>
      <c r="B26" s="247" t="s">
        <v>454</v>
      </c>
      <c r="C26" s="265"/>
      <c r="D26" s="265"/>
      <c r="E26" s="265"/>
      <c r="F26" s="640"/>
    </row>
    <row r="27" spans="1:6" ht="12.75">
      <c r="A27" s="244"/>
      <c r="B27" s="247" t="s">
        <v>286</v>
      </c>
      <c r="C27" s="265"/>
      <c r="D27" s="265"/>
      <c r="E27" s="265"/>
      <c r="F27" s="885"/>
    </row>
    <row r="28" spans="1:6" ht="12.75">
      <c r="A28" s="266"/>
      <c r="B28" s="165" t="s">
        <v>36</v>
      </c>
      <c r="C28" s="267">
        <f>SUM(C22:C27)</f>
        <v>244410</v>
      </c>
      <c r="D28" s="267">
        <f>SUM(D22:D27)</f>
        <v>278974</v>
      </c>
      <c r="E28" s="267">
        <f>SUM(E22:E27)</f>
        <v>114507</v>
      </c>
      <c r="F28" s="888">
        <f>SUM(E28/D28)</f>
        <v>0.4104576053682422</v>
      </c>
    </row>
    <row r="29" spans="1:6" ht="12.75">
      <c r="A29" s="248"/>
      <c r="B29" s="271" t="s">
        <v>32</v>
      </c>
      <c r="C29" s="272"/>
      <c r="D29" s="272"/>
      <c r="E29" s="874"/>
      <c r="F29" s="887"/>
    </row>
    <row r="30" spans="1:6" ht="12.75">
      <c r="A30" s="244"/>
      <c r="B30" s="36" t="s">
        <v>251</v>
      </c>
      <c r="C30" s="265"/>
      <c r="D30" s="265"/>
      <c r="E30" s="265">
        <v>735</v>
      </c>
      <c r="F30" s="640"/>
    </row>
    <row r="31" spans="1:6" ht="12.75">
      <c r="A31" s="244"/>
      <c r="B31" s="36" t="s">
        <v>252</v>
      </c>
      <c r="C31" s="265">
        <v>20500</v>
      </c>
      <c r="D31" s="265">
        <v>20500</v>
      </c>
      <c r="E31" s="265">
        <v>10483</v>
      </c>
      <c r="F31" s="640">
        <f>SUM(E31/D31)</f>
        <v>0.5113658536585366</v>
      </c>
    </row>
    <row r="32" spans="1:6" ht="12.75">
      <c r="A32" s="249"/>
      <c r="B32" s="10" t="s">
        <v>253</v>
      </c>
      <c r="C32" s="268"/>
      <c r="D32" s="268"/>
      <c r="E32" s="265"/>
      <c r="F32" s="885"/>
    </row>
    <row r="33" spans="1:6" ht="12.75">
      <c r="A33" s="266"/>
      <c r="B33" s="165" t="s">
        <v>32</v>
      </c>
      <c r="C33" s="267">
        <f>SUM(C31:C32)</f>
        <v>20500</v>
      </c>
      <c r="D33" s="267">
        <f>SUM(D31:D32)</f>
        <v>20500</v>
      </c>
      <c r="E33" s="267">
        <f>SUM(E30:E32)</f>
        <v>11218</v>
      </c>
      <c r="F33" s="888">
        <f>SUM(E33/D33)</f>
        <v>0.547219512195122</v>
      </c>
    </row>
    <row r="34" spans="1:6" ht="13.5" thickBot="1">
      <c r="A34" s="822"/>
      <c r="B34" s="886" t="s">
        <v>317</v>
      </c>
      <c r="C34" s="883"/>
      <c r="D34" s="883"/>
      <c r="E34" s="883">
        <v>5457</v>
      </c>
      <c r="F34" s="640"/>
    </row>
    <row r="35" spans="1:6" ht="13.5" thickBot="1">
      <c r="A35" s="822"/>
      <c r="B35" s="245" t="s">
        <v>263</v>
      </c>
      <c r="C35" s="269">
        <f>SUM(C33+C28)</f>
        <v>264910</v>
      </c>
      <c r="D35" s="269">
        <f>SUM(D33+D28)</f>
        <v>299474</v>
      </c>
      <c r="E35" s="269">
        <f>SUM(E33+E28+E34)</f>
        <v>131182</v>
      </c>
      <c r="F35" s="889">
        <f>SUM(E35/D35)</f>
        <v>0.4380413658614771</v>
      </c>
    </row>
  </sheetData>
  <mergeCells count="6">
    <mergeCell ref="C8:C10"/>
    <mergeCell ref="F8:F10"/>
    <mergeCell ref="A3:F3"/>
    <mergeCell ref="A2:F2"/>
    <mergeCell ref="D8:D10"/>
    <mergeCell ref="E8:E10"/>
  </mergeCells>
  <printOptions/>
  <pageMargins left="0.75" right="0.75" top="1" bottom="1" header="0.5" footer="0.5"/>
  <pageSetup firstPageNumber="25" useFirstPageNumber="1" horizontalDpi="600" verticalDpi="600" orientation="portrait" paperSize="9" scale="80" r:id="rId1"/>
  <headerFooter alignWithMargins="0">
    <oddFooter>&amp;C&amp;P. oldal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806"/>
  <sheetViews>
    <sheetView showZeros="0" zoomScaleSheetLayoutView="100" workbookViewId="0" topLeftCell="A600">
      <selection activeCell="A753" sqref="A753:IV753"/>
    </sheetView>
  </sheetViews>
  <sheetFormatPr defaultColWidth="9.00390625" defaultRowHeight="12.75"/>
  <cols>
    <col min="1" max="1" width="6.125" style="48" customWidth="1"/>
    <col min="2" max="2" width="50.875" style="67" customWidth="1"/>
    <col min="3" max="5" width="14.625" style="112" customWidth="1"/>
    <col min="6" max="6" width="9.375" style="112" customWidth="1"/>
    <col min="7" max="7" width="39.75390625" style="112" customWidth="1"/>
    <col min="8" max="9" width="7.25390625" style="112" customWidth="1"/>
    <col min="10" max="16384" width="9.125" style="67" customWidth="1"/>
  </cols>
  <sheetData>
    <row r="1" spans="1:9" ht="12.75">
      <c r="A1" s="986" t="s">
        <v>540</v>
      </c>
      <c r="B1" s="1028"/>
      <c r="C1" s="1028"/>
      <c r="D1" s="1028"/>
      <c r="E1" s="1028"/>
      <c r="F1" s="1028"/>
      <c r="G1" s="1028"/>
      <c r="H1" s="1028"/>
      <c r="I1" s="137"/>
    </row>
    <row r="2" spans="1:9" ht="12.75">
      <c r="A2" s="1029" t="s">
        <v>115</v>
      </c>
      <c r="B2" s="1030"/>
      <c r="C2" s="1030"/>
      <c r="D2" s="1030"/>
      <c r="E2" s="1030"/>
      <c r="F2" s="1030"/>
      <c r="G2" s="1030"/>
      <c r="H2" s="1030"/>
      <c r="I2" s="145"/>
    </row>
    <row r="3" spans="1:9" ht="12.75">
      <c r="A3" s="145"/>
      <c r="B3" s="145"/>
      <c r="C3" s="145"/>
      <c r="D3" s="145"/>
      <c r="E3" s="145"/>
      <c r="F3" s="145"/>
      <c r="G3" s="145"/>
      <c r="H3" s="145"/>
      <c r="I3" s="145"/>
    </row>
    <row r="4" spans="3:16" ht="12">
      <c r="C4" s="144"/>
      <c r="D4" s="144"/>
      <c r="E4" s="647"/>
      <c r="F4" s="647"/>
      <c r="G4" s="199" t="s">
        <v>423</v>
      </c>
      <c r="H4" s="144"/>
      <c r="I4" s="144"/>
      <c r="J4" s="49"/>
      <c r="K4" s="49"/>
      <c r="L4" s="49"/>
      <c r="M4" s="49"/>
      <c r="N4" s="49"/>
      <c r="O4" s="49"/>
      <c r="P4" s="49"/>
    </row>
    <row r="5" spans="1:7" s="65" customFormat="1" ht="12" customHeight="1">
      <c r="A5" s="14"/>
      <c r="B5" s="90"/>
      <c r="C5" s="997" t="s">
        <v>217</v>
      </c>
      <c r="D5" s="997" t="s">
        <v>693</v>
      </c>
      <c r="E5" s="995" t="s">
        <v>841</v>
      </c>
      <c r="F5" s="1031" t="s">
        <v>210</v>
      </c>
      <c r="G5" s="3" t="s">
        <v>356</v>
      </c>
    </row>
    <row r="6" spans="1:7" s="65" customFormat="1" ht="12" customHeight="1">
      <c r="A6" s="85" t="s">
        <v>462</v>
      </c>
      <c r="B6" s="91" t="s">
        <v>479</v>
      </c>
      <c r="C6" s="1015"/>
      <c r="D6" s="1021"/>
      <c r="E6" s="990"/>
      <c r="F6" s="1021"/>
      <c r="G6" s="15" t="s">
        <v>357</v>
      </c>
    </row>
    <row r="7" spans="1:7" s="65" customFormat="1" ht="12.75" customHeight="1" thickBot="1">
      <c r="A7" s="85"/>
      <c r="B7" s="92"/>
      <c r="C7" s="1016"/>
      <c r="D7" s="994"/>
      <c r="E7" s="994"/>
      <c r="F7" s="1032"/>
      <c r="G7" s="51"/>
    </row>
    <row r="8" spans="1:7" s="65" customFormat="1" ht="12">
      <c r="A8" s="94" t="s">
        <v>386</v>
      </c>
      <c r="B8" s="31" t="s">
        <v>387</v>
      </c>
      <c r="C8" s="18" t="s">
        <v>388</v>
      </c>
      <c r="D8" s="18" t="s">
        <v>389</v>
      </c>
      <c r="E8" s="18" t="s">
        <v>390</v>
      </c>
      <c r="F8" s="18" t="s">
        <v>904</v>
      </c>
      <c r="G8" s="31" t="s">
        <v>905</v>
      </c>
    </row>
    <row r="9" spans="1:8" s="65" customFormat="1" ht="12" customHeight="1">
      <c r="A9" s="85">
        <v>3050</v>
      </c>
      <c r="B9" s="206" t="s">
        <v>493</v>
      </c>
      <c r="C9" s="207">
        <f>SUM(C17)</f>
        <v>10000</v>
      </c>
      <c r="D9" s="207">
        <f>SUM(D17)</f>
        <v>10000</v>
      </c>
      <c r="E9" s="207"/>
      <c r="F9" s="572">
        <f>SUM(E9/D9)</f>
        <v>0</v>
      </c>
      <c r="G9" s="4"/>
      <c r="H9" s="204"/>
    </row>
    <row r="10" spans="1:7" s="65" customFormat="1" ht="12" customHeight="1">
      <c r="A10" s="754">
        <v>3051</v>
      </c>
      <c r="B10" s="789" t="s">
        <v>282</v>
      </c>
      <c r="C10" s="756"/>
      <c r="D10" s="756"/>
      <c r="E10" s="756"/>
      <c r="F10" s="572"/>
      <c r="G10" s="648"/>
    </row>
    <row r="11" spans="1:9" ht="12" customHeight="1">
      <c r="A11" s="757"/>
      <c r="B11" s="758" t="s">
        <v>273</v>
      </c>
      <c r="C11" s="759"/>
      <c r="D11" s="759"/>
      <c r="E11" s="759"/>
      <c r="F11" s="572"/>
      <c r="G11" s="649"/>
      <c r="H11" s="67"/>
      <c r="I11" s="67"/>
    </row>
    <row r="12" spans="1:9" ht="12" customHeight="1">
      <c r="A12" s="757"/>
      <c r="B12" s="761" t="s">
        <v>494</v>
      </c>
      <c r="C12" s="759"/>
      <c r="D12" s="759"/>
      <c r="E12" s="759"/>
      <c r="F12" s="572"/>
      <c r="G12" s="649"/>
      <c r="H12" s="67"/>
      <c r="I12" s="67"/>
    </row>
    <row r="13" spans="1:9" ht="12" customHeight="1">
      <c r="A13" s="757"/>
      <c r="B13" s="762" t="s">
        <v>467</v>
      </c>
      <c r="C13" s="759">
        <v>10000</v>
      </c>
      <c r="D13" s="759">
        <v>10000</v>
      </c>
      <c r="E13" s="759"/>
      <c r="F13" s="572">
        <f>SUM(E13/D13)</f>
        <v>0</v>
      </c>
      <c r="G13" s="649"/>
      <c r="H13" s="67"/>
      <c r="I13" s="67"/>
    </row>
    <row r="14" spans="1:9" ht="12" customHeight="1">
      <c r="A14" s="757"/>
      <c r="B14" s="763" t="s">
        <v>481</v>
      </c>
      <c r="C14" s="759"/>
      <c r="D14" s="759"/>
      <c r="E14" s="759"/>
      <c r="F14" s="572"/>
      <c r="G14" s="649"/>
      <c r="H14" s="67"/>
      <c r="I14" s="67"/>
    </row>
    <row r="15" spans="1:9" ht="12" customHeight="1">
      <c r="A15" s="757"/>
      <c r="B15" s="763" t="s">
        <v>286</v>
      </c>
      <c r="C15" s="759"/>
      <c r="D15" s="759"/>
      <c r="E15" s="759"/>
      <c r="F15" s="572"/>
      <c r="G15" s="649"/>
      <c r="H15" s="67"/>
      <c r="I15" s="67"/>
    </row>
    <row r="16" spans="1:9" ht="12" customHeight="1" thickBot="1">
      <c r="A16" s="757"/>
      <c r="B16" s="764" t="s">
        <v>468</v>
      </c>
      <c r="C16" s="759"/>
      <c r="D16" s="759"/>
      <c r="E16" s="792"/>
      <c r="F16" s="914"/>
      <c r="G16" s="649"/>
      <c r="H16" s="67"/>
      <c r="I16" s="67"/>
    </row>
    <row r="17" spans="1:9" ht="13.5" customHeight="1" thickBot="1">
      <c r="A17" s="793"/>
      <c r="B17" s="766" t="s">
        <v>460</v>
      </c>
      <c r="C17" s="767">
        <f>SUM(C11:C16)</f>
        <v>10000</v>
      </c>
      <c r="D17" s="767">
        <f>SUM(D11:D16)</f>
        <v>10000</v>
      </c>
      <c r="E17" s="767">
        <f>SUM(E11:E16)</f>
        <v>0</v>
      </c>
      <c r="F17" s="915">
        <f>SUM(E17/D17)</f>
        <v>0</v>
      </c>
      <c r="G17" s="650"/>
      <c r="H17" s="67"/>
      <c r="I17" s="67"/>
    </row>
    <row r="18" spans="1:9" ht="12">
      <c r="A18" s="754">
        <v>3060</v>
      </c>
      <c r="B18" s="794" t="s">
        <v>287</v>
      </c>
      <c r="C18" s="795">
        <f>SUM(C26)</f>
        <v>1500</v>
      </c>
      <c r="D18" s="795">
        <f>SUM(D26)</f>
        <v>1500</v>
      </c>
      <c r="E18" s="795">
        <f>SUM(E26)</f>
        <v>435</v>
      </c>
      <c r="F18" s="572">
        <f>SUM(E18/D18)</f>
        <v>0.29</v>
      </c>
      <c r="G18" s="651"/>
      <c r="H18" s="67"/>
      <c r="I18" s="67"/>
    </row>
    <row r="19" spans="1:9" ht="12" customHeight="1">
      <c r="A19" s="754">
        <v>3061</v>
      </c>
      <c r="B19" s="789" t="s">
        <v>289</v>
      </c>
      <c r="C19" s="756"/>
      <c r="D19" s="756"/>
      <c r="E19" s="756"/>
      <c r="F19" s="572"/>
      <c r="G19" s="649"/>
      <c r="H19" s="67"/>
      <c r="I19" s="67"/>
    </row>
    <row r="20" spans="1:9" ht="12" customHeight="1">
      <c r="A20" s="757"/>
      <c r="B20" s="758" t="s">
        <v>273</v>
      </c>
      <c r="C20" s="759"/>
      <c r="D20" s="759"/>
      <c r="E20" s="759"/>
      <c r="F20" s="572"/>
      <c r="G20" s="649"/>
      <c r="H20" s="67"/>
      <c r="I20" s="67"/>
    </row>
    <row r="21" spans="1:9" ht="12" customHeight="1">
      <c r="A21" s="757"/>
      <c r="B21" s="761" t="s">
        <v>494</v>
      </c>
      <c r="C21" s="759"/>
      <c r="D21" s="759"/>
      <c r="E21" s="759"/>
      <c r="F21" s="572"/>
      <c r="G21" s="649"/>
      <c r="H21" s="67"/>
      <c r="I21" s="67"/>
    </row>
    <row r="22" spans="1:9" ht="12" customHeight="1">
      <c r="A22" s="150"/>
      <c r="B22" s="762" t="s">
        <v>467</v>
      </c>
      <c r="C22" s="759">
        <v>1500</v>
      </c>
      <c r="D22" s="759">
        <v>1500</v>
      </c>
      <c r="E22" s="759">
        <v>435</v>
      </c>
      <c r="F22" s="913">
        <f>SUM(E22/D22)</f>
        <v>0.29</v>
      </c>
      <c r="G22" s="649"/>
      <c r="H22" s="67"/>
      <c r="I22" s="67"/>
    </row>
    <row r="23" spans="1:9" ht="12" customHeight="1">
      <c r="A23" s="150"/>
      <c r="B23" s="763" t="s">
        <v>481</v>
      </c>
      <c r="C23" s="759"/>
      <c r="D23" s="759"/>
      <c r="E23" s="759"/>
      <c r="F23" s="572"/>
      <c r="G23" s="649"/>
      <c r="H23" s="67"/>
      <c r="I23" s="67"/>
    </row>
    <row r="24" spans="1:9" ht="12" customHeight="1">
      <c r="A24" s="150"/>
      <c r="B24" s="763" t="s">
        <v>286</v>
      </c>
      <c r="C24" s="759"/>
      <c r="D24" s="759"/>
      <c r="E24" s="759"/>
      <c r="F24" s="572"/>
      <c r="G24" s="652"/>
      <c r="H24" s="67"/>
      <c r="I24" s="67"/>
    </row>
    <row r="25" spans="1:9" ht="12" customHeight="1" thickBot="1">
      <c r="A25" s="150"/>
      <c r="B25" s="764" t="s">
        <v>468</v>
      </c>
      <c r="C25" s="759"/>
      <c r="D25" s="759"/>
      <c r="E25" s="792"/>
      <c r="F25" s="914"/>
      <c r="G25" s="653"/>
      <c r="H25" s="67"/>
      <c r="I25" s="67"/>
    </row>
    <row r="26" spans="1:9" ht="12" customHeight="1" thickBot="1">
      <c r="A26" s="765"/>
      <c r="B26" s="766" t="s">
        <v>460</v>
      </c>
      <c r="C26" s="767">
        <f>SUM(C20:C25)</f>
        <v>1500</v>
      </c>
      <c r="D26" s="767">
        <f>SUM(D20:D25)</f>
        <v>1500</v>
      </c>
      <c r="E26" s="767">
        <f>SUM(E20:E25)</f>
        <v>435</v>
      </c>
      <c r="F26" s="915">
        <f>SUM(E26/D26)</f>
        <v>0.29</v>
      </c>
      <c r="G26" s="654"/>
      <c r="H26" s="67"/>
      <c r="I26" s="67"/>
    </row>
    <row r="27" spans="1:9" ht="12" customHeight="1">
      <c r="A27" s="769">
        <v>3070</v>
      </c>
      <c r="B27" s="794" t="s">
        <v>345</v>
      </c>
      <c r="C27" s="795">
        <f>SUM(C35)</f>
        <v>2500</v>
      </c>
      <c r="D27" s="795">
        <f>SUM(D35)</f>
        <v>3214</v>
      </c>
      <c r="E27" s="756"/>
      <c r="F27" s="572">
        <f>SUM(E27/D27)</f>
        <v>0</v>
      </c>
      <c r="G27" s="4" t="s">
        <v>381</v>
      </c>
      <c r="H27" s="67"/>
      <c r="I27" s="67"/>
    </row>
    <row r="28" spans="1:9" ht="12" customHeight="1">
      <c r="A28" s="769">
        <v>3071</v>
      </c>
      <c r="B28" s="755" t="s">
        <v>346</v>
      </c>
      <c r="C28" s="756"/>
      <c r="D28" s="756"/>
      <c r="E28" s="756"/>
      <c r="F28" s="572"/>
      <c r="G28" s="5" t="s">
        <v>382</v>
      </c>
      <c r="H28" s="67"/>
      <c r="I28" s="67"/>
    </row>
    <row r="29" spans="1:9" ht="12" customHeight="1">
      <c r="A29" s="150"/>
      <c r="B29" s="758" t="s">
        <v>273</v>
      </c>
      <c r="C29" s="759"/>
      <c r="D29" s="759"/>
      <c r="E29" s="759"/>
      <c r="F29" s="572"/>
      <c r="G29" s="181"/>
      <c r="H29" s="67"/>
      <c r="I29" s="67"/>
    </row>
    <row r="30" spans="1:9" ht="12" customHeight="1">
      <c r="A30" s="757"/>
      <c r="B30" s="761" t="s">
        <v>494</v>
      </c>
      <c r="C30" s="759"/>
      <c r="D30" s="759"/>
      <c r="E30" s="759"/>
      <c r="F30" s="572"/>
      <c r="G30" s="181"/>
      <c r="H30" s="67"/>
      <c r="I30" s="67"/>
    </row>
    <row r="31" spans="1:9" ht="12" customHeight="1">
      <c r="A31" s="757"/>
      <c r="B31" s="762" t="s">
        <v>467</v>
      </c>
      <c r="C31" s="759">
        <v>2500</v>
      </c>
      <c r="D31" s="759">
        <v>3214</v>
      </c>
      <c r="E31" s="759">
        <v>283</v>
      </c>
      <c r="F31" s="913">
        <f>SUM(E31/D31)</f>
        <v>0.0880522713130056</v>
      </c>
      <c r="G31" s="181"/>
      <c r="H31" s="67"/>
      <c r="I31" s="67"/>
    </row>
    <row r="32" spans="1:9" ht="12" customHeight="1">
      <c r="A32" s="757"/>
      <c r="B32" s="763" t="s">
        <v>481</v>
      </c>
      <c r="C32" s="759"/>
      <c r="D32" s="759"/>
      <c r="E32" s="759"/>
      <c r="F32" s="572"/>
      <c r="G32" s="186"/>
      <c r="H32" s="67"/>
      <c r="I32" s="67"/>
    </row>
    <row r="33" spans="1:9" ht="12" customHeight="1">
      <c r="A33" s="757"/>
      <c r="B33" s="763" t="s">
        <v>286</v>
      </c>
      <c r="C33" s="796"/>
      <c r="D33" s="796"/>
      <c r="E33" s="759"/>
      <c r="F33" s="572"/>
      <c r="G33" s="5"/>
      <c r="H33" s="67"/>
      <c r="I33" s="67"/>
    </row>
    <row r="34" spans="1:9" ht="12" customHeight="1" thickBot="1">
      <c r="A34" s="757"/>
      <c r="B34" s="764" t="s">
        <v>468</v>
      </c>
      <c r="C34" s="759"/>
      <c r="D34" s="759"/>
      <c r="E34" s="792"/>
      <c r="F34" s="914"/>
      <c r="G34" s="183"/>
      <c r="H34" s="67"/>
      <c r="I34" s="67"/>
    </row>
    <row r="35" spans="1:9" ht="12" customHeight="1" thickBot="1">
      <c r="A35" s="790"/>
      <c r="B35" s="766" t="s">
        <v>460</v>
      </c>
      <c r="C35" s="767">
        <f>SUM(C29:C34)</f>
        <v>2500</v>
      </c>
      <c r="D35" s="767">
        <f>SUM(D29:D34)</f>
        <v>3214</v>
      </c>
      <c r="E35" s="767">
        <f>SUM(E29:E34)</f>
        <v>283</v>
      </c>
      <c r="F35" s="915">
        <f>SUM(E35/D35)</f>
        <v>0.0880522713130056</v>
      </c>
      <c r="G35" s="182"/>
      <c r="H35" s="67"/>
      <c r="I35" s="67"/>
    </row>
    <row r="36" spans="1:9" ht="12" customHeight="1">
      <c r="A36" s="769">
        <v>3080</v>
      </c>
      <c r="B36" s="788" t="s">
        <v>351</v>
      </c>
      <c r="C36" s="756">
        <f>SUM(C45)</f>
        <v>18500</v>
      </c>
      <c r="D36" s="756">
        <f>SUM(D45)</f>
        <v>18500</v>
      </c>
      <c r="E36" s="756">
        <f>SUM(E45)</f>
        <v>7362</v>
      </c>
      <c r="F36" s="572">
        <f>SUM(E36/D36)</f>
        <v>0.39794594594594596</v>
      </c>
      <c r="G36" s="4"/>
      <c r="H36" s="67"/>
      <c r="I36" s="67"/>
    </row>
    <row r="37" spans="1:9" ht="12" customHeight="1">
      <c r="A37" s="769">
        <v>3081</v>
      </c>
      <c r="B37" s="789" t="s">
        <v>352</v>
      </c>
      <c r="C37" s="756"/>
      <c r="D37" s="756"/>
      <c r="E37" s="756"/>
      <c r="F37" s="572"/>
      <c r="G37" s="5"/>
      <c r="H37" s="67"/>
      <c r="I37" s="67"/>
    </row>
    <row r="38" spans="1:9" ht="12" customHeight="1">
      <c r="A38" s="150"/>
      <c r="B38" s="758" t="s">
        <v>273</v>
      </c>
      <c r="C38" s="759"/>
      <c r="D38" s="759"/>
      <c r="E38" s="759"/>
      <c r="F38" s="572"/>
      <c r="G38" s="5"/>
      <c r="H38" s="67"/>
      <c r="I38" s="67"/>
    </row>
    <row r="39" spans="1:9" ht="12" customHeight="1">
      <c r="A39" s="150"/>
      <c r="B39" s="761" t="s">
        <v>494</v>
      </c>
      <c r="C39" s="759"/>
      <c r="D39" s="759"/>
      <c r="E39" s="759"/>
      <c r="F39" s="572"/>
      <c r="G39" s="5"/>
      <c r="H39" s="67"/>
      <c r="I39" s="67"/>
    </row>
    <row r="40" spans="1:9" ht="12" customHeight="1">
      <c r="A40" s="150"/>
      <c r="B40" s="762" t="s">
        <v>467</v>
      </c>
      <c r="C40" s="759">
        <v>10700</v>
      </c>
      <c r="D40" s="759">
        <v>10700</v>
      </c>
      <c r="E40" s="759">
        <v>3157</v>
      </c>
      <c r="F40" s="913">
        <f>SUM(E40/D40)</f>
        <v>0.2950467289719626</v>
      </c>
      <c r="G40" s="461"/>
      <c r="H40" s="67"/>
      <c r="I40" s="67"/>
    </row>
    <row r="41" spans="1:9" ht="12" customHeight="1">
      <c r="A41" s="150"/>
      <c r="B41" s="763" t="s">
        <v>481</v>
      </c>
      <c r="C41" s="759">
        <v>7800</v>
      </c>
      <c r="D41" s="759">
        <v>7800</v>
      </c>
      <c r="E41" s="759"/>
      <c r="F41" s="572">
        <f>SUM(E41/D41)</f>
        <v>0</v>
      </c>
      <c r="G41" s="5"/>
      <c r="H41" s="67"/>
      <c r="I41" s="67"/>
    </row>
    <row r="42" spans="1:9" ht="12" customHeight="1">
      <c r="A42" s="150"/>
      <c r="B42" s="763" t="s">
        <v>642</v>
      </c>
      <c r="C42" s="759"/>
      <c r="D42" s="759"/>
      <c r="E42" s="759">
        <v>4205</v>
      </c>
      <c r="F42" s="572"/>
      <c r="G42" s="5"/>
      <c r="H42" s="67"/>
      <c r="I42" s="67"/>
    </row>
    <row r="43" spans="1:9" ht="12" customHeight="1">
      <c r="A43" s="150"/>
      <c r="B43" s="763" t="s">
        <v>286</v>
      </c>
      <c r="C43" s="759"/>
      <c r="D43" s="759"/>
      <c r="E43" s="759"/>
      <c r="F43" s="572"/>
      <c r="G43" s="5"/>
      <c r="H43" s="67"/>
      <c r="I43" s="67"/>
    </row>
    <row r="44" spans="1:9" ht="12" customHeight="1" thickBot="1">
      <c r="A44" s="757"/>
      <c r="B44" s="764" t="s">
        <v>468</v>
      </c>
      <c r="C44" s="759"/>
      <c r="D44" s="759"/>
      <c r="E44" s="792"/>
      <c r="F44" s="914"/>
      <c r="G44" s="183"/>
      <c r="H44" s="67"/>
      <c r="I44" s="67"/>
    </row>
    <row r="45" spans="1:9" ht="12" customHeight="1" thickBot="1">
      <c r="A45" s="790"/>
      <c r="B45" s="766" t="s">
        <v>460</v>
      </c>
      <c r="C45" s="767">
        <f>SUM(C38:C44)</f>
        <v>18500</v>
      </c>
      <c r="D45" s="767">
        <f>SUM(D38:D44)</f>
        <v>18500</v>
      </c>
      <c r="E45" s="767">
        <f>SUM(E38:E44)</f>
        <v>7362</v>
      </c>
      <c r="F45" s="915">
        <f>SUM(E45/D45)</f>
        <v>0.39794594594594596</v>
      </c>
      <c r="G45" s="182"/>
      <c r="H45" s="67"/>
      <c r="I45" s="67"/>
    </row>
    <row r="46" spans="1:9" ht="12" customHeight="1">
      <c r="A46" s="769">
        <v>3090</v>
      </c>
      <c r="B46" s="788" t="s">
        <v>271</v>
      </c>
      <c r="C46" s="756">
        <f>SUM(C54)</f>
        <v>0</v>
      </c>
      <c r="D46" s="756">
        <f>SUM(D54)</f>
        <v>1486</v>
      </c>
      <c r="E46" s="756">
        <f>SUM(E54)</f>
        <v>1486</v>
      </c>
      <c r="F46" s="916">
        <f>SUM(E46/D46)</f>
        <v>1</v>
      </c>
      <c r="G46" s="4"/>
      <c r="H46" s="67"/>
      <c r="I46" s="67"/>
    </row>
    <row r="47" spans="1:9" ht="12" customHeight="1">
      <c r="A47" s="769">
        <v>3091</v>
      </c>
      <c r="B47" s="789" t="s">
        <v>365</v>
      </c>
      <c r="C47" s="756"/>
      <c r="D47" s="756"/>
      <c r="E47" s="756"/>
      <c r="F47" s="572"/>
      <c r="G47" s="648"/>
      <c r="H47" s="67"/>
      <c r="I47" s="67"/>
    </row>
    <row r="48" spans="1:9" ht="12" customHeight="1">
      <c r="A48" s="150"/>
      <c r="B48" s="758" t="s">
        <v>273</v>
      </c>
      <c r="C48" s="759"/>
      <c r="D48" s="759">
        <v>109</v>
      </c>
      <c r="E48" s="759">
        <v>109</v>
      </c>
      <c r="F48" s="913">
        <f>SUM(E48/D48)</f>
        <v>1</v>
      </c>
      <c r="G48" s="648"/>
      <c r="H48" s="67"/>
      <c r="I48" s="67"/>
    </row>
    <row r="49" spans="1:9" ht="12" customHeight="1">
      <c r="A49" s="150"/>
      <c r="B49" s="761" t="s">
        <v>494</v>
      </c>
      <c r="C49" s="759"/>
      <c r="D49" s="759">
        <v>26</v>
      </c>
      <c r="E49" s="759">
        <v>26</v>
      </c>
      <c r="F49" s="913">
        <f>SUM(E49/D49)</f>
        <v>1</v>
      </c>
      <c r="G49" s="652"/>
      <c r="H49" s="67"/>
      <c r="I49" s="67"/>
    </row>
    <row r="50" spans="1:9" ht="12" customHeight="1">
      <c r="A50" s="150"/>
      <c r="B50" s="762" t="s">
        <v>467</v>
      </c>
      <c r="C50" s="759"/>
      <c r="D50" s="759">
        <v>1351</v>
      </c>
      <c r="E50" s="759">
        <v>1351</v>
      </c>
      <c r="F50" s="913">
        <f>SUM(E50/D50)</f>
        <v>1</v>
      </c>
      <c r="G50" s="655"/>
      <c r="H50" s="67"/>
      <c r="I50" s="67"/>
    </row>
    <row r="51" spans="1:9" ht="12" customHeight="1">
      <c r="A51" s="150"/>
      <c r="B51" s="763" t="s">
        <v>481</v>
      </c>
      <c r="C51" s="759"/>
      <c r="D51" s="759"/>
      <c r="E51" s="759"/>
      <c r="F51" s="572"/>
      <c r="G51" s="648"/>
      <c r="H51" s="67"/>
      <c r="I51" s="67"/>
    </row>
    <row r="52" spans="1:9" ht="12" customHeight="1">
      <c r="A52" s="150"/>
      <c r="B52" s="763" t="s">
        <v>286</v>
      </c>
      <c r="C52" s="759"/>
      <c r="D52" s="759"/>
      <c r="E52" s="759"/>
      <c r="F52" s="572"/>
      <c r="G52" s="648"/>
      <c r="H52" s="67"/>
      <c r="I52" s="67"/>
    </row>
    <row r="53" spans="1:9" ht="12" customHeight="1" thickBot="1">
      <c r="A53" s="757"/>
      <c r="B53" s="764" t="s">
        <v>468</v>
      </c>
      <c r="C53" s="759"/>
      <c r="D53" s="759"/>
      <c r="E53" s="792"/>
      <c r="F53" s="914"/>
      <c r="G53" s="656"/>
      <c r="H53" s="67"/>
      <c r="I53" s="67"/>
    </row>
    <row r="54" spans="1:9" ht="12" customHeight="1" thickBot="1">
      <c r="A54" s="790"/>
      <c r="B54" s="766" t="s">
        <v>460</v>
      </c>
      <c r="C54" s="767">
        <f>SUM(C48:C53)</f>
        <v>0</v>
      </c>
      <c r="D54" s="767">
        <f>SUM(D48:D53)</f>
        <v>1486</v>
      </c>
      <c r="E54" s="767">
        <f>SUM(E48:E53)</f>
        <v>1486</v>
      </c>
      <c r="F54" s="915">
        <f>SUM(E54/D54)</f>
        <v>1</v>
      </c>
      <c r="G54" s="654"/>
      <c r="H54" s="67"/>
      <c r="I54" s="67"/>
    </row>
    <row r="55" spans="1:9" ht="12" customHeight="1" thickBot="1">
      <c r="A55" s="779">
        <v>3130</v>
      </c>
      <c r="B55" s="406" t="s">
        <v>290</v>
      </c>
      <c r="C55" s="767">
        <f>SUM(C56+C91)</f>
        <v>951500</v>
      </c>
      <c r="D55" s="767">
        <f>SUM(D56+D91)</f>
        <v>1042438</v>
      </c>
      <c r="E55" s="767">
        <f>SUM(E56+E91)</f>
        <v>400607</v>
      </c>
      <c r="F55" s="915">
        <f>SUM(E55/D55)</f>
        <v>0.384298154902258</v>
      </c>
      <c r="G55" s="182"/>
      <c r="H55" s="67"/>
      <c r="I55" s="67"/>
    </row>
    <row r="56" spans="1:9" ht="12" customHeight="1" thickBot="1">
      <c r="A56" s="769">
        <v>3110</v>
      </c>
      <c r="B56" s="406" t="s">
        <v>448</v>
      </c>
      <c r="C56" s="767">
        <f>SUM(C65+C73+C81+C90)</f>
        <v>896500</v>
      </c>
      <c r="D56" s="767">
        <f>SUM(D65+D73+D81+D90)</f>
        <v>983500</v>
      </c>
      <c r="E56" s="767">
        <f>SUM(E65+E73+E81+E90)</f>
        <v>379510</v>
      </c>
      <c r="F56" s="915">
        <f>SUM(E56/D56)</f>
        <v>0.38587697000508386</v>
      </c>
      <c r="G56" s="182"/>
      <c r="H56" s="67"/>
      <c r="I56" s="67"/>
    </row>
    <row r="57" spans="1:9" ht="12" customHeight="1">
      <c r="A57" s="782">
        <v>3111</v>
      </c>
      <c r="B57" s="791" t="s">
        <v>380</v>
      </c>
      <c r="C57" s="756"/>
      <c r="D57" s="756"/>
      <c r="E57" s="756"/>
      <c r="F57" s="572"/>
      <c r="G57" s="18" t="s">
        <v>383</v>
      </c>
      <c r="H57" s="67"/>
      <c r="I57" s="67"/>
    </row>
    <row r="58" spans="1:9" ht="12" customHeight="1">
      <c r="A58" s="757"/>
      <c r="B58" s="758" t="s">
        <v>273</v>
      </c>
      <c r="C58" s="759"/>
      <c r="D58" s="759"/>
      <c r="E58" s="759"/>
      <c r="F58" s="572"/>
      <c r="G58" s="181"/>
      <c r="H58" s="67"/>
      <c r="I58" s="67"/>
    </row>
    <row r="59" spans="1:9" ht="12" customHeight="1">
      <c r="A59" s="757"/>
      <c r="B59" s="761" t="s">
        <v>494</v>
      </c>
      <c r="C59" s="759"/>
      <c r="D59" s="759"/>
      <c r="E59" s="759"/>
      <c r="F59" s="572"/>
      <c r="G59" s="181"/>
      <c r="H59" s="67"/>
      <c r="I59" s="67"/>
    </row>
    <row r="60" spans="1:9" ht="12" customHeight="1">
      <c r="A60" s="757"/>
      <c r="B60" s="762" t="s">
        <v>467</v>
      </c>
      <c r="C60" s="759"/>
      <c r="D60" s="759"/>
      <c r="E60" s="759">
        <v>7282</v>
      </c>
      <c r="F60" s="572"/>
      <c r="G60" s="181"/>
      <c r="H60" s="67"/>
      <c r="I60" s="67"/>
    </row>
    <row r="61" spans="1:9" ht="12" customHeight="1">
      <c r="A61" s="757"/>
      <c r="B61" s="763" t="s">
        <v>481</v>
      </c>
      <c r="C61" s="759"/>
      <c r="D61" s="759"/>
      <c r="E61" s="759"/>
      <c r="F61" s="572"/>
      <c r="G61" s="181"/>
      <c r="H61" s="67"/>
      <c r="I61" s="67"/>
    </row>
    <row r="62" spans="1:9" ht="12" customHeight="1">
      <c r="A62" s="757"/>
      <c r="B62" s="763" t="s">
        <v>286</v>
      </c>
      <c r="C62" s="759"/>
      <c r="D62" s="759"/>
      <c r="E62" s="759"/>
      <c r="F62" s="572"/>
      <c r="G62" s="181"/>
      <c r="H62" s="67"/>
      <c r="I62" s="67"/>
    </row>
    <row r="63" spans="1:9" ht="12" customHeight="1">
      <c r="A63" s="757"/>
      <c r="B63" s="764" t="s">
        <v>264</v>
      </c>
      <c r="C63" s="759">
        <v>700000</v>
      </c>
      <c r="D63" s="759">
        <v>800000</v>
      </c>
      <c r="E63" s="759">
        <v>283018</v>
      </c>
      <c r="F63" s="913">
        <f>SUM(E63/D63)</f>
        <v>0.3537725</v>
      </c>
      <c r="G63" s="181"/>
      <c r="H63" s="67"/>
      <c r="I63" s="67"/>
    </row>
    <row r="64" spans="1:9" ht="12" customHeight="1" thickBot="1">
      <c r="A64" s="757"/>
      <c r="B64" s="764" t="s">
        <v>468</v>
      </c>
      <c r="C64" s="792"/>
      <c r="D64" s="792"/>
      <c r="E64" s="792"/>
      <c r="F64" s="914"/>
      <c r="G64" s="53"/>
      <c r="H64" s="67"/>
      <c r="I64" s="67"/>
    </row>
    <row r="65" spans="1:9" ht="12" customHeight="1" thickBot="1">
      <c r="A65" s="790"/>
      <c r="B65" s="766" t="s">
        <v>460</v>
      </c>
      <c r="C65" s="767">
        <f>SUM(C58:C63)</f>
        <v>700000</v>
      </c>
      <c r="D65" s="767">
        <f>SUM(D58:D63)</f>
        <v>800000</v>
      </c>
      <c r="E65" s="767">
        <f>SUM(E58:E63)</f>
        <v>290300</v>
      </c>
      <c r="F65" s="915">
        <f>SUM(E65/D65)</f>
        <v>0.362875</v>
      </c>
      <c r="G65" s="182"/>
      <c r="H65" s="67"/>
      <c r="I65" s="67"/>
    </row>
    <row r="66" spans="1:9" ht="12" customHeight="1">
      <c r="A66" s="85">
        <v>3112</v>
      </c>
      <c r="B66" s="102" t="s">
        <v>421</v>
      </c>
      <c r="C66" s="88"/>
      <c r="D66" s="88"/>
      <c r="E66" s="88"/>
      <c r="F66" s="572"/>
      <c r="G66" s="31"/>
      <c r="H66" s="67"/>
      <c r="I66" s="67"/>
    </row>
    <row r="67" spans="1:9" ht="12" customHeight="1">
      <c r="A67" s="83"/>
      <c r="B67" s="70" t="s">
        <v>273</v>
      </c>
      <c r="C67" s="76"/>
      <c r="D67" s="76"/>
      <c r="E67" s="76"/>
      <c r="F67" s="572"/>
      <c r="G67" s="181"/>
      <c r="H67" s="67"/>
      <c r="I67" s="67"/>
    </row>
    <row r="68" spans="1:9" ht="12" customHeight="1">
      <c r="A68" s="83"/>
      <c r="B68" s="7" t="s">
        <v>494</v>
      </c>
      <c r="C68" s="76"/>
      <c r="D68" s="76"/>
      <c r="E68" s="76"/>
      <c r="F68" s="572"/>
      <c r="G68" s="181"/>
      <c r="H68" s="67"/>
      <c r="I68" s="67"/>
    </row>
    <row r="69" spans="1:9" ht="12" customHeight="1">
      <c r="A69" s="83"/>
      <c r="B69" s="84" t="s">
        <v>467</v>
      </c>
      <c r="C69" s="76">
        <v>90000</v>
      </c>
      <c r="D69" s="76">
        <v>72000</v>
      </c>
      <c r="E69" s="76">
        <v>43515</v>
      </c>
      <c r="F69" s="913">
        <f>SUM(E69/D69)</f>
        <v>0.604375</v>
      </c>
      <c r="G69" s="181"/>
      <c r="H69" s="67"/>
      <c r="I69" s="67"/>
    </row>
    <row r="70" spans="1:9" ht="12" customHeight="1">
      <c r="A70" s="83"/>
      <c r="B70" s="10" t="s">
        <v>481</v>
      </c>
      <c r="C70" s="76"/>
      <c r="D70" s="76"/>
      <c r="E70" s="76"/>
      <c r="F70" s="572"/>
      <c r="G70" s="181"/>
      <c r="H70" s="67"/>
      <c r="I70" s="67"/>
    </row>
    <row r="71" spans="1:9" ht="12" customHeight="1">
      <c r="A71" s="83"/>
      <c r="B71" s="10" t="s">
        <v>286</v>
      </c>
      <c r="C71" s="76"/>
      <c r="D71" s="76"/>
      <c r="E71" s="76"/>
      <c r="F71" s="572"/>
      <c r="G71" s="181"/>
      <c r="H71" s="67"/>
      <c r="I71" s="67"/>
    </row>
    <row r="72" spans="1:9" ht="12" customHeight="1" thickBot="1">
      <c r="A72" s="83"/>
      <c r="B72" s="73" t="s">
        <v>468</v>
      </c>
      <c r="C72" s="76"/>
      <c r="D72" s="76"/>
      <c r="E72" s="77"/>
      <c r="F72" s="914"/>
      <c r="G72" s="181"/>
      <c r="H72" s="67"/>
      <c r="I72" s="67"/>
    </row>
    <row r="73" spans="1:9" ht="12" customHeight="1" thickBot="1">
      <c r="A73" s="79"/>
      <c r="B73" s="56" t="s">
        <v>460</v>
      </c>
      <c r="C73" s="81">
        <f>SUM(C67:C72)</f>
        <v>90000</v>
      </c>
      <c r="D73" s="81">
        <f>SUM(D67:D72)</f>
        <v>72000</v>
      </c>
      <c r="E73" s="81">
        <f>SUM(E67:E72)</f>
        <v>43515</v>
      </c>
      <c r="F73" s="915">
        <f>SUM(E73/D73)</f>
        <v>0.604375</v>
      </c>
      <c r="G73" s="182"/>
      <c r="H73" s="67"/>
      <c r="I73" s="67"/>
    </row>
    <row r="74" spans="1:9" ht="12" customHeight="1">
      <c r="A74" s="85">
        <v>3113</v>
      </c>
      <c r="B74" s="97" t="s">
        <v>449</v>
      </c>
      <c r="C74" s="98"/>
      <c r="D74" s="98"/>
      <c r="E74" s="88"/>
      <c r="F74" s="572"/>
      <c r="G74" s="4"/>
      <c r="H74" s="67"/>
      <c r="I74" s="67"/>
    </row>
    <row r="75" spans="1:9" ht="12" customHeight="1">
      <c r="A75" s="83"/>
      <c r="B75" s="70" t="s">
        <v>273</v>
      </c>
      <c r="C75" s="76"/>
      <c r="D75" s="76"/>
      <c r="E75" s="76"/>
      <c r="F75" s="572"/>
      <c r="G75" s="181"/>
      <c r="H75" s="67"/>
      <c r="I75" s="67"/>
    </row>
    <row r="76" spans="1:9" ht="12" customHeight="1">
      <c r="A76" s="83"/>
      <c r="B76" s="7" t="s">
        <v>494</v>
      </c>
      <c r="C76" s="76"/>
      <c r="D76" s="76"/>
      <c r="E76" s="76"/>
      <c r="F76" s="572"/>
      <c r="G76" s="181"/>
      <c r="H76" s="67"/>
      <c r="I76" s="67"/>
    </row>
    <row r="77" spans="1:9" ht="12" customHeight="1">
      <c r="A77" s="83"/>
      <c r="B77" s="84" t="s">
        <v>467</v>
      </c>
      <c r="C77" s="76">
        <v>19500</v>
      </c>
      <c r="D77" s="76">
        <v>19500</v>
      </c>
      <c r="E77" s="76">
        <v>8293</v>
      </c>
      <c r="F77" s="913">
        <f>SUM(E77/D77)</f>
        <v>0.42528205128205127</v>
      </c>
      <c r="G77" s="181"/>
      <c r="H77" s="67"/>
      <c r="I77" s="67"/>
    </row>
    <row r="78" spans="1:9" ht="12" customHeight="1">
      <c r="A78" s="83"/>
      <c r="B78" s="10" t="s">
        <v>481</v>
      </c>
      <c r="C78" s="76"/>
      <c r="D78" s="76"/>
      <c r="E78" s="76"/>
      <c r="F78" s="572"/>
      <c r="G78" s="181"/>
      <c r="H78" s="67"/>
      <c r="I78" s="67"/>
    </row>
    <row r="79" spans="1:9" ht="12" customHeight="1">
      <c r="A79" s="83"/>
      <c r="B79" s="10" t="s">
        <v>286</v>
      </c>
      <c r="C79" s="76"/>
      <c r="D79" s="76"/>
      <c r="E79" s="76"/>
      <c r="F79" s="572"/>
      <c r="G79" s="181"/>
      <c r="H79" s="67"/>
      <c r="I79" s="67"/>
    </row>
    <row r="80" spans="1:9" ht="12" customHeight="1" thickBot="1">
      <c r="A80" s="83"/>
      <c r="B80" s="73" t="s">
        <v>468</v>
      </c>
      <c r="C80" s="76"/>
      <c r="D80" s="76"/>
      <c r="E80" s="77"/>
      <c r="F80" s="914"/>
      <c r="G80" s="181"/>
      <c r="H80" s="67"/>
      <c r="I80" s="67"/>
    </row>
    <row r="81" spans="1:9" ht="12" customHeight="1" thickBot="1">
      <c r="A81" s="79"/>
      <c r="B81" s="56" t="s">
        <v>460</v>
      </c>
      <c r="C81" s="81">
        <f>SUM(C75:C80)</f>
        <v>19500</v>
      </c>
      <c r="D81" s="81">
        <f>SUM(D75:D80)</f>
        <v>19500</v>
      </c>
      <c r="E81" s="81">
        <f>SUM(E75:E80)</f>
        <v>8293</v>
      </c>
      <c r="F81" s="915">
        <f>SUM(E81/D81)</f>
        <v>0.42528205128205127</v>
      </c>
      <c r="G81" s="182"/>
      <c r="H81" s="67"/>
      <c r="I81" s="67"/>
    </row>
    <row r="82" spans="1:9" ht="12" customHeight="1">
      <c r="A82" s="85">
        <v>3114</v>
      </c>
      <c r="B82" s="102" t="s">
        <v>293</v>
      </c>
      <c r="C82" s="88"/>
      <c r="D82" s="88"/>
      <c r="E82" s="88"/>
      <c r="F82" s="572"/>
      <c r="G82" s="105"/>
      <c r="H82" s="67"/>
      <c r="I82" s="67"/>
    </row>
    <row r="83" spans="1:9" ht="12" customHeight="1">
      <c r="A83" s="83"/>
      <c r="B83" s="70" t="s">
        <v>273</v>
      </c>
      <c r="C83" s="76"/>
      <c r="D83" s="76"/>
      <c r="E83" s="76"/>
      <c r="F83" s="572"/>
      <c r="G83" s="181"/>
      <c r="H83" s="67"/>
      <c r="I83" s="67"/>
    </row>
    <row r="84" spans="1:9" ht="12" customHeight="1">
      <c r="A84" s="83"/>
      <c r="B84" s="7" t="s">
        <v>494</v>
      </c>
      <c r="C84" s="76"/>
      <c r="D84" s="76"/>
      <c r="E84" s="76"/>
      <c r="F84" s="572"/>
      <c r="G84" s="181"/>
      <c r="H84" s="67"/>
      <c r="I84" s="67"/>
    </row>
    <row r="85" spans="1:9" ht="12" customHeight="1">
      <c r="A85" s="83"/>
      <c r="B85" s="84" t="s">
        <v>467</v>
      </c>
      <c r="C85" s="76">
        <v>87000</v>
      </c>
      <c r="D85" s="76">
        <v>92000</v>
      </c>
      <c r="E85" s="76">
        <v>36843</v>
      </c>
      <c r="F85" s="913">
        <f>SUM(E85/D85)</f>
        <v>0.40046739130434783</v>
      </c>
      <c r="G85" s="181"/>
      <c r="H85" s="67"/>
      <c r="I85" s="67"/>
    </row>
    <row r="86" spans="1:9" ht="12" customHeight="1">
      <c r="A86" s="83"/>
      <c r="B86" s="10" t="s">
        <v>481</v>
      </c>
      <c r="C86" s="76"/>
      <c r="D86" s="76"/>
      <c r="E86" s="76"/>
      <c r="F86" s="572"/>
      <c r="G86" s="181"/>
      <c r="H86" s="67"/>
      <c r="I86" s="67"/>
    </row>
    <row r="87" spans="1:9" ht="12" customHeight="1">
      <c r="A87" s="83"/>
      <c r="B87" s="10" t="s">
        <v>286</v>
      </c>
      <c r="C87" s="76"/>
      <c r="D87" s="76"/>
      <c r="E87" s="76"/>
      <c r="F87" s="572"/>
      <c r="G87" s="181"/>
      <c r="H87" s="67"/>
      <c r="I87" s="67"/>
    </row>
    <row r="88" spans="1:9" ht="12" customHeight="1">
      <c r="A88" s="69"/>
      <c r="B88" s="73" t="s">
        <v>638</v>
      </c>
      <c r="C88" s="76"/>
      <c r="D88" s="76"/>
      <c r="E88" s="71"/>
      <c r="F88" s="572"/>
      <c r="G88" s="181"/>
      <c r="H88" s="67"/>
      <c r="I88" s="67"/>
    </row>
    <row r="89" spans="1:9" ht="12" customHeight="1" thickBot="1">
      <c r="A89" s="69"/>
      <c r="B89" s="54" t="s">
        <v>109</v>
      </c>
      <c r="C89" s="77"/>
      <c r="D89" s="77"/>
      <c r="E89" s="77">
        <v>559</v>
      </c>
      <c r="F89" s="914"/>
      <c r="G89" s="53"/>
      <c r="H89" s="67"/>
      <c r="I89" s="67"/>
    </row>
    <row r="90" spans="1:9" ht="12" customHeight="1" thickBot="1">
      <c r="A90" s="51"/>
      <c r="B90" s="56" t="s">
        <v>460</v>
      </c>
      <c r="C90" s="81">
        <f>SUM(C83:C88)</f>
        <v>87000</v>
      </c>
      <c r="D90" s="81">
        <f>SUM(D83:D89)</f>
        <v>92000</v>
      </c>
      <c r="E90" s="81">
        <f>SUM(E83:E89)</f>
        <v>37402</v>
      </c>
      <c r="F90" s="915">
        <f>SUM(E90/D90)</f>
        <v>0.40654347826086956</v>
      </c>
      <c r="G90" s="182"/>
      <c r="H90" s="67"/>
      <c r="I90" s="67"/>
    </row>
    <row r="91" spans="1:9" ht="12" customHeight="1" thickBot="1">
      <c r="A91" s="140">
        <v>3120</v>
      </c>
      <c r="B91" s="72" t="s">
        <v>492</v>
      </c>
      <c r="C91" s="81">
        <f>SUM(C99+C107+C115+C123+C131)</f>
        <v>55000</v>
      </c>
      <c r="D91" s="81">
        <f>SUM(D99+D107+D115+D123+D131)</f>
        <v>58938</v>
      </c>
      <c r="E91" s="81">
        <f>SUM(E99+E107+E115+E123+E131)</f>
        <v>21097</v>
      </c>
      <c r="F91" s="915">
        <f>SUM(E91/D91)</f>
        <v>0.3579524245817639</v>
      </c>
      <c r="G91" s="182"/>
      <c r="H91" s="67"/>
      <c r="I91" s="67"/>
    </row>
    <row r="92" spans="1:9" ht="12" customHeight="1">
      <c r="A92" s="15">
        <v>3121</v>
      </c>
      <c r="B92" s="179" t="s">
        <v>438</v>
      </c>
      <c r="C92" s="98"/>
      <c r="D92" s="98"/>
      <c r="E92" s="88"/>
      <c r="F92" s="572"/>
      <c r="G92" s="4"/>
      <c r="H92" s="67"/>
      <c r="I92" s="67"/>
    </row>
    <row r="93" spans="1:9" ht="12" customHeight="1">
      <c r="A93" s="15"/>
      <c r="B93" s="70" t="s">
        <v>273</v>
      </c>
      <c r="C93" s="45"/>
      <c r="D93" s="45"/>
      <c r="E93" s="88"/>
      <c r="F93" s="572"/>
      <c r="G93" s="5"/>
      <c r="H93" s="67"/>
      <c r="I93" s="67"/>
    </row>
    <row r="94" spans="1:9" ht="12" customHeight="1">
      <c r="A94" s="15"/>
      <c r="B94" s="7" t="s">
        <v>494</v>
      </c>
      <c r="C94" s="45"/>
      <c r="D94" s="45"/>
      <c r="E94" s="88"/>
      <c r="F94" s="572"/>
      <c r="G94" s="5"/>
      <c r="H94" s="67"/>
      <c r="I94" s="67"/>
    </row>
    <row r="95" spans="1:9" ht="12" customHeight="1">
      <c r="A95" s="85"/>
      <c r="B95" s="84" t="s">
        <v>467</v>
      </c>
      <c r="C95" s="162">
        <v>1000</v>
      </c>
      <c r="D95" s="162">
        <v>1000</v>
      </c>
      <c r="E95" s="252">
        <v>746</v>
      </c>
      <c r="F95" s="913">
        <f>SUM(E95/D95)</f>
        <v>0.746</v>
      </c>
      <c r="G95" s="218"/>
      <c r="H95" s="67"/>
      <c r="I95" s="67"/>
    </row>
    <row r="96" spans="1:9" ht="12" customHeight="1">
      <c r="A96" s="15"/>
      <c r="B96" s="10" t="s">
        <v>481</v>
      </c>
      <c r="C96" s="45"/>
      <c r="D96" s="45"/>
      <c r="E96" s="88"/>
      <c r="F96" s="572"/>
      <c r="G96" s="5"/>
      <c r="H96" s="67"/>
      <c r="I96" s="67"/>
    </row>
    <row r="97" spans="1:9" ht="12" customHeight="1">
      <c r="A97" s="15"/>
      <c r="B97" s="10" t="s">
        <v>286</v>
      </c>
      <c r="C97" s="45"/>
      <c r="D97" s="45"/>
      <c r="E97" s="88"/>
      <c r="F97" s="572"/>
      <c r="G97" s="5"/>
      <c r="H97" s="67"/>
      <c r="I97" s="67"/>
    </row>
    <row r="98" spans="1:9" ht="12" customHeight="1" thickBot="1">
      <c r="A98" s="15"/>
      <c r="B98" s="73" t="s">
        <v>468</v>
      </c>
      <c r="C98" s="46"/>
      <c r="D98" s="46"/>
      <c r="E98" s="46"/>
      <c r="F98" s="914"/>
      <c r="G98" s="3"/>
      <c r="H98" s="67"/>
      <c r="I98" s="67"/>
    </row>
    <row r="99" spans="1:9" ht="12" customHeight="1" thickBot="1">
      <c r="A99" s="51"/>
      <c r="B99" s="56" t="s">
        <v>460</v>
      </c>
      <c r="C99" s="81">
        <f>SUM(C95:C98)</f>
        <v>1000</v>
      </c>
      <c r="D99" s="81">
        <f>SUM(D95:D98)</f>
        <v>1000</v>
      </c>
      <c r="E99" s="81">
        <f>SUM(E95:E98)</f>
        <v>746</v>
      </c>
      <c r="F99" s="915">
        <f>SUM(E99/D99)</f>
        <v>0.746</v>
      </c>
      <c r="G99" s="182"/>
      <c r="H99" s="67"/>
      <c r="I99" s="67"/>
    </row>
    <row r="100" spans="1:9" ht="12" customHeight="1">
      <c r="A100" s="85">
        <v>3122</v>
      </c>
      <c r="B100" s="102" t="s">
        <v>420</v>
      </c>
      <c r="C100" s="88"/>
      <c r="D100" s="88"/>
      <c r="E100" s="88"/>
      <c r="F100" s="572"/>
      <c r="G100" s="22"/>
      <c r="H100" s="67"/>
      <c r="I100" s="67"/>
    </row>
    <row r="101" spans="1:9" ht="12" customHeight="1">
      <c r="A101" s="83"/>
      <c r="B101" s="70" t="s">
        <v>273</v>
      </c>
      <c r="C101" s="76"/>
      <c r="D101" s="76"/>
      <c r="E101" s="76"/>
      <c r="F101" s="572"/>
      <c r="G101" s="181"/>
      <c r="H101" s="67"/>
      <c r="I101" s="67"/>
    </row>
    <row r="102" spans="1:9" ht="12" customHeight="1">
      <c r="A102" s="83"/>
      <c r="B102" s="7" t="s">
        <v>494</v>
      </c>
      <c r="C102" s="76"/>
      <c r="D102" s="76"/>
      <c r="E102" s="76"/>
      <c r="F102" s="572"/>
      <c r="G102" s="181"/>
      <c r="H102" s="67"/>
      <c r="I102" s="67"/>
    </row>
    <row r="103" spans="1:9" ht="12" customHeight="1">
      <c r="A103" s="83"/>
      <c r="B103" s="84" t="s">
        <v>467</v>
      </c>
      <c r="C103" s="76">
        <v>15000</v>
      </c>
      <c r="D103" s="76">
        <v>15000</v>
      </c>
      <c r="E103" s="76">
        <v>4896</v>
      </c>
      <c r="F103" s="913">
        <f>SUM(E103/D103)</f>
        <v>0.3264</v>
      </c>
      <c r="G103" s="181"/>
      <c r="H103" s="67"/>
      <c r="I103" s="67"/>
    </row>
    <row r="104" spans="1:9" ht="12" customHeight="1">
      <c r="A104" s="83"/>
      <c r="B104" s="10" t="s">
        <v>481</v>
      </c>
      <c r="C104" s="76"/>
      <c r="D104" s="76"/>
      <c r="E104" s="76"/>
      <c r="F104" s="572"/>
      <c r="G104" s="181"/>
      <c r="H104" s="67"/>
      <c r="I104" s="67"/>
    </row>
    <row r="105" spans="1:9" ht="12" customHeight="1">
      <c r="A105" s="83"/>
      <c r="B105" s="10" t="s">
        <v>286</v>
      </c>
      <c r="C105" s="76"/>
      <c r="D105" s="76"/>
      <c r="E105" s="76"/>
      <c r="F105" s="572"/>
      <c r="G105" s="181"/>
      <c r="H105" s="67"/>
      <c r="I105" s="67"/>
    </row>
    <row r="106" spans="1:9" ht="12" customHeight="1" thickBot="1">
      <c r="A106" s="83"/>
      <c r="B106" s="73" t="s">
        <v>468</v>
      </c>
      <c r="C106" s="76"/>
      <c r="D106" s="76"/>
      <c r="E106" s="77"/>
      <c r="F106" s="914"/>
      <c r="G106" s="181"/>
      <c r="H106" s="67"/>
      <c r="I106" s="67"/>
    </row>
    <row r="107" spans="1:9" ht="12" customHeight="1" thickBot="1">
      <c r="A107" s="79"/>
      <c r="B107" s="56" t="s">
        <v>460</v>
      </c>
      <c r="C107" s="81">
        <f>SUM(C101:C106)</f>
        <v>15000</v>
      </c>
      <c r="D107" s="81">
        <f>SUM(D101:D106)</f>
        <v>15000</v>
      </c>
      <c r="E107" s="81">
        <f>SUM(E101:E106)</f>
        <v>4896</v>
      </c>
      <c r="F107" s="915">
        <f>SUM(E107/D107)</f>
        <v>0.3264</v>
      </c>
      <c r="G107" s="182"/>
      <c r="H107" s="67"/>
      <c r="I107" s="67"/>
    </row>
    <row r="108" spans="1:9" ht="12" customHeight="1">
      <c r="A108" s="85">
        <v>3123</v>
      </c>
      <c r="B108" s="97" t="s">
        <v>292</v>
      </c>
      <c r="C108" s="98"/>
      <c r="D108" s="98"/>
      <c r="E108" s="88"/>
      <c r="F108" s="572"/>
      <c r="G108" s="18"/>
      <c r="H108" s="67"/>
      <c r="I108" s="67"/>
    </row>
    <row r="109" spans="1:9" ht="12" customHeight="1">
      <c r="A109" s="83"/>
      <c r="B109" s="70" t="s">
        <v>273</v>
      </c>
      <c r="C109" s="76"/>
      <c r="D109" s="76"/>
      <c r="E109" s="76"/>
      <c r="F109" s="572"/>
      <c r="G109" s="181"/>
      <c r="H109" s="67"/>
      <c r="I109" s="67"/>
    </row>
    <row r="110" spans="1:9" ht="12" customHeight="1">
      <c r="A110" s="83"/>
      <c r="B110" s="7" t="s">
        <v>494</v>
      </c>
      <c r="C110" s="76"/>
      <c r="D110" s="76"/>
      <c r="E110" s="76"/>
      <c r="F110" s="572"/>
      <c r="G110" s="181"/>
      <c r="H110" s="67"/>
      <c r="I110" s="67"/>
    </row>
    <row r="111" spans="1:9" ht="12" customHeight="1">
      <c r="A111" s="83"/>
      <c r="B111" s="84" t="s">
        <v>467</v>
      </c>
      <c r="C111" s="76">
        <v>25000</v>
      </c>
      <c r="D111" s="76">
        <v>28938</v>
      </c>
      <c r="E111" s="76">
        <v>8938</v>
      </c>
      <c r="F111" s="913">
        <f>SUM(E111/D111)</f>
        <v>0.3088672333955353</v>
      </c>
      <c r="G111" s="181"/>
      <c r="H111" s="67"/>
      <c r="I111" s="67"/>
    </row>
    <row r="112" spans="1:9" ht="12" customHeight="1">
      <c r="A112" s="83"/>
      <c r="B112" s="10" t="s">
        <v>481</v>
      </c>
      <c r="C112" s="76"/>
      <c r="D112" s="76"/>
      <c r="E112" s="76"/>
      <c r="F112" s="572"/>
      <c r="G112" s="181"/>
      <c r="H112" s="67"/>
      <c r="I112" s="67"/>
    </row>
    <row r="113" spans="1:9" ht="12" customHeight="1">
      <c r="A113" s="83"/>
      <c r="B113" s="10" t="s">
        <v>286</v>
      </c>
      <c r="C113" s="76"/>
      <c r="D113" s="76"/>
      <c r="E113" s="76"/>
      <c r="F113" s="572"/>
      <c r="G113" s="181"/>
      <c r="H113" s="67"/>
      <c r="I113" s="67"/>
    </row>
    <row r="114" spans="1:9" ht="12" customHeight="1" thickBot="1">
      <c r="A114" s="83"/>
      <c r="B114" s="73" t="s">
        <v>468</v>
      </c>
      <c r="C114" s="76"/>
      <c r="D114" s="76"/>
      <c r="E114" s="77"/>
      <c r="F114" s="914"/>
      <c r="G114" s="181"/>
      <c r="H114" s="67"/>
      <c r="I114" s="67"/>
    </row>
    <row r="115" spans="1:9" ht="12" customHeight="1" thickBot="1">
      <c r="A115" s="79"/>
      <c r="B115" s="56" t="s">
        <v>460</v>
      </c>
      <c r="C115" s="81">
        <f>SUM(C109:C114)</f>
        <v>25000</v>
      </c>
      <c r="D115" s="81">
        <f>SUM(D109:D114)</f>
        <v>28938</v>
      </c>
      <c r="E115" s="81">
        <f>SUM(E109:E114)</f>
        <v>8938</v>
      </c>
      <c r="F115" s="915">
        <f>SUM(E115/D115)</f>
        <v>0.3088672333955353</v>
      </c>
      <c r="G115" s="182"/>
      <c r="H115" s="67"/>
      <c r="I115" s="67"/>
    </row>
    <row r="116" spans="1:9" ht="12" customHeight="1">
      <c r="A116" s="85">
        <v>3124</v>
      </c>
      <c r="B116" s="97" t="s">
        <v>299</v>
      </c>
      <c r="C116" s="98"/>
      <c r="D116" s="98"/>
      <c r="E116" s="88"/>
      <c r="F116" s="572"/>
      <c r="G116" s="18" t="s">
        <v>383</v>
      </c>
      <c r="H116" s="67"/>
      <c r="I116" s="67"/>
    </row>
    <row r="117" spans="1:9" ht="12" customHeight="1">
      <c r="A117" s="83"/>
      <c r="B117" s="70" t="s">
        <v>273</v>
      </c>
      <c r="C117" s="76"/>
      <c r="D117" s="76"/>
      <c r="E117" s="76"/>
      <c r="F117" s="572"/>
      <c r="G117" s="181"/>
      <c r="H117" s="67"/>
      <c r="I117" s="67"/>
    </row>
    <row r="118" spans="1:9" ht="12" customHeight="1">
      <c r="A118" s="83"/>
      <c r="B118" s="7" t="s">
        <v>494</v>
      </c>
      <c r="C118" s="76"/>
      <c r="D118" s="76"/>
      <c r="E118" s="76"/>
      <c r="F118" s="572"/>
      <c r="G118" s="181"/>
      <c r="H118" s="67"/>
      <c r="I118" s="67"/>
    </row>
    <row r="119" spans="1:9" ht="12" customHeight="1">
      <c r="A119" s="83"/>
      <c r="B119" s="84" t="s">
        <v>467</v>
      </c>
      <c r="C119" s="76">
        <v>10000</v>
      </c>
      <c r="D119" s="76">
        <v>10000</v>
      </c>
      <c r="E119" s="76">
        <v>6517</v>
      </c>
      <c r="F119" s="913">
        <f>SUM(E119/D119)</f>
        <v>0.6517</v>
      </c>
      <c r="G119" s="181"/>
      <c r="H119" s="67"/>
      <c r="I119" s="67"/>
    </row>
    <row r="120" spans="1:9" ht="12" customHeight="1">
      <c r="A120" s="83"/>
      <c r="B120" s="10" t="s">
        <v>481</v>
      </c>
      <c r="C120" s="76"/>
      <c r="D120" s="76"/>
      <c r="E120" s="76"/>
      <c r="F120" s="572"/>
      <c r="G120" s="181"/>
      <c r="H120" s="67"/>
      <c r="I120" s="67"/>
    </row>
    <row r="121" spans="1:9" ht="12" customHeight="1">
      <c r="A121" s="83"/>
      <c r="B121" s="10" t="s">
        <v>286</v>
      </c>
      <c r="C121" s="76"/>
      <c r="D121" s="76"/>
      <c r="E121" s="76"/>
      <c r="F121" s="572"/>
      <c r="G121" s="181"/>
      <c r="H121" s="67"/>
      <c r="I121" s="67"/>
    </row>
    <row r="122" spans="1:9" ht="12" customHeight="1" thickBot="1">
      <c r="A122" s="83"/>
      <c r="B122" s="73" t="s">
        <v>468</v>
      </c>
      <c r="C122" s="76"/>
      <c r="D122" s="76"/>
      <c r="E122" s="77"/>
      <c r="F122" s="914"/>
      <c r="G122" s="181"/>
      <c r="H122" s="67"/>
      <c r="I122" s="67"/>
    </row>
    <row r="123" spans="1:9" ht="12" customHeight="1" thickBot="1">
      <c r="A123" s="79"/>
      <c r="B123" s="56" t="s">
        <v>460</v>
      </c>
      <c r="C123" s="81">
        <f>SUM(C117:C122)</f>
        <v>10000</v>
      </c>
      <c r="D123" s="81">
        <f>SUM(D117:D122)</f>
        <v>10000</v>
      </c>
      <c r="E123" s="81">
        <f>SUM(E117:E122)</f>
        <v>6517</v>
      </c>
      <c r="F123" s="915">
        <f>SUM(E123/D123)</f>
        <v>0.6517</v>
      </c>
      <c r="G123" s="182"/>
      <c r="H123" s="67"/>
      <c r="I123" s="67"/>
    </row>
    <row r="124" spans="1:9" ht="12" customHeight="1">
      <c r="A124" s="85">
        <v>3125</v>
      </c>
      <c r="B124" s="97" t="s">
        <v>886</v>
      </c>
      <c r="C124" s="98"/>
      <c r="D124" s="98"/>
      <c r="E124" s="88"/>
      <c r="F124" s="572"/>
      <c r="G124" s="18"/>
      <c r="H124" s="67"/>
      <c r="I124" s="67"/>
    </row>
    <row r="125" spans="1:9" ht="12" customHeight="1">
      <c r="A125" s="83"/>
      <c r="B125" s="70" t="s">
        <v>273</v>
      </c>
      <c r="C125" s="76"/>
      <c r="D125" s="76"/>
      <c r="E125" s="76"/>
      <c r="F125" s="572"/>
      <c r="G125" s="181"/>
      <c r="H125" s="67"/>
      <c r="I125" s="67"/>
    </row>
    <row r="126" spans="1:9" ht="12" customHeight="1">
      <c r="A126" s="83"/>
      <c r="B126" s="7" t="s">
        <v>494</v>
      </c>
      <c r="C126" s="76"/>
      <c r="D126" s="76"/>
      <c r="E126" s="76"/>
      <c r="F126" s="572"/>
      <c r="G126" s="181"/>
      <c r="H126" s="67"/>
      <c r="I126" s="67"/>
    </row>
    <row r="127" spans="1:9" ht="12" customHeight="1">
      <c r="A127" s="83"/>
      <c r="B127" s="84" t="s">
        <v>467</v>
      </c>
      <c r="C127" s="76">
        <v>4000</v>
      </c>
      <c r="D127" s="76">
        <v>4000</v>
      </c>
      <c r="E127" s="76"/>
      <c r="F127" s="572">
        <f>SUM(E127/D127)</f>
        <v>0</v>
      </c>
      <c r="G127" s="181"/>
      <c r="H127" s="67"/>
      <c r="I127" s="67"/>
    </row>
    <row r="128" spans="1:9" ht="12" customHeight="1">
      <c r="A128" s="83"/>
      <c r="B128" s="10" t="s">
        <v>481</v>
      </c>
      <c r="C128" s="76"/>
      <c r="D128" s="76"/>
      <c r="E128" s="76"/>
      <c r="F128" s="572"/>
      <c r="G128" s="181"/>
      <c r="H128" s="67"/>
      <c r="I128" s="67"/>
    </row>
    <row r="129" spans="1:9" ht="12" customHeight="1">
      <c r="A129" s="83"/>
      <c r="B129" s="10" t="s">
        <v>286</v>
      </c>
      <c r="C129" s="76"/>
      <c r="D129" s="76"/>
      <c r="E129" s="76"/>
      <c r="F129" s="572"/>
      <c r="G129" s="181"/>
      <c r="H129" s="67"/>
      <c r="I129" s="67"/>
    </row>
    <row r="130" spans="1:9" ht="12" customHeight="1" thickBot="1">
      <c r="A130" s="83"/>
      <c r="B130" s="73" t="s">
        <v>468</v>
      </c>
      <c r="C130" s="76"/>
      <c r="D130" s="76"/>
      <c r="E130" s="77"/>
      <c r="F130" s="914"/>
      <c r="G130" s="181"/>
      <c r="H130" s="67"/>
      <c r="I130" s="67"/>
    </row>
    <row r="131" spans="1:9" ht="12" customHeight="1" thickBot="1">
      <c r="A131" s="79"/>
      <c r="B131" s="56" t="s">
        <v>460</v>
      </c>
      <c r="C131" s="81">
        <f>SUM(C125:C130)</f>
        <v>4000</v>
      </c>
      <c r="D131" s="81">
        <f>SUM(D125:D130)</f>
        <v>4000</v>
      </c>
      <c r="E131" s="81">
        <f>SUM(E125:E130)</f>
        <v>0</v>
      </c>
      <c r="F131" s="915">
        <f>SUM(E131/D131)</f>
        <v>0</v>
      </c>
      <c r="G131" s="182"/>
      <c r="H131" s="67"/>
      <c r="I131" s="67"/>
    </row>
    <row r="132" spans="1:9" ht="12" customHeight="1" thickBot="1">
      <c r="A132" s="140">
        <v>3140</v>
      </c>
      <c r="B132" s="86" t="s">
        <v>302</v>
      </c>
      <c r="C132" s="87">
        <f>SUM(C140+C148+C157+C165+C173)</f>
        <v>53500</v>
      </c>
      <c r="D132" s="87">
        <f>SUM(D140+D148+D157+D165+D173)</f>
        <v>55500</v>
      </c>
      <c r="E132" s="81">
        <f>SUM(E140+E148+E157+E165+E173)</f>
        <v>7181</v>
      </c>
      <c r="F132" s="915">
        <f>SUM(E132/D132)</f>
        <v>0.1293873873873874</v>
      </c>
      <c r="G132" s="182"/>
      <c r="H132" s="67"/>
      <c r="I132" s="67"/>
    </row>
    <row r="133" spans="1:9" ht="12" customHeight="1">
      <c r="A133" s="85">
        <v>3141</v>
      </c>
      <c r="B133" s="97" t="s">
        <v>337</v>
      </c>
      <c r="C133" s="98"/>
      <c r="D133" s="98"/>
      <c r="E133" s="88"/>
      <c r="F133" s="572"/>
      <c r="G133" s="181"/>
      <c r="H133" s="67"/>
      <c r="I133" s="67"/>
    </row>
    <row r="134" spans="1:9" ht="12" customHeight="1">
      <c r="A134" s="83"/>
      <c r="B134" s="70" t="s">
        <v>273</v>
      </c>
      <c r="C134" s="76"/>
      <c r="D134" s="76"/>
      <c r="E134" s="76"/>
      <c r="F134" s="572"/>
      <c r="G134" s="181"/>
      <c r="H134" s="67"/>
      <c r="I134" s="67"/>
    </row>
    <row r="135" spans="1:9" ht="12" customHeight="1">
      <c r="A135" s="83"/>
      <c r="B135" s="7" t="s">
        <v>494</v>
      </c>
      <c r="C135" s="76"/>
      <c r="D135" s="76"/>
      <c r="E135" s="76"/>
      <c r="F135" s="572"/>
      <c r="G135" s="181"/>
      <c r="H135" s="67"/>
      <c r="I135" s="67"/>
    </row>
    <row r="136" spans="1:9" ht="12" customHeight="1">
      <c r="A136" s="83"/>
      <c r="B136" s="84" t="s">
        <v>467</v>
      </c>
      <c r="C136" s="76"/>
      <c r="D136" s="76"/>
      <c r="E136" s="76"/>
      <c r="F136" s="572"/>
      <c r="G136" s="181"/>
      <c r="H136" s="67"/>
      <c r="I136" s="67"/>
    </row>
    <row r="137" spans="1:9" ht="12" customHeight="1">
      <c r="A137" s="83"/>
      <c r="B137" s="10" t="s">
        <v>481</v>
      </c>
      <c r="C137" s="252">
        <v>29000</v>
      </c>
      <c r="D137" s="252">
        <v>34000</v>
      </c>
      <c r="E137" s="252">
        <v>996</v>
      </c>
      <c r="F137" s="913">
        <f>SUM(E137/D137)</f>
        <v>0.029294117647058825</v>
      </c>
      <c r="G137" s="181"/>
      <c r="H137" s="67"/>
      <c r="I137" s="67"/>
    </row>
    <row r="138" spans="1:9" ht="12" customHeight="1">
      <c r="A138" s="83"/>
      <c r="B138" s="10" t="s">
        <v>286</v>
      </c>
      <c r="C138" s="76"/>
      <c r="D138" s="76"/>
      <c r="E138" s="76"/>
      <c r="F138" s="572"/>
      <c r="G138" s="186"/>
      <c r="H138" s="67"/>
      <c r="I138" s="67"/>
    </row>
    <row r="139" spans="1:9" ht="12" customHeight="1" thickBot="1">
      <c r="A139" s="83"/>
      <c r="B139" s="73" t="s">
        <v>468</v>
      </c>
      <c r="C139" s="76"/>
      <c r="D139" s="76"/>
      <c r="E139" s="77"/>
      <c r="F139" s="914"/>
      <c r="G139" s="30"/>
      <c r="H139" s="67"/>
      <c r="I139" s="67"/>
    </row>
    <row r="140" spans="1:9" ht="12" customHeight="1" thickBot="1">
      <c r="A140" s="79"/>
      <c r="B140" s="56" t="s">
        <v>460</v>
      </c>
      <c r="C140" s="81">
        <f>SUM(C134:C139)</f>
        <v>29000</v>
      </c>
      <c r="D140" s="81">
        <f>SUM(D134:D139)</f>
        <v>34000</v>
      </c>
      <c r="E140" s="81">
        <f>SUM(E134:E139)</f>
        <v>996</v>
      </c>
      <c r="F140" s="915">
        <f>SUM(E140/D140)</f>
        <v>0.029294117647058825</v>
      </c>
      <c r="G140" s="182"/>
      <c r="H140" s="67"/>
      <c r="I140" s="67"/>
    </row>
    <row r="141" spans="1:9" ht="12" customHeight="1">
      <c r="A141" s="85">
        <v>3142</v>
      </c>
      <c r="B141" s="72" t="s">
        <v>817</v>
      </c>
      <c r="C141" s="88"/>
      <c r="D141" s="88"/>
      <c r="E141" s="88"/>
      <c r="F141" s="572"/>
      <c r="G141" s="4"/>
      <c r="H141" s="67"/>
      <c r="I141" s="67"/>
    </row>
    <row r="142" spans="1:9" ht="12" customHeight="1">
      <c r="A142" s="85"/>
      <c r="B142" s="70" t="s">
        <v>273</v>
      </c>
      <c r="C142" s="71"/>
      <c r="D142" s="71"/>
      <c r="E142" s="76">
        <v>321</v>
      </c>
      <c r="F142" s="572"/>
      <c r="G142" s="5"/>
      <c r="H142" s="67"/>
      <c r="I142" s="67"/>
    </row>
    <row r="143" spans="1:9" ht="12" customHeight="1">
      <c r="A143" s="85"/>
      <c r="B143" s="7" t="s">
        <v>494</v>
      </c>
      <c r="C143" s="71"/>
      <c r="D143" s="71"/>
      <c r="E143" s="76">
        <v>299</v>
      </c>
      <c r="F143" s="572"/>
      <c r="G143" s="218"/>
      <c r="H143" s="67"/>
      <c r="I143" s="67"/>
    </row>
    <row r="144" spans="1:9" ht="12" customHeight="1">
      <c r="A144" s="85"/>
      <c r="B144" s="84" t="s">
        <v>467</v>
      </c>
      <c r="C144" s="162">
        <v>10000</v>
      </c>
      <c r="D144" s="162">
        <v>7000</v>
      </c>
      <c r="E144" s="252">
        <v>780</v>
      </c>
      <c r="F144" s="913">
        <f>SUM(E144/D144)</f>
        <v>0.11142857142857143</v>
      </c>
      <c r="G144" s="218"/>
      <c r="H144" s="67"/>
      <c r="I144" s="67"/>
    </row>
    <row r="145" spans="1:9" ht="12" customHeight="1">
      <c r="A145" s="85"/>
      <c r="B145" s="10" t="s">
        <v>481</v>
      </c>
      <c r="C145" s="45"/>
      <c r="D145" s="45"/>
      <c r="E145" s="252">
        <v>818</v>
      </c>
      <c r="F145" s="572"/>
      <c r="G145" s="218"/>
      <c r="H145" s="67"/>
      <c r="I145" s="67"/>
    </row>
    <row r="146" spans="1:9" ht="12" customHeight="1">
      <c r="A146" s="85"/>
      <c r="B146" s="10" t="s">
        <v>286</v>
      </c>
      <c r="C146" s="45"/>
      <c r="D146" s="45"/>
      <c r="E146" s="88"/>
      <c r="F146" s="572"/>
      <c r="G146" s="5"/>
      <c r="H146" s="67"/>
      <c r="I146" s="67"/>
    </row>
    <row r="147" spans="1:9" ht="12" customHeight="1" thickBot="1">
      <c r="A147" s="85"/>
      <c r="B147" s="73" t="s">
        <v>468</v>
      </c>
      <c r="C147" s="46"/>
      <c r="D147" s="46"/>
      <c r="E147" s="46"/>
      <c r="F147" s="914"/>
      <c r="G147" s="30"/>
      <c r="H147" s="67"/>
      <c r="I147" s="67"/>
    </row>
    <row r="148" spans="1:9" ht="12" customHeight="1" thickBot="1">
      <c r="A148" s="79"/>
      <c r="B148" s="56" t="s">
        <v>460</v>
      </c>
      <c r="C148" s="81">
        <f>SUM(C142:C147)</f>
        <v>10000</v>
      </c>
      <c r="D148" s="81">
        <f>SUM(D142:D147)</f>
        <v>7000</v>
      </c>
      <c r="E148" s="81">
        <f>SUM(E142:E147)</f>
        <v>2218</v>
      </c>
      <c r="F148" s="915">
        <f>SUM(E148/D148)</f>
        <v>0.31685714285714284</v>
      </c>
      <c r="G148" s="182"/>
      <c r="H148" s="67"/>
      <c r="I148" s="67"/>
    </row>
    <row r="149" spans="1:9" ht="12" customHeight="1">
      <c r="A149" s="106">
        <v>3143</v>
      </c>
      <c r="B149" s="97" t="s">
        <v>892</v>
      </c>
      <c r="C149" s="98"/>
      <c r="D149" s="98"/>
      <c r="E149" s="88"/>
      <c r="F149" s="572"/>
      <c r="G149" s="31" t="s">
        <v>426</v>
      </c>
      <c r="H149" s="67"/>
      <c r="I149" s="67"/>
    </row>
    <row r="150" spans="1:9" ht="12" customHeight="1">
      <c r="A150" s="83"/>
      <c r="B150" s="70" t="s">
        <v>273</v>
      </c>
      <c r="C150" s="76"/>
      <c r="D150" s="76"/>
      <c r="E150" s="76"/>
      <c r="F150" s="572"/>
      <c r="G150" s="181"/>
      <c r="H150" s="67"/>
      <c r="I150" s="67"/>
    </row>
    <row r="151" spans="1:9" ht="12" customHeight="1">
      <c r="A151" s="83"/>
      <c r="B151" s="7" t="s">
        <v>494</v>
      </c>
      <c r="C151" s="76"/>
      <c r="D151" s="76"/>
      <c r="E151" s="76"/>
      <c r="F151" s="572"/>
      <c r="G151" s="181"/>
      <c r="H151" s="67"/>
      <c r="I151" s="67"/>
    </row>
    <row r="152" spans="1:9" ht="12" customHeight="1">
      <c r="A152" s="83"/>
      <c r="B152" s="84" t="s">
        <v>467</v>
      </c>
      <c r="C152" s="252">
        <v>7000</v>
      </c>
      <c r="D152" s="252">
        <v>7000</v>
      </c>
      <c r="E152" s="252"/>
      <c r="F152" s="572">
        <f>SUM(E152/D152)</f>
        <v>0</v>
      </c>
      <c r="G152" s="218"/>
      <c r="H152" s="67"/>
      <c r="I152" s="67"/>
    </row>
    <row r="153" spans="1:9" ht="12" customHeight="1">
      <c r="A153" s="83"/>
      <c r="B153" s="10" t="s">
        <v>481</v>
      </c>
      <c r="C153" s="76"/>
      <c r="D153" s="76"/>
      <c r="E153" s="76">
        <v>3100</v>
      </c>
      <c r="F153" s="572"/>
      <c r="G153" s="218"/>
      <c r="H153" s="67"/>
      <c r="I153" s="67"/>
    </row>
    <row r="154" spans="1:9" ht="12" customHeight="1">
      <c r="A154" s="83"/>
      <c r="B154" s="10" t="s">
        <v>286</v>
      </c>
      <c r="C154" s="76"/>
      <c r="D154" s="76"/>
      <c r="E154" s="76"/>
      <c r="F154" s="572"/>
      <c r="G154" s="186"/>
      <c r="H154" s="67"/>
      <c r="I154" s="67"/>
    </row>
    <row r="155" spans="1:9" ht="12" customHeight="1">
      <c r="A155" s="83"/>
      <c r="B155" s="73" t="s">
        <v>638</v>
      </c>
      <c r="C155" s="76"/>
      <c r="D155" s="76"/>
      <c r="E155" s="71"/>
      <c r="F155" s="572"/>
      <c r="G155" s="5"/>
      <c r="H155" s="67"/>
      <c r="I155" s="67"/>
    </row>
    <row r="156" spans="1:9" ht="12" customHeight="1" thickBot="1">
      <c r="A156" s="83"/>
      <c r="B156" s="54" t="s">
        <v>639</v>
      </c>
      <c r="C156" s="77"/>
      <c r="D156" s="77"/>
      <c r="E156" s="77">
        <v>244</v>
      </c>
      <c r="F156" s="914"/>
      <c r="G156" s="30"/>
      <c r="H156" s="67"/>
      <c r="I156" s="67"/>
    </row>
    <row r="157" spans="1:9" ht="12" customHeight="1" thickBot="1">
      <c r="A157" s="79"/>
      <c r="B157" s="56" t="s">
        <v>460</v>
      </c>
      <c r="C157" s="81">
        <f>SUM(C150:C155)</f>
        <v>7000</v>
      </c>
      <c r="D157" s="81">
        <f>SUM(D150:D155)</f>
        <v>7000</v>
      </c>
      <c r="E157" s="81">
        <f>SUM(E150:E156)</f>
        <v>3344</v>
      </c>
      <c r="F157" s="915">
        <f>SUM(E157/D157)</f>
        <v>0.4777142857142857</v>
      </c>
      <c r="G157" s="182"/>
      <c r="H157" s="67"/>
      <c r="I157" s="67"/>
    </row>
    <row r="158" spans="1:9" ht="12" customHeight="1">
      <c r="A158" s="85">
        <v>3144</v>
      </c>
      <c r="B158" s="97" t="s">
        <v>338</v>
      </c>
      <c r="C158" s="98"/>
      <c r="D158" s="98"/>
      <c r="E158" s="88"/>
      <c r="F158" s="572"/>
      <c r="G158" s="181"/>
      <c r="H158" s="67"/>
      <c r="I158" s="67"/>
    </row>
    <row r="159" spans="1:9" ht="12" customHeight="1">
      <c r="A159" s="83"/>
      <c r="B159" s="70" t="s">
        <v>273</v>
      </c>
      <c r="C159" s="76"/>
      <c r="D159" s="76"/>
      <c r="E159" s="76"/>
      <c r="F159" s="572"/>
      <c r="G159" s="181"/>
      <c r="H159" s="67"/>
      <c r="I159" s="67"/>
    </row>
    <row r="160" spans="1:9" ht="12" customHeight="1">
      <c r="A160" s="83"/>
      <c r="B160" s="7" t="s">
        <v>494</v>
      </c>
      <c r="C160" s="76"/>
      <c r="D160" s="76"/>
      <c r="E160" s="76"/>
      <c r="F160" s="572"/>
      <c r="G160" s="218"/>
      <c r="H160" s="67"/>
      <c r="I160" s="67"/>
    </row>
    <row r="161" spans="1:9" ht="12" customHeight="1">
      <c r="A161" s="83"/>
      <c r="B161" s="84" t="s">
        <v>467</v>
      </c>
      <c r="C161" s="76"/>
      <c r="D161" s="76"/>
      <c r="E161" s="76">
        <v>3</v>
      </c>
      <c r="F161" s="572"/>
      <c r="G161" s="218"/>
      <c r="H161" s="67"/>
      <c r="I161" s="67"/>
    </row>
    <row r="162" spans="1:9" ht="12" customHeight="1">
      <c r="A162" s="83"/>
      <c r="B162" s="10" t="s">
        <v>481</v>
      </c>
      <c r="C162" s="76"/>
      <c r="D162" s="76"/>
      <c r="E162" s="76"/>
      <c r="F162" s="572"/>
      <c r="G162" s="181"/>
      <c r="H162" s="67"/>
      <c r="I162" s="67"/>
    </row>
    <row r="163" spans="1:9" ht="12" customHeight="1">
      <c r="A163" s="83"/>
      <c r="B163" s="10" t="s">
        <v>286</v>
      </c>
      <c r="C163" s="252">
        <v>3500</v>
      </c>
      <c r="D163" s="252">
        <v>3500</v>
      </c>
      <c r="E163" s="252">
        <v>540</v>
      </c>
      <c r="F163" s="913">
        <f>SUM(E163/D163)</f>
        <v>0.15428571428571428</v>
      </c>
      <c r="G163" s="186"/>
      <c r="H163" s="67"/>
      <c r="I163" s="67"/>
    </row>
    <row r="164" spans="1:9" ht="12" customHeight="1" thickBot="1">
      <c r="A164" s="83"/>
      <c r="B164" s="73" t="s">
        <v>468</v>
      </c>
      <c r="C164" s="76"/>
      <c r="D164" s="76"/>
      <c r="E164" s="77"/>
      <c r="F164" s="914"/>
      <c r="G164" s="30"/>
      <c r="H164" s="67"/>
      <c r="I164" s="67"/>
    </row>
    <row r="165" spans="1:9" ht="12" customHeight="1" thickBot="1">
      <c r="A165" s="79"/>
      <c r="B165" s="56" t="s">
        <v>460</v>
      </c>
      <c r="C165" s="81">
        <f>SUM(C159:C164)</f>
        <v>3500</v>
      </c>
      <c r="D165" s="81">
        <f>SUM(D159:D164)</f>
        <v>3500</v>
      </c>
      <c r="E165" s="81">
        <f>SUM(E159:E164)</f>
        <v>543</v>
      </c>
      <c r="F165" s="915">
        <f>SUM(E165/D165)</f>
        <v>0.15514285714285714</v>
      </c>
      <c r="G165" s="182"/>
      <c r="H165" s="67"/>
      <c r="I165" s="67"/>
    </row>
    <row r="166" spans="1:9" ht="12" customHeight="1">
      <c r="A166" s="769">
        <v>3145</v>
      </c>
      <c r="B166" s="755" t="s">
        <v>916</v>
      </c>
      <c r="C166" s="756"/>
      <c r="D166" s="756"/>
      <c r="E166" s="756"/>
      <c r="F166" s="572"/>
      <c r="G166" s="760"/>
      <c r="H166" s="67"/>
      <c r="I166" s="67"/>
    </row>
    <row r="167" spans="1:9" ht="12" customHeight="1">
      <c r="A167" s="150"/>
      <c r="B167" s="758" t="s">
        <v>273</v>
      </c>
      <c r="C167" s="759"/>
      <c r="D167" s="759"/>
      <c r="E167" s="759"/>
      <c r="F167" s="572"/>
      <c r="G167" s="760"/>
      <c r="H167" s="67"/>
      <c r="I167" s="67"/>
    </row>
    <row r="168" spans="1:9" ht="12" customHeight="1">
      <c r="A168" s="150"/>
      <c r="B168" s="761" t="s">
        <v>494</v>
      </c>
      <c r="C168" s="759"/>
      <c r="D168" s="759"/>
      <c r="E168" s="759"/>
      <c r="F168" s="572"/>
      <c r="G168" s="760"/>
      <c r="H168" s="67"/>
      <c r="I168" s="67"/>
    </row>
    <row r="169" spans="1:9" ht="12" customHeight="1">
      <c r="A169" s="150"/>
      <c r="B169" s="762" t="s">
        <v>467</v>
      </c>
      <c r="C169" s="759">
        <v>4000</v>
      </c>
      <c r="D169" s="759">
        <v>4000</v>
      </c>
      <c r="E169" s="759">
        <v>80</v>
      </c>
      <c r="F169" s="913">
        <f>SUM(E169/D169)</f>
        <v>0.02</v>
      </c>
      <c r="G169" s="760"/>
      <c r="H169" s="67"/>
      <c r="I169" s="67"/>
    </row>
    <row r="170" spans="1:9" ht="12" customHeight="1">
      <c r="A170" s="150"/>
      <c r="B170" s="763" t="s">
        <v>481</v>
      </c>
      <c r="C170" s="759"/>
      <c r="D170" s="759"/>
      <c r="E170" s="759"/>
      <c r="F170" s="572"/>
      <c r="G170" s="760"/>
      <c r="H170" s="67"/>
      <c r="I170" s="67"/>
    </row>
    <row r="171" spans="1:9" ht="12" customHeight="1">
      <c r="A171" s="150"/>
      <c r="B171" s="763" t="s">
        <v>286</v>
      </c>
      <c r="C171" s="759"/>
      <c r="D171" s="759"/>
      <c r="E171" s="759"/>
      <c r="F171" s="572"/>
      <c r="G171" s="770"/>
      <c r="H171" s="67"/>
      <c r="I171" s="67"/>
    </row>
    <row r="172" spans="1:9" ht="12" customHeight="1" thickBot="1">
      <c r="A172" s="150"/>
      <c r="B172" s="764" t="s">
        <v>468</v>
      </c>
      <c r="C172" s="759"/>
      <c r="D172" s="759"/>
      <c r="E172" s="792"/>
      <c r="F172" s="914"/>
      <c r="G172" s="771"/>
      <c r="H172" s="67"/>
      <c r="I172" s="67"/>
    </row>
    <row r="173" spans="1:9" ht="12" customHeight="1" thickBot="1">
      <c r="A173" s="765"/>
      <c r="B173" s="766" t="s">
        <v>460</v>
      </c>
      <c r="C173" s="767">
        <f>SUM(C167:C172)</f>
        <v>4000</v>
      </c>
      <c r="D173" s="767">
        <f>SUM(D167:D172)</f>
        <v>4000</v>
      </c>
      <c r="E173" s="767">
        <f>SUM(E167:E172)</f>
        <v>80</v>
      </c>
      <c r="F173" s="915">
        <f>SUM(E173/D173)</f>
        <v>0.02</v>
      </c>
      <c r="G173" s="768"/>
      <c r="H173" s="67"/>
      <c r="I173" s="67"/>
    </row>
    <row r="174" spans="1:9" ht="12.75" thickBot="1">
      <c r="A174" s="140"/>
      <c r="B174" s="62" t="s">
        <v>300</v>
      </c>
      <c r="C174" s="81">
        <f>SUM(C200+C209+C217+C225+C233+C267+C309+C241+C250+C275+C192+C283+C292+C258+C182)</f>
        <v>2159671</v>
      </c>
      <c r="D174" s="81">
        <f>SUM(D200+D209+D217+D225+D233+D267+D309+D241+D250+D275+D192+D283+D292+D258+D182)</f>
        <v>2359378</v>
      </c>
      <c r="E174" s="81">
        <f>SUM(E200+E209+E217+E225+E233+E267+E309+E241+E250+E275+E192+E283+E292+E258+E182)</f>
        <v>1075840</v>
      </c>
      <c r="F174" s="915">
        <f>SUM(E174/D174)</f>
        <v>0.45598458576794393</v>
      </c>
      <c r="G174" s="182"/>
      <c r="H174" s="67"/>
      <c r="I174" s="67"/>
    </row>
    <row r="175" spans="1:9" ht="12">
      <c r="A175" s="85">
        <v>3200</v>
      </c>
      <c r="B175" s="100" t="s">
        <v>276</v>
      </c>
      <c r="C175" s="82"/>
      <c r="D175" s="82"/>
      <c r="E175" s="98"/>
      <c r="F175" s="572"/>
      <c r="G175" s="31"/>
      <c r="H175" s="67"/>
      <c r="I175" s="67"/>
    </row>
    <row r="176" spans="1:9" ht="12">
      <c r="A176" s="69"/>
      <c r="B176" s="70" t="s">
        <v>273</v>
      </c>
      <c r="C176" s="71">
        <v>44834</v>
      </c>
      <c r="D176" s="71">
        <v>41934</v>
      </c>
      <c r="E176" s="76">
        <v>16260</v>
      </c>
      <c r="F176" s="913">
        <f>SUM(E176/D176)</f>
        <v>0.38775218200028616</v>
      </c>
      <c r="G176" s="73"/>
      <c r="H176" s="67"/>
      <c r="I176" s="67"/>
    </row>
    <row r="177" spans="1:9" ht="12">
      <c r="A177" s="69"/>
      <c r="B177" s="7" t="s">
        <v>494</v>
      </c>
      <c r="C177" s="71">
        <v>12105</v>
      </c>
      <c r="D177" s="71">
        <v>11342</v>
      </c>
      <c r="E177" s="76">
        <v>4838</v>
      </c>
      <c r="F177" s="913">
        <f>SUM(E177/D177)</f>
        <v>0.42655616293422677</v>
      </c>
      <c r="G177" s="218"/>
      <c r="H177" s="67"/>
      <c r="I177" s="67"/>
    </row>
    <row r="178" spans="1:9" ht="12">
      <c r="A178" s="83"/>
      <c r="B178" s="84" t="s">
        <v>467</v>
      </c>
      <c r="C178" s="71">
        <v>1711</v>
      </c>
      <c r="D178" s="71">
        <v>1711</v>
      </c>
      <c r="E178" s="76">
        <v>1719</v>
      </c>
      <c r="F178" s="913">
        <f>SUM(E178/D178)</f>
        <v>1.004675628287551</v>
      </c>
      <c r="G178" s="5"/>
      <c r="H178" s="67"/>
      <c r="I178" s="67"/>
    </row>
    <row r="179" spans="1:9" ht="12">
      <c r="A179" s="69"/>
      <c r="B179" s="10" t="s">
        <v>481</v>
      </c>
      <c r="C179" s="71"/>
      <c r="D179" s="71"/>
      <c r="E179" s="76"/>
      <c r="F179" s="572"/>
      <c r="G179" s="73"/>
      <c r="H179" s="67"/>
      <c r="I179" s="67"/>
    </row>
    <row r="180" spans="1:9" ht="12">
      <c r="A180" s="69"/>
      <c r="B180" s="10" t="s">
        <v>286</v>
      </c>
      <c r="C180" s="71"/>
      <c r="D180" s="71"/>
      <c r="E180" s="76"/>
      <c r="F180" s="572"/>
      <c r="G180" s="57"/>
      <c r="H180" s="67"/>
      <c r="I180" s="67"/>
    </row>
    <row r="181" spans="1:9" ht="12.75" thickBot="1">
      <c r="A181" s="83"/>
      <c r="B181" s="54" t="s">
        <v>468</v>
      </c>
      <c r="C181" s="170"/>
      <c r="D181" s="170"/>
      <c r="E181" s="170"/>
      <c r="F181" s="914"/>
      <c r="G181" s="183"/>
      <c r="H181" s="67"/>
      <c r="I181" s="67"/>
    </row>
    <row r="182" spans="1:9" ht="12.75" thickBot="1">
      <c r="A182" s="79"/>
      <c r="B182" s="56" t="s">
        <v>460</v>
      </c>
      <c r="C182" s="81">
        <f>SUM(C176:C181)</f>
        <v>58650</v>
      </c>
      <c r="D182" s="81">
        <f>SUM(D176:D181)</f>
        <v>54987</v>
      </c>
      <c r="E182" s="81">
        <f>SUM(E176:E181)</f>
        <v>22817</v>
      </c>
      <c r="F182" s="915">
        <f>SUM(E182/D182)</f>
        <v>0.41495262516594833</v>
      </c>
      <c r="G182" s="182"/>
      <c r="H182" s="67"/>
      <c r="I182" s="67"/>
    </row>
    <row r="183" spans="1:9" ht="12">
      <c r="A183" s="85">
        <v>3201</v>
      </c>
      <c r="B183" s="406" t="s">
        <v>669</v>
      </c>
      <c r="C183" s="98"/>
      <c r="D183" s="98"/>
      <c r="E183" s="88"/>
      <c r="F183" s="572"/>
      <c r="G183" s="31"/>
      <c r="H183" s="67"/>
      <c r="I183" s="67"/>
    </row>
    <row r="184" spans="1:9" ht="12">
      <c r="A184" s="85"/>
      <c r="B184" s="84" t="s">
        <v>273</v>
      </c>
      <c r="C184" s="162">
        <v>7000</v>
      </c>
      <c r="D184" s="162">
        <v>7000</v>
      </c>
      <c r="E184" s="252">
        <v>6207</v>
      </c>
      <c r="F184" s="913">
        <f>SUM(E184/D184)</f>
        <v>0.8867142857142857</v>
      </c>
      <c r="G184" s="5"/>
      <c r="H184" s="67"/>
      <c r="I184" s="67"/>
    </row>
    <row r="185" spans="1:9" ht="12">
      <c r="A185" s="85"/>
      <c r="B185" s="7" t="s">
        <v>494</v>
      </c>
      <c r="C185" s="162">
        <v>1700</v>
      </c>
      <c r="D185" s="162">
        <v>1700</v>
      </c>
      <c r="E185" s="252">
        <v>867</v>
      </c>
      <c r="F185" s="913">
        <f>SUM(E185/D185)</f>
        <v>0.51</v>
      </c>
      <c r="G185" s="218"/>
      <c r="H185" s="67"/>
      <c r="I185" s="67"/>
    </row>
    <row r="186" spans="1:9" ht="12">
      <c r="A186" s="85"/>
      <c r="B186" s="84" t="s">
        <v>467</v>
      </c>
      <c r="C186" s="162">
        <v>63846</v>
      </c>
      <c r="D186" s="162">
        <v>63846</v>
      </c>
      <c r="E186" s="252">
        <v>31206</v>
      </c>
      <c r="F186" s="913">
        <f>SUM(E186/D186)</f>
        <v>0.4887698524574758</v>
      </c>
      <c r="G186" s="5"/>
      <c r="H186" s="67"/>
      <c r="I186" s="67"/>
    </row>
    <row r="187" spans="1:9" ht="12">
      <c r="A187" s="85"/>
      <c r="B187" s="178" t="s">
        <v>481</v>
      </c>
      <c r="C187" s="162">
        <v>2000</v>
      </c>
      <c r="D187" s="162">
        <v>2000</v>
      </c>
      <c r="E187" s="252"/>
      <c r="F187" s="913">
        <f>SUM(E187/D187)</f>
        <v>0</v>
      </c>
      <c r="G187" s="5"/>
      <c r="H187" s="67"/>
      <c r="I187" s="67"/>
    </row>
    <row r="188" spans="1:9" ht="12">
      <c r="A188" s="85"/>
      <c r="B188" s="178" t="s">
        <v>286</v>
      </c>
      <c r="C188" s="45"/>
      <c r="D188" s="45"/>
      <c r="E188" s="252">
        <v>114</v>
      </c>
      <c r="F188" s="913"/>
      <c r="G188" s="5"/>
      <c r="H188" s="67"/>
      <c r="I188" s="67"/>
    </row>
    <row r="189" spans="1:9" ht="12">
      <c r="A189" s="85"/>
      <c r="B189" s="178" t="s">
        <v>642</v>
      </c>
      <c r="C189" s="103"/>
      <c r="D189" s="156">
        <v>344</v>
      </c>
      <c r="E189" s="274">
        <v>876</v>
      </c>
      <c r="F189" s="913">
        <f>SUM(E189/D189)</f>
        <v>2.546511627906977</v>
      </c>
      <c r="G189" s="2"/>
      <c r="H189" s="67"/>
      <c r="I189" s="67"/>
    </row>
    <row r="190" spans="1:9" ht="12">
      <c r="A190" s="85"/>
      <c r="B190" s="109" t="s">
        <v>468</v>
      </c>
      <c r="C190" s="45"/>
      <c r="D190" s="45"/>
      <c r="E190" s="45"/>
      <c r="F190" s="572"/>
      <c r="G190" s="5"/>
      <c r="H190" s="67"/>
      <c r="I190" s="67"/>
    </row>
    <row r="191" spans="1:9" ht="12.75" thickBot="1">
      <c r="A191" s="85"/>
      <c r="B191" s="54" t="s">
        <v>110</v>
      </c>
      <c r="C191" s="104"/>
      <c r="D191" s="104"/>
      <c r="E191" s="315">
        <v>1300</v>
      </c>
      <c r="F191" s="914"/>
      <c r="G191" s="30"/>
      <c r="H191" s="67"/>
      <c r="I191" s="67"/>
    </row>
    <row r="192" spans="1:9" ht="12.75" thickBot="1">
      <c r="A192" s="51"/>
      <c r="B192" s="56" t="s">
        <v>460</v>
      </c>
      <c r="C192" s="81">
        <f>SUM(C184:C190)</f>
        <v>74546</v>
      </c>
      <c r="D192" s="81">
        <f>SUM(D184:D190)</f>
        <v>74890</v>
      </c>
      <c r="E192" s="81">
        <f>SUM(E184:E191)</f>
        <v>40570</v>
      </c>
      <c r="F192" s="915">
        <f>SUM(E192/D192)</f>
        <v>0.5417278675390573</v>
      </c>
      <c r="G192" s="182"/>
      <c r="H192" s="67"/>
      <c r="I192" s="67"/>
    </row>
    <row r="193" spans="1:9" ht="12">
      <c r="A193" s="15">
        <v>3202</v>
      </c>
      <c r="B193" s="72" t="s">
        <v>469</v>
      </c>
      <c r="C193" s="82"/>
      <c r="D193" s="82"/>
      <c r="E193" s="98"/>
      <c r="F193" s="572"/>
      <c r="G193" s="3" t="s">
        <v>426</v>
      </c>
      <c r="H193" s="67"/>
      <c r="I193" s="67"/>
    </row>
    <row r="194" spans="1:9" ht="12">
      <c r="A194" s="15"/>
      <c r="B194" s="70" t="s">
        <v>273</v>
      </c>
      <c r="C194" s="162">
        <v>5000</v>
      </c>
      <c r="D194" s="162">
        <v>5000</v>
      </c>
      <c r="E194" s="252">
        <v>729</v>
      </c>
      <c r="F194" s="913">
        <f>SUM(E194/D194)</f>
        <v>0.1458</v>
      </c>
      <c r="G194" s="5"/>
      <c r="H194" s="67"/>
      <c r="I194" s="67"/>
    </row>
    <row r="195" spans="1:9" ht="12">
      <c r="A195" s="15"/>
      <c r="B195" s="7" t="s">
        <v>494</v>
      </c>
      <c r="C195" s="162">
        <v>1430</v>
      </c>
      <c r="D195" s="162">
        <v>1430</v>
      </c>
      <c r="E195" s="252">
        <v>222</v>
      </c>
      <c r="F195" s="913">
        <f>SUM(E195/D195)</f>
        <v>0.15524475524475526</v>
      </c>
      <c r="G195" s="218"/>
      <c r="H195" s="67"/>
      <c r="I195" s="67"/>
    </row>
    <row r="196" spans="1:9" ht="12">
      <c r="A196" s="15"/>
      <c r="B196" s="84" t="s">
        <v>467</v>
      </c>
      <c r="C196" s="162">
        <v>6570</v>
      </c>
      <c r="D196" s="162">
        <v>6570</v>
      </c>
      <c r="E196" s="252">
        <v>1946</v>
      </c>
      <c r="F196" s="913">
        <f>SUM(E196/D196)</f>
        <v>0.29619482496194827</v>
      </c>
      <c r="G196" s="218"/>
      <c r="H196" s="67"/>
      <c r="I196" s="67"/>
    </row>
    <row r="197" spans="1:9" ht="12">
      <c r="A197" s="15"/>
      <c r="B197" s="10" t="s">
        <v>481</v>
      </c>
      <c r="C197" s="45"/>
      <c r="D197" s="45"/>
      <c r="E197" s="88"/>
      <c r="F197" s="572"/>
      <c r="G197" s="218"/>
      <c r="H197" s="67"/>
      <c r="I197" s="67"/>
    </row>
    <row r="198" spans="1:9" ht="12">
      <c r="A198" s="15"/>
      <c r="B198" s="10" t="s">
        <v>286</v>
      </c>
      <c r="C198" s="45"/>
      <c r="D198" s="45"/>
      <c r="E198" s="88"/>
      <c r="F198" s="572"/>
      <c r="G198" s="5"/>
      <c r="H198" s="67"/>
      <c r="I198" s="67"/>
    </row>
    <row r="199" spans="1:9" ht="12.75" thickBot="1">
      <c r="A199" s="15"/>
      <c r="B199" s="73" t="s">
        <v>468</v>
      </c>
      <c r="C199" s="46"/>
      <c r="D199" s="46"/>
      <c r="E199" s="46"/>
      <c r="F199" s="914"/>
      <c r="G199" s="183"/>
      <c r="H199" s="67"/>
      <c r="I199" s="67"/>
    </row>
    <row r="200" spans="1:9" ht="12.75" thickBot="1">
      <c r="A200" s="51"/>
      <c r="B200" s="56" t="s">
        <v>460</v>
      </c>
      <c r="C200" s="81">
        <f>SUM(C194:C199)</f>
        <v>13000</v>
      </c>
      <c r="D200" s="81">
        <f>SUM(D194:D199)</f>
        <v>13000</v>
      </c>
      <c r="E200" s="81">
        <f>SUM(E194:E199)</f>
        <v>2897</v>
      </c>
      <c r="F200" s="915">
        <f>SUM(E200/D200)</f>
        <v>0.22284615384615383</v>
      </c>
      <c r="G200" s="182"/>
      <c r="H200" s="67"/>
      <c r="I200" s="67"/>
    </row>
    <row r="201" spans="1:9" ht="12">
      <c r="A201" s="15">
        <v>3203</v>
      </c>
      <c r="B201" s="102" t="s">
        <v>396</v>
      </c>
      <c r="C201" s="88"/>
      <c r="D201" s="88"/>
      <c r="E201" s="88"/>
      <c r="F201" s="572"/>
      <c r="G201" s="4" t="s">
        <v>381</v>
      </c>
      <c r="H201" s="67"/>
      <c r="I201" s="67"/>
    </row>
    <row r="202" spans="1:9" ht="12" customHeight="1">
      <c r="A202" s="69"/>
      <c r="B202" s="70" t="s">
        <v>273</v>
      </c>
      <c r="C202" s="76"/>
      <c r="D202" s="76"/>
      <c r="E202" s="76"/>
      <c r="F202" s="572"/>
      <c r="G202" s="5" t="s">
        <v>382</v>
      </c>
      <c r="H202" s="67"/>
      <c r="I202" s="67"/>
    </row>
    <row r="203" spans="1:9" ht="12" customHeight="1">
      <c r="A203" s="69"/>
      <c r="B203" s="7" t="s">
        <v>494</v>
      </c>
      <c r="C203" s="76"/>
      <c r="D203" s="76"/>
      <c r="E203" s="76">
        <v>17</v>
      </c>
      <c r="F203" s="572"/>
      <c r="G203" s="4"/>
      <c r="H203" s="67"/>
      <c r="I203" s="67"/>
    </row>
    <row r="204" spans="1:9" ht="12" customHeight="1">
      <c r="A204" s="69"/>
      <c r="B204" s="84" t="s">
        <v>467</v>
      </c>
      <c r="C204" s="76">
        <v>10000</v>
      </c>
      <c r="D204" s="76">
        <v>10483</v>
      </c>
      <c r="E204" s="76">
        <v>493</v>
      </c>
      <c r="F204" s="913">
        <f>SUM(E204/D204)</f>
        <v>0.0470285223695507</v>
      </c>
      <c r="G204" s="4"/>
      <c r="H204" s="67"/>
      <c r="I204" s="67"/>
    </row>
    <row r="205" spans="1:9" ht="12" customHeight="1">
      <c r="A205" s="69"/>
      <c r="B205" s="10" t="s">
        <v>481</v>
      </c>
      <c r="C205" s="76"/>
      <c r="D205" s="76">
        <v>2900</v>
      </c>
      <c r="E205" s="76">
        <v>2900</v>
      </c>
      <c r="F205" s="913">
        <f>SUM(E205/D205)</f>
        <v>1</v>
      </c>
      <c r="G205" s="462"/>
      <c r="H205" s="67"/>
      <c r="I205" s="67"/>
    </row>
    <row r="206" spans="1:9" ht="12" customHeight="1">
      <c r="A206" s="69"/>
      <c r="B206" s="10" t="s">
        <v>286</v>
      </c>
      <c r="C206" s="76"/>
      <c r="D206" s="76"/>
      <c r="E206" s="76"/>
      <c r="F206" s="572"/>
      <c r="G206" s="5"/>
      <c r="H206" s="67"/>
      <c r="I206" s="67"/>
    </row>
    <row r="207" spans="1:9" ht="12" customHeight="1">
      <c r="A207" s="69"/>
      <c r="B207" s="10" t="s">
        <v>821</v>
      </c>
      <c r="C207" s="76"/>
      <c r="D207" s="76"/>
      <c r="E207" s="71">
        <v>4017</v>
      </c>
      <c r="F207" s="572"/>
      <c r="G207" s="3"/>
      <c r="H207" s="67"/>
      <c r="I207" s="67"/>
    </row>
    <row r="208" spans="1:9" ht="12" customHeight="1" thickBot="1">
      <c r="A208" s="69"/>
      <c r="B208" s="73" t="s">
        <v>869</v>
      </c>
      <c r="C208" s="76"/>
      <c r="D208" s="76">
        <v>5668</v>
      </c>
      <c r="E208" s="77"/>
      <c r="F208" s="914">
        <f>SUM(E208/D208)</f>
        <v>0</v>
      </c>
      <c r="G208" s="30"/>
      <c r="H208" s="67"/>
      <c r="I208" s="67"/>
    </row>
    <row r="209" spans="1:9" ht="12" customHeight="1" thickBot="1">
      <c r="A209" s="51"/>
      <c r="B209" s="56" t="s">
        <v>460</v>
      </c>
      <c r="C209" s="81">
        <f>SUM(C202:C208)</f>
        <v>10000</v>
      </c>
      <c r="D209" s="81">
        <f>SUM(D202:D208)</f>
        <v>19051</v>
      </c>
      <c r="E209" s="81">
        <f>SUM(E202:E208)</f>
        <v>7427</v>
      </c>
      <c r="F209" s="915">
        <f>SUM(E209/D209)</f>
        <v>0.38984830192640807</v>
      </c>
      <c r="G209" s="182"/>
      <c r="H209" s="67"/>
      <c r="I209" s="67"/>
    </row>
    <row r="210" spans="1:9" ht="12" customHeight="1">
      <c r="A210" s="15">
        <v>3205</v>
      </c>
      <c r="B210" s="102" t="s">
        <v>671</v>
      </c>
      <c r="C210" s="88"/>
      <c r="D210" s="88"/>
      <c r="E210" s="88"/>
      <c r="F210" s="572"/>
      <c r="G210" s="4" t="s">
        <v>381</v>
      </c>
      <c r="H210" s="67"/>
      <c r="I210" s="67"/>
    </row>
    <row r="211" spans="1:9" ht="12" customHeight="1">
      <c r="A211" s="69"/>
      <c r="B211" s="70" t="s">
        <v>273</v>
      </c>
      <c r="C211" s="76"/>
      <c r="D211" s="76"/>
      <c r="E211" s="76">
        <v>635</v>
      </c>
      <c r="F211" s="572"/>
      <c r="G211" s="5" t="s">
        <v>382</v>
      </c>
      <c r="H211" s="67"/>
      <c r="I211" s="67"/>
    </row>
    <row r="212" spans="1:9" ht="12" customHeight="1">
      <c r="A212" s="69"/>
      <c r="B212" s="7" t="s">
        <v>494</v>
      </c>
      <c r="C212" s="76"/>
      <c r="D212" s="76"/>
      <c r="E212" s="76">
        <v>128</v>
      </c>
      <c r="F212" s="572"/>
      <c r="G212" s="181"/>
      <c r="H212" s="67"/>
      <c r="I212" s="67"/>
    </row>
    <row r="213" spans="1:9" ht="12" customHeight="1">
      <c r="A213" s="83"/>
      <c r="B213" s="84" t="s">
        <v>467</v>
      </c>
      <c r="C213" s="76">
        <v>28900</v>
      </c>
      <c r="D213" s="76">
        <v>34696</v>
      </c>
      <c r="E213" s="76">
        <v>10586</v>
      </c>
      <c r="F213" s="913">
        <f>SUM(E213/D213)</f>
        <v>0.30510721697025595</v>
      </c>
      <c r="G213" s="181"/>
      <c r="H213" s="67"/>
      <c r="I213" s="67"/>
    </row>
    <row r="214" spans="1:9" ht="12" customHeight="1">
      <c r="A214" s="83"/>
      <c r="B214" s="10" t="s">
        <v>481</v>
      </c>
      <c r="C214" s="76"/>
      <c r="D214" s="76">
        <v>800</v>
      </c>
      <c r="E214" s="76">
        <v>800</v>
      </c>
      <c r="F214" s="913">
        <f>SUM(E214/D214)</f>
        <v>1</v>
      </c>
      <c r="G214" s="53"/>
      <c r="H214" s="67"/>
      <c r="I214" s="67"/>
    </row>
    <row r="215" spans="1:9" ht="12" customHeight="1">
      <c r="A215" s="83"/>
      <c r="B215" s="10" t="s">
        <v>286</v>
      </c>
      <c r="C215" s="76"/>
      <c r="D215" s="76"/>
      <c r="E215" s="76"/>
      <c r="F215" s="572"/>
      <c r="G215" s="186"/>
      <c r="H215" s="67"/>
      <c r="I215" s="67"/>
    </row>
    <row r="216" spans="1:9" ht="12" customHeight="1" thickBot="1">
      <c r="A216" s="83"/>
      <c r="B216" s="73" t="s">
        <v>468</v>
      </c>
      <c r="C216" s="76"/>
      <c r="D216" s="76"/>
      <c r="E216" s="77"/>
      <c r="F216" s="914"/>
      <c r="G216" s="61"/>
      <c r="H216" s="67"/>
      <c r="I216" s="67"/>
    </row>
    <row r="217" spans="1:9" ht="12" customHeight="1" thickBot="1">
      <c r="A217" s="51"/>
      <c r="B217" s="56" t="s">
        <v>460</v>
      </c>
      <c r="C217" s="81">
        <f>SUM(C211:C216)</f>
        <v>28900</v>
      </c>
      <c r="D217" s="81">
        <f>SUM(D211:D216)</f>
        <v>35496</v>
      </c>
      <c r="E217" s="81">
        <f>SUM(E211:E216)</f>
        <v>12149</v>
      </c>
      <c r="F217" s="915">
        <f>SUM(E217/D217)</f>
        <v>0.3422639170610773</v>
      </c>
      <c r="G217" s="187"/>
      <c r="H217" s="67"/>
      <c r="I217" s="67"/>
    </row>
    <row r="218" spans="1:9" ht="12" customHeight="1">
      <c r="A218" s="85">
        <v>3206</v>
      </c>
      <c r="B218" s="102" t="s">
        <v>301</v>
      </c>
      <c r="C218" s="88"/>
      <c r="D218" s="88"/>
      <c r="E218" s="88"/>
      <c r="F218" s="572"/>
      <c r="G218" s="4" t="s">
        <v>381</v>
      </c>
      <c r="H218" s="67"/>
      <c r="I218" s="67"/>
    </row>
    <row r="219" spans="1:9" ht="12" customHeight="1">
      <c r="A219" s="83"/>
      <c r="B219" s="70" t="s">
        <v>273</v>
      </c>
      <c r="C219" s="76"/>
      <c r="D219" s="76"/>
      <c r="E219" s="76"/>
      <c r="F219" s="572"/>
      <c r="G219" s="5" t="s">
        <v>382</v>
      </c>
      <c r="H219" s="67"/>
      <c r="I219" s="67"/>
    </row>
    <row r="220" spans="1:9" ht="12" customHeight="1">
      <c r="A220" s="83"/>
      <c r="B220" s="7" t="s">
        <v>494</v>
      </c>
      <c r="C220" s="76"/>
      <c r="D220" s="76"/>
      <c r="E220" s="76"/>
      <c r="F220" s="572"/>
      <c r="G220" s="181"/>
      <c r="H220" s="67"/>
      <c r="I220" s="67"/>
    </row>
    <row r="221" spans="1:9" ht="12" customHeight="1">
      <c r="A221" s="83"/>
      <c r="B221" s="84" t="s">
        <v>467</v>
      </c>
      <c r="C221" s="76">
        <v>3000</v>
      </c>
      <c r="D221" s="76">
        <v>3000</v>
      </c>
      <c r="E221" s="76"/>
      <c r="F221" s="572">
        <f>SUM(E221/D221)</f>
        <v>0</v>
      </c>
      <c r="G221" s="181"/>
      <c r="H221" s="67"/>
      <c r="I221" s="67"/>
    </row>
    <row r="222" spans="1:9" ht="12" customHeight="1">
      <c r="A222" s="69"/>
      <c r="B222" s="10" t="s">
        <v>481</v>
      </c>
      <c r="C222" s="76"/>
      <c r="D222" s="76"/>
      <c r="E222" s="76"/>
      <c r="F222" s="572"/>
      <c r="G222" s="181"/>
      <c r="H222" s="67"/>
      <c r="I222" s="67"/>
    </row>
    <row r="223" spans="1:9" ht="12" customHeight="1">
      <c r="A223" s="69"/>
      <c r="B223" s="10" t="s">
        <v>286</v>
      </c>
      <c r="C223" s="76"/>
      <c r="D223" s="76"/>
      <c r="E223" s="76"/>
      <c r="F223" s="572"/>
      <c r="G223" s="186"/>
      <c r="H223" s="67"/>
      <c r="I223" s="67"/>
    </row>
    <row r="224" spans="1:9" ht="12" customHeight="1" thickBot="1">
      <c r="A224" s="69"/>
      <c r="B224" s="73" t="s">
        <v>468</v>
      </c>
      <c r="C224" s="76"/>
      <c r="D224" s="76"/>
      <c r="E224" s="77"/>
      <c r="F224" s="914"/>
      <c r="G224" s="30"/>
      <c r="H224" s="67"/>
      <c r="I224" s="67"/>
    </row>
    <row r="225" spans="1:9" ht="12" customHeight="1" thickBot="1">
      <c r="A225" s="51"/>
      <c r="B225" s="56" t="s">
        <v>460</v>
      </c>
      <c r="C225" s="81">
        <f>SUM(C219:C224)</f>
        <v>3000</v>
      </c>
      <c r="D225" s="81">
        <f>SUM(D219:D224)</f>
        <v>3000</v>
      </c>
      <c r="E225" s="81"/>
      <c r="F225" s="915">
        <f>SUM(E225/D225)</f>
        <v>0</v>
      </c>
      <c r="G225" s="188"/>
      <c r="H225" s="67"/>
      <c r="I225" s="67"/>
    </row>
    <row r="226" spans="1:9" ht="12" customHeight="1">
      <c r="A226" s="85">
        <v>3207</v>
      </c>
      <c r="B226" s="102" t="s">
        <v>478</v>
      </c>
      <c r="C226" s="88"/>
      <c r="D226" s="88"/>
      <c r="E226" s="88"/>
      <c r="F226" s="572"/>
      <c r="G226" s="181"/>
      <c r="H226" s="67"/>
      <c r="I226" s="67"/>
    </row>
    <row r="227" spans="1:9" ht="12" customHeight="1">
      <c r="A227" s="83"/>
      <c r="B227" s="70" t="s">
        <v>273</v>
      </c>
      <c r="C227" s="76"/>
      <c r="D227" s="76"/>
      <c r="E227" s="76"/>
      <c r="F227" s="572"/>
      <c r="G227" s="181"/>
      <c r="H227" s="67"/>
      <c r="I227" s="67"/>
    </row>
    <row r="228" spans="1:9" ht="12" customHeight="1">
      <c r="A228" s="83"/>
      <c r="B228" s="7" t="s">
        <v>494</v>
      </c>
      <c r="C228" s="76"/>
      <c r="D228" s="76"/>
      <c r="E228" s="76"/>
      <c r="F228" s="572"/>
      <c r="G228" s="181"/>
      <c r="H228" s="67"/>
      <c r="I228" s="67"/>
    </row>
    <row r="229" spans="1:9" ht="12" customHeight="1">
      <c r="A229" s="83"/>
      <c r="B229" s="84" t="s">
        <v>467</v>
      </c>
      <c r="C229" s="76">
        <v>24000</v>
      </c>
      <c r="D229" s="76">
        <v>24000</v>
      </c>
      <c r="E229" s="76">
        <v>14054</v>
      </c>
      <c r="F229" s="572"/>
      <c r="G229" s="181"/>
      <c r="H229" s="67"/>
      <c r="I229" s="67"/>
    </row>
    <row r="230" spans="1:9" ht="12" customHeight="1">
      <c r="A230" s="83"/>
      <c r="B230" s="10" t="s">
        <v>481</v>
      </c>
      <c r="C230" s="76"/>
      <c r="D230" s="76"/>
      <c r="E230" s="76"/>
      <c r="F230" s="572"/>
      <c r="G230" s="181"/>
      <c r="H230" s="67"/>
      <c r="I230" s="67"/>
    </row>
    <row r="231" spans="1:9" ht="12" customHeight="1">
      <c r="A231" s="83"/>
      <c r="B231" s="10" t="s">
        <v>286</v>
      </c>
      <c r="C231" s="76"/>
      <c r="D231" s="76"/>
      <c r="E231" s="76"/>
      <c r="F231" s="572"/>
      <c r="G231" s="186"/>
      <c r="H231" s="67"/>
      <c r="I231" s="67"/>
    </row>
    <row r="232" spans="1:9" ht="12" customHeight="1" thickBot="1">
      <c r="A232" s="83"/>
      <c r="B232" s="73" t="s">
        <v>468</v>
      </c>
      <c r="C232" s="76"/>
      <c r="D232" s="76"/>
      <c r="E232" s="77"/>
      <c r="F232" s="914"/>
      <c r="G232" s="3"/>
      <c r="H232" s="67"/>
      <c r="I232" s="67"/>
    </row>
    <row r="233" spans="1:9" ht="12.75" thickBot="1">
      <c r="A233" s="79"/>
      <c r="B233" s="56" t="s">
        <v>460</v>
      </c>
      <c r="C233" s="81">
        <f>SUM(C227:C232)</f>
        <v>24000</v>
      </c>
      <c r="D233" s="81">
        <f>SUM(D227:D232)</f>
        <v>24000</v>
      </c>
      <c r="E233" s="81">
        <f>SUM(E227:E232)</f>
        <v>14054</v>
      </c>
      <c r="F233" s="915">
        <f>SUM(E233/D233)</f>
        <v>0.5855833333333333</v>
      </c>
      <c r="G233" s="182"/>
      <c r="H233" s="67"/>
      <c r="I233" s="67"/>
    </row>
    <row r="234" spans="1:9" ht="12">
      <c r="A234" s="85">
        <v>3208</v>
      </c>
      <c r="B234" s="102" t="s">
        <v>450</v>
      </c>
      <c r="C234" s="88"/>
      <c r="D234" s="88"/>
      <c r="E234" s="88"/>
      <c r="F234" s="572"/>
      <c r="G234" s="181"/>
      <c r="H234" s="67"/>
      <c r="I234" s="67"/>
    </row>
    <row r="235" spans="1:9" ht="12">
      <c r="A235" s="83"/>
      <c r="B235" s="70" t="s">
        <v>273</v>
      </c>
      <c r="C235" s="76"/>
      <c r="D235" s="76"/>
      <c r="E235" s="76"/>
      <c r="F235" s="572"/>
      <c r="G235" s="181"/>
      <c r="H235" s="67"/>
      <c r="I235" s="67"/>
    </row>
    <row r="236" spans="1:9" ht="12">
      <c r="A236" s="83"/>
      <c r="B236" s="7" t="s">
        <v>494</v>
      </c>
      <c r="C236" s="76"/>
      <c r="D236" s="76"/>
      <c r="E236" s="76"/>
      <c r="F236" s="572"/>
      <c r="G236" s="181"/>
      <c r="H236" s="67"/>
      <c r="I236" s="67"/>
    </row>
    <row r="237" spans="1:9" ht="12">
      <c r="A237" s="83"/>
      <c r="B237" s="84" t="s">
        <v>467</v>
      </c>
      <c r="C237" s="76">
        <v>20500</v>
      </c>
      <c r="D237" s="76">
        <v>20500</v>
      </c>
      <c r="E237" s="76">
        <v>8528</v>
      </c>
      <c r="F237" s="913">
        <f>SUM(E237/D237)</f>
        <v>0.416</v>
      </c>
      <c r="G237" s="181"/>
      <c r="H237" s="67"/>
      <c r="I237" s="67"/>
    </row>
    <row r="238" spans="1:9" ht="12">
      <c r="A238" s="83"/>
      <c r="B238" s="10" t="s">
        <v>481</v>
      </c>
      <c r="C238" s="76"/>
      <c r="D238" s="76"/>
      <c r="E238" s="76"/>
      <c r="F238" s="572"/>
      <c r="G238" s="181"/>
      <c r="H238" s="67"/>
      <c r="I238" s="67"/>
    </row>
    <row r="239" spans="1:9" ht="12">
      <c r="A239" s="83"/>
      <c r="B239" s="10" t="s">
        <v>286</v>
      </c>
      <c r="C239" s="76"/>
      <c r="D239" s="76"/>
      <c r="E239" s="76"/>
      <c r="F239" s="572"/>
      <c r="G239" s="186"/>
      <c r="H239" s="67"/>
      <c r="I239" s="67"/>
    </row>
    <row r="240" spans="1:9" ht="12.75" thickBot="1">
      <c r="A240" s="83"/>
      <c r="B240" s="73" t="s">
        <v>468</v>
      </c>
      <c r="C240" s="76"/>
      <c r="D240" s="76"/>
      <c r="E240" s="77"/>
      <c r="F240" s="914"/>
      <c r="G240" s="3"/>
      <c r="H240" s="67"/>
      <c r="I240" s="67"/>
    </row>
    <row r="241" spans="1:9" ht="12.75" thickBot="1">
      <c r="A241" s="79"/>
      <c r="B241" s="56" t="s">
        <v>460</v>
      </c>
      <c r="C241" s="81">
        <f>SUM(C235:C240)</f>
        <v>20500</v>
      </c>
      <c r="D241" s="81">
        <f>SUM(D235:D240)</f>
        <v>20500</v>
      </c>
      <c r="E241" s="81">
        <f>SUM(E235:E240)</f>
        <v>8528</v>
      </c>
      <c r="F241" s="915">
        <f>SUM(E241/D241)</f>
        <v>0.416</v>
      </c>
      <c r="G241" s="182"/>
      <c r="H241" s="67"/>
      <c r="I241" s="67"/>
    </row>
    <row r="242" spans="1:9" ht="12">
      <c r="A242" s="15">
        <v>3209</v>
      </c>
      <c r="B242" s="101" t="s">
        <v>45</v>
      </c>
      <c r="C242" s="88"/>
      <c r="D242" s="88"/>
      <c r="E242" s="88"/>
      <c r="F242" s="572"/>
      <c r="G242" s="4"/>
      <c r="H242" s="67"/>
      <c r="I242" s="67"/>
    </row>
    <row r="243" spans="1:9" ht="12">
      <c r="A243" s="15"/>
      <c r="B243" s="84" t="s">
        <v>273</v>
      </c>
      <c r="C243" s="45"/>
      <c r="D243" s="45"/>
      <c r="E243" s="88"/>
      <c r="F243" s="572"/>
      <c r="G243" s="5"/>
      <c r="H243" s="67"/>
      <c r="I243" s="67"/>
    </row>
    <row r="244" spans="1:9" ht="12">
      <c r="A244" s="15"/>
      <c r="B244" s="7" t="s">
        <v>494</v>
      </c>
      <c r="C244" s="45"/>
      <c r="D244" s="45"/>
      <c r="E244" s="252">
        <v>69</v>
      </c>
      <c r="F244" s="572"/>
      <c r="G244" s="218"/>
      <c r="H244" s="67"/>
      <c r="I244" s="67"/>
    </row>
    <row r="245" spans="1:9" ht="12">
      <c r="A245" s="15"/>
      <c r="B245" s="84" t="s">
        <v>467</v>
      </c>
      <c r="C245" s="162">
        <v>3500</v>
      </c>
      <c r="D245" s="162">
        <v>3500</v>
      </c>
      <c r="E245" s="252">
        <v>358</v>
      </c>
      <c r="F245" s="913">
        <f>SUM(E245/D245)</f>
        <v>0.10228571428571429</v>
      </c>
      <c r="G245" s="218"/>
      <c r="H245" s="67"/>
      <c r="I245" s="67"/>
    </row>
    <row r="246" spans="1:9" ht="12">
      <c r="A246" s="15"/>
      <c r="B246" s="178" t="s">
        <v>481</v>
      </c>
      <c r="C246" s="162">
        <v>4500</v>
      </c>
      <c r="D246" s="162">
        <v>4500</v>
      </c>
      <c r="E246" s="252">
        <v>2240</v>
      </c>
      <c r="F246" s="913">
        <f>SUM(E246/D246)</f>
        <v>0.49777777777777776</v>
      </c>
      <c r="G246" s="5"/>
      <c r="H246" s="67"/>
      <c r="I246" s="67"/>
    </row>
    <row r="247" spans="1:9" ht="12">
      <c r="A247" s="15"/>
      <c r="B247" s="178" t="s">
        <v>683</v>
      </c>
      <c r="C247" s="162"/>
      <c r="D247" s="162"/>
      <c r="E247" s="252">
        <v>500</v>
      </c>
      <c r="F247" s="913"/>
      <c r="G247" s="5"/>
      <c r="H247" s="67"/>
      <c r="I247" s="67"/>
    </row>
    <row r="248" spans="1:9" ht="12">
      <c r="A248" s="15"/>
      <c r="B248" s="178" t="s">
        <v>286</v>
      </c>
      <c r="C248" s="45"/>
      <c r="D248" s="45"/>
      <c r="E248" s="88"/>
      <c r="F248" s="572"/>
      <c r="G248" s="5"/>
      <c r="H248" s="67"/>
      <c r="I248" s="67"/>
    </row>
    <row r="249" spans="1:9" ht="12.75" thickBot="1">
      <c r="A249" s="15"/>
      <c r="B249" s="109" t="s">
        <v>468</v>
      </c>
      <c r="C249" s="46"/>
      <c r="D249" s="46"/>
      <c r="E249" s="46"/>
      <c r="F249" s="914"/>
      <c r="G249" s="183"/>
      <c r="H249" s="67"/>
      <c r="I249" s="67"/>
    </row>
    <row r="250" spans="1:9" ht="12.75" thickBot="1">
      <c r="A250" s="51"/>
      <c r="B250" s="56" t="s">
        <v>460</v>
      </c>
      <c r="C250" s="81">
        <f>SUM(C245:C249)</f>
        <v>8000</v>
      </c>
      <c r="D250" s="81">
        <f>SUM(D243:D249)</f>
        <v>8000</v>
      </c>
      <c r="E250" s="81">
        <f>SUM(E244:E249)</f>
        <v>3167</v>
      </c>
      <c r="F250" s="915">
        <f>SUM(E250/D250)</f>
        <v>0.395875</v>
      </c>
      <c r="G250" s="182"/>
      <c r="H250" s="67"/>
      <c r="I250" s="67"/>
    </row>
    <row r="251" spans="1:9" ht="12">
      <c r="A251" s="15">
        <v>3210</v>
      </c>
      <c r="B251" s="101" t="s">
        <v>897</v>
      </c>
      <c r="C251" s="88"/>
      <c r="D251" s="88"/>
      <c r="E251" s="88"/>
      <c r="F251" s="572"/>
      <c r="G251" s="4"/>
      <c r="H251" s="67"/>
      <c r="I251" s="67"/>
    </row>
    <row r="252" spans="1:9" ht="12">
      <c r="A252" s="15"/>
      <c r="B252" s="84" t="s">
        <v>273</v>
      </c>
      <c r="C252" s="45"/>
      <c r="D252" s="45"/>
      <c r="E252" s="88"/>
      <c r="F252" s="572"/>
      <c r="G252" s="5"/>
      <c r="H252" s="67"/>
      <c r="I252" s="67"/>
    </row>
    <row r="253" spans="1:9" ht="12">
      <c r="A253" s="15"/>
      <c r="B253" s="7" t="s">
        <v>494</v>
      </c>
      <c r="C253" s="45"/>
      <c r="D253" s="45"/>
      <c r="E253" s="88"/>
      <c r="F253" s="572"/>
      <c r="G253" s="218"/>
      <c r="H253" s="67"/>
      <c r="I253" s="67"/>
    </row>
    <row r="254" spans="1:9" ht="12">
      <c r="A254" s="15"/>
      <c r="B254" s="84" t="s">
        <v>467</v>
      </c>
      <c r="C254" s="162">
        <v>3000</v>
      </c>
      <c r="D254" s="162">
        <v>3000</v>
      </c>
      <c r="E254" s="252"/>
      <c r="F254" s="572">
        <f>SUM(E254/D254)</f>
        <v>0</v>
      </c>
      <c r="G254" s="218"/>
      <c r="H254" s="67"/>
      <c r="I254" s="67"/>
    </row>
    <row r="255" spans="1:9" ht="12">
      <c r="A255" s="15"/>
      <c r="B255" s="178" t="s">
        <v>481</v>
      </c>
      <c r="C255" s="162"/>
      <c r="D255" s="162"/>
      <c r="E255" s="252"/>
      <c r="F255" s="572"/>
      <c r="G255" s="5"/>
      <c r="H255" s="67"/>
      <c r="I255" s="67"/>
    </row>
    <row r="256" spans="1:9" ht="12">
      <c r="A256" s="15"/>
      <c r="B256" s="178" t="s">
        <v>286</v>
      </c>
      <c r="C256" s="45"/>
      <c r="D256" s="45"/>
      <c r="E256" s="88"/>
      <c r="F256" s="572"/>
      <c r="G256" s="5"/>
      <c r="H256" s="67"/>
      <c r="I256" s="67"/>
    </row>
    <row r="257" spans="1:9" ht="12.75" thickBot="1">
      <c r="A257" s="15"/>
      <c r="B257" s="109" t="s">
        <v>468</v>
      </c>
      <c r="C257" s="46"/>
      <c r="D257" s="46"/>
      <c r="E257" s="46"/>
      <c r="F257" s="914"/>
      <c r="G257" s="183"/>
      <c r="H257" s="67"/>
      <c r="I257" s="67"/>
    </row>
    <row r="258" spans="1:9" ht="12.75" thickBot="1">
      <c r="A258" s="51"/>
      <c r="B258" s="56" t="s">
        <v>460</v>
      </c>
      <c r="C258" s="81">
        <f>SUM(C254:C257)</f>
        <v>3000</v>
      </c>
      <c r="D258" s="81">
        <f>SUM(D254:D257)</f>
        <v>3000</v>
      </c>
      <c r="E258" s="81"/>
      <c r="F258" s="915">
        <f>SUM(E258/D258)</f>
        <v>0</v>
      </c>
      <c r="G258" s="182"/>
      <c r="H258" s="67"/>
      <c r="I258" s="67"/>
    </row>
    <row r="259" spans="1:9" ht="12">
      <c r="A259" s="85"/>
      <c r="B259" s="72" t="s">
        <v>372</v>
      </c>
      <c r="C259" s="98">
        <f>SUM(C267+C275+C283+C292+C300+C308)</f>
        <v>2204338</v>
      </c>
      <c r="D259" s="98">
        <f>SUM(D267+D275+D283+D292+D300+D308)</f>
        <v>2345283</v>
      </c>
      <c r="E259" s="98">
        <f>SUM(E267+E275+E283+E292+E300+E308)</f>
        <v>1107393</v>
      </c>
      <c r="F259" s="572">
        <f>SUM(E259/D259)</f>
        <v>0.472178837266121</v>
      </c>
      <c r="G259" s="31"/>
      <c r="H259" s="67"/>
      <c r="I259" s="67"/>
    </row>
    <row r="260" spans="1:9" ht="12">
      <c r="A260" s="85">
        <v>3211</v>
      </c>
      <c r="B260" s="105" t="s">
        <v>814</v>
      </c>
      <c r="C260" s="88"/>
      <c r="D260" s="88"/>
      <c r="E260" s="88"/>
      <c r="F260" s="572"/>
      <c r="G260" s="4"/>
      <c r="H260" s="67"/>
      <c r="I260" s="67"/>
    </row>
    <row r="261" spans="1:9" ht="12">
      <c r="A261" s="85"/>
      <c r="B261" s="84" t="s">
        <v>273</v>
      </c>
      <c r="C261" s="45"/>
      <c r="D261" s="45"/>
      <c r="E261" s="88"/>
      <c r="F261" s="572"/>
      <c r="G261" s="5"/>
      <c r="H261" s="67"/>
      <c r="I261" s="67"/>
    </row>
    <row r="262" spans="1:9" ht="12">
      <c r="A262" s="85"/>
      <c r="B262" s="7" t="s">
        <v>494</v>
      </c>
      <c r="C262" s="45"/>
      <c r="D262" s="45"/>
      <c r="E262" s="88"/>
      <c r="F262" s="572"/>
      <c r="G262" s="5"/>
      <c r="H262" s="67"/>
      <c r="I262" s="67"/>
    </row>
    <row r="263" spans="1:9" ht="12">
      <c r="A263" s="85"/>
      <c r="B263" s="84" t="s">
        <v>467</v>
      </c>
      <c r="C263" s="162">
        <v>207086</v>
      </c>
      <c r="D263" s="162">
        <v>227096</v>
      </c>
      <c r="E263" s="252">
        <v>144665</v>
      </c>
      <c r="F263" s="913">
        <f>SUM(E263/D263)</f>
        <v>0.6370213478000493</v>
      </c>
      <c r="G263" s="218"/>
      <c r="H263" s="67"/>
      <c r="I263" s="67"/>
    </row>
    <row r="264" spans="1:9" ht="12">
      <c r="A264" s="85"/>
      <c r="B264" s="178" t="s">
        <v>481</v>
      </c>
      <c r="C264" s="45"/>
      <c r="D264" s="45"/>
      <c r="E264" s="88"/>
      <c r="F264" s="572"/>
      <c r="G264" s="5"/>
      <c r="H264" s="67"/>
      <c r="I264" s="67"/>
    </row>
    <row r="265" spans="1:9" ht="12">
      <c r="A265" s="85"/>
      <c r="B265" s="178" t="s">
        <v>286</v>
      </c>
      <c r="C265" s="45"/>
      <c r="D265" s="45"/>
      <c r="E265" s="88"/>
      <c r="F265" s="572"/>
      <c r="G265" s="5"/>
      <c r="H265" s="67"/>
      <c r="I265" s="67"/>
    </row>
    <row r="266" spans="1:9" ht="12.75" thickBot="1">
      <c r="A266" s="85"/>
      <c r="B266" s="109" t="s">
        <v>468</v>
      </c>
      <c r="C266" s="46"/>
      <c r="D266" s="46"/>
      <c r="E266" s="46"/>
      <c r="F266" s="914"/>
      <c r="G266" s="183"/>
      <c r="H266" s="67"/>
      <c r="I266" s="67"/>
    </row>
    <row r="267" spans="1:9" ht="12.75" thickBot="1">
      <c r="A267" s="51"/>
      <c r="B267" s="56" t="s">
        <v>460</v>
      </c>
      <c r="C267" s="81">
        <f>SUM(C263:C266)</f>
        <v>207086</v>
      </c>
      <c r="D267" s="81">
        <f>SUM(D263:D266)</f>
        <v>227096</v>
      </c>
      <c r="E267" s="81">
        <f>SUM(E263:E266)</f>
        <v>144665</v>
      </c>
      <c r="F267" s="915">
        <f>SUM(E267/D267)</f>
        <v>0.6370213478000493</v>
      </c>
      <c r="G267" s="182"/>
      <c r="H267" s="67"/>
      <c r="I267" s="67"/>
    </row>
    <row r="268" spans="1:9" ht="12">
      <c r="A268" s="85">
        <v>3212</v>
      </c>
      <c r="B268" s="105" t="s">
        <v>392</v>
      </c>
      <c r="C268" s="88"/>
      <c r="D268" s="88"/>
      <c r="E268" s="88"/>
      <c r="F268" s="572"/>
      <c r="G268" s="4"/>
      <c r="H268" s="67"/>
      <c r="I268" s="67"/>
    </row>
    <row r="269" spans="1:9" ht="12">
      <c r="A269" s="85"/>
      <c r="B269" s="84" t="s">
        <v>273</v>
      </c>
      <c r="C269" s="45"/>
      <c r="D269" s="45"/>
      <c r="E269" s="252">
        <v>50</v>
      </c>
      <c r="F269" s="572"/>
      <c r="G269" s="5"/>
      <c r="H269" s="67"/>
      <c r="I269" s="67"/>
    </row>
    <row r="270" spans="1:9" ht="12">
      <c r="A270" s="85"/>
      <c r="B270" s="7" t="s">
        <v>494</v>
      </c>
      <c r="C270" s="45"/>
      <c r="D270" s="45"/>
      <c r="E270" s="252">
        <v>12</v>
      </c>
      <c r="F270" s="572"/>
      <c r="G270" s="218"/>
      <c r="H270" s="67"/>
      <c r="I270" s="67"/>
    </row>
    <row r="271" spans="1:9" ht="12">
      <c r="A271" s="85"/>
      <c r="B271" s="84" t="s">
        <v>467</v>
      </c>
      <c r="C271" s="162">
        <v>853557</v>
      </c>
      <c r="D271" s="162">
        <v>853557</v>
      </c>
      <c r="E271" s="252">
        <v>409313</v>
      </c>
      <c r="F271" s="913">
        <f>SUM(E271/D271)</f>
        <v>0.479537980474649</v>
      </c>
      <c r="G271" s="5"/>
      <c r="H271" s="67"/>
      <c r="I271" s="67"/>
    </row>
    <row r="272" spans="1:9" ht="12">
      <c r="A272" s="85"/>
      <c r="B272" s="178" t="s">
        <v>481</v>
      </c>
      <c r="C272" s="45"/>
      <c r="D272" s="45"/>
      <c r="E272" s="88"/>
      <c r="F272" s="572"/>
      <c r="G272" s="5"/>
      <c r="H272" s="67"/>
      <c r="I272" s="67"/>
    </row>
    <row r="273" spans="1:9" ht="12">
      <c r="A273" s="85"/>
      <c r="B273" s="178" t="s">
        <v>286</v>
      </c>
      <c r="C273" s="45"/>
      <c r="D273" s="45"/>
      <c r="E273" s="88"/>
      <c r="F273" s="572"/>
      <c r="G273" s="5"/>
      <c r="H273" s="67"/>
      <c r="I273" s="67"/>
    </row>
    <row r="274" spans="1:9" ht="12.75" thickBot="1">
      <c r="A274" s="85"/>
      <c r="B274" s="109" t="s">
        <v>468</v>
      </c>
      <c r="C274" s="46"/>
      <c r="D274" s="46"/>
      <c r="E274" s="46"/>
      <c r="F274" s="914"/>
      <c r="G274" s="183"/>
      <c r="H274" s="67"/>
      <c r="I274" s="67"/>
    </row>
    <row r="275" spans="1:9" ht="12.75" thickBot="1">
      <c r="A275" s="51"/>
      <c r="B275" s="56" t="s">
        <v>460</v>
      </c>
      <c r="C275" s="81">
        <f>SUM(C271:C274)</f>
        <v>853557</v>
      </c>
      <c r="D275" s="81">
        <f>SUM(D271:D274)</f>
        <v>853557</v>
      </c>
      <c r="E275" s="81">
        <f>SUM(E269:E274)</f>
        <v>409375</v>
      </c>
      <c r="F275" s="915">
        <f>SUM(E275/D275)</f>
        <v>0.479610617685755</v>
      </c>
      <c r="G275" s="182"/>
      <c r="H275" s="67"/>
      <c r="I275" s="67"/>
    </row>
    <row r="276" spans="1:9" ht="12">
      <c r="A276" s="85">
        <v>3213</v>
      </c>
      <c r="B276" s="101" t="s">
        <v>629</v>
      </c>
      <c r="C276" s="98"/>
      <c r="D276" s="98"/>
      <c r="E276" s="88"/>
      <c r="F276" s="572"/>
      <c r="G276" s="31"/>
      <c r="H276" s="67"/>
      <c r="I276" s="67"/>
    </row>
    <row r="277" spans="1:9" ht="12">
      <c r="A277" s="85"/>
      <c r="B277" s="84" t="s">
        <v>273</v>
      </c>
      <c r="C277" s="45"/>
      <c r="D277" s="45"/>
      <c r="E277" s="88"/>
      <c r="F277" s="572"/>
      <c r="G277" s="5"/>
      <c r="H277" s="67"/>
      <c r="I277" s="67"/>
    </row>
    <row r="278" spans="1:9" ht="12">
      <c r="A278" s="85"/>
      <c r="B278" s="7" t="s">
        <v>494</v>
      </c>
      <c r="C278" s="45"/>
      <c r="D278" s="45"/>
      <c r="E278" s="88"/>
      <c r="F278" s="572"/>
      <c r="G278" s="5"/>
      <c r="H278" s="67"/>
      <c r="I278" s="67"/>
    </row>
    <row r="279" spans="1:9" ht="12">
      <c r="A279" s="85"/>
      <c r="B279" s="84" t="s">
        <v>467</v>
      </c>
      <c r="C279" s="162">
        <v>642850</v>
      </c>
      <c r="D279" s="162">
        <v>642850</v>
      </c>
      <c r="E279" s="252">
        <v>322431</v>
      </c>
      <c r="F279" s="913">
        <f>SUM(E279/D279)</f>
        <v>0.5015649062767364</v>
      </c>
      <c r="G279" s="218"/>
      <c r="H279" s="67"/>
      <c r="I279" s="67"/>
    </row>
    <row r="280" spans="1:9" ht="12">
      <c r="A280" s="85"/>
      <c r="B280" s="178" t="s">
        <v>481</v>
      </c>
      <c r="C280" s="45"/>
      <c r="D280" s="45"/>
      <c r="E280" s="88"/>
      <c r="F280" s="572"/>
      <c r="G280" s="5"/>
      <c r="H280" s="67"/>
      <c r="I280" s="67"/>
    </row>
    <row r="281" spans="1:9" ht="12">
      <c r="A281" s="85"/>
      <c r="B281" s="178" t="s">
        <v>286</v>
      </c>
      <c r="C281" s="45"/>
      <c r="D281" s="45"/>
      <c r="E281" s="88"/>
      <c r="F281" s="572"/>
      <c r="G281" s="5"/>
      <c r="H281" s="67"/>
      <c r="I281" s="67"/>
    </row>
    <row r="282" spans="1:9" ht="12.75" thickBot="1">
      <c r="A282" s="85"/>
      <c r="B282" s="109" t="s">
        <v>468</v>
      </c>
      <c r="C282" s="46"/>
      <c r="D282" s="46"/>
      <c r="E282" s="46"/>
      <c r="F282" s="914"/>
      <c r="G282" s="183"/>
      <c r="H282" s="67"/>
      <c r="I282" s="67"/>
    </row>
    <row r="283" spans="1:9" ht="12.75" thickBot="1">
      <c r="A283" s="51"/>
      <c r="B283" s="56" t="s">
        <v>460</v>
      </c>
      <c r="C283" s="81">
        <f>SUM(C279:C282)</f>
        <v>642850</v>
      </c>
      <c r="D283" s="81">
        <f>SUM(D279:D282)</f>
        <v>642850</v>
      </c>
      <c r="E283" s="81">
        <f>SUM(E279:E282)</f>
        <v>322431</v>
      </c>
      <c r="F283" s="915">
        <f>SUM(E283/D283)</f>
        <v>0.5015649062767364</v>
      </c>
      <c r="G283" s="4"/>
      <c r="H283" s="67"/>
      <c r="I283" s="67"/>
    </row>
    <row r="284" spans="1:9" ht="12">
      <c r="A284" s="85">
        <v>3214</v>
      </c>
      <c r="B284" s="101" t="s">
        <v>745</v>
      </c>
      <c r="C284" s="98"/>
      <c r="D284" s="98"/>
      <c r="E284" s="88"/>
      <c r="F284" s="572"/>
      <c r="G284" s="31"/>
      <c r="H284" s="67"/>
      <c r="I284" s="67"/>
    </row>
    <row r="285" spans="1:9" ht="12">
      <c r="A285" s="85"/>
      <c r="B285" s="84" t="s">
        <v>273</v>
      </c>
      <c r="C285" s="45"/>
      <c r="D285" s="45"/>
      <c r="E285" s="88"/>
      <c r="F285" s="572"/>
      <c r="G285" s="5"/>
      <c r="H285" s="67"/>
      <c r="I285" s="67"/>
    </row>
    <row r="286" spans="1:9" ht="12">
      <c r="A286" s="85"/>
      <c r="B286" s="7" t="s">
        <v>494</v>
      </c>
      <c r="C286" s="45"/>
      <c r="D286" s="45"/>
      <c r="E286" s="88"/>
      <c r="F286" s="572"/>
      <c r="G286" s="5"/>
      <c r="H286" s="67"/>
      <c r="I286" s="67"/>
    </row>
    <row r="287" spans="1:9" ht="12">
      <c r="A287" s="85"/>
      <c r="B287" s="84" t="s">
        <v>467</v>
      </c>
      <c r="C287" s="162">
        <v>83782</v>
      </c>
      <c r="D287" s="162">
        <v>2000</v>
      </c>
      <c r="E287" s="252">
        <v>147</v>
      </c>
      <c r="F287" s="913">
        <f>SUM(E287/D287)</f>
        <v>0.0735</v>
      </c>
      <c r="G287" s="218"/>
      <c r="H287" s="67"/>
      <c r="I287" s="67"/>
    </row>
    <row r="288" spans="1:9" ht="12">
      <c r="A288" s="85"/>
      <c r="B288" s="178" t="s">
        <v>481</v>
      </c>
      <c r="C288" s="45"/>
      <c r="D288" s="45"/>
      <c r="E288" s="88"/>
      <c r="F288" s="913"/>
      <c r="G288" s="5"/>
      <c r="H288" s="67"/>
      <c r="I288" s="67"/>
    </row>
    <row r="289" spans="1:9" ht="12">
      <c r="A289" s="85"/>
      <c r="B289" s="178" t="s">
        <v>286</v>
      </c>
      <c r="C289" s="45"/>
      <c r="D289" s="45"/>
      <c r="E289" s="88"/>
      <c r="F289" s="913"/>
      <c r="G289" s="5"/>
      <c r="H289" s="67"/>
      <c r="I289" s="67"/>
    </row>
    <row r="290" spans="1:9" ht="12">
      <c r="A290" s="85"/>
      <c r="B290" s="178" t="s">
        <v>877</v>
      </c>
      <c r="C290" s="103"/>
      <c r="D290" s="103"/>
      <c r="E290" s="274">
        <v>77233</v>
      </c>
      <c r="F290" s="913"/>
      <c r="G290" s="2"/>
      <c r="H290" s="67"/>
      <c r="I290" s="67"/>
    </row>
    <row r="291" spans="1:9" ht="12.75" thickBot="1">
      <c r="A291" s="85"/>
      <c r="B291" s="109" t="s">
        <v>869</v>
      </c>
      <c r="C291" s="752">
        <v>93200</v>
      </c>
      <c r="D291" s="752">
        <v>256145</v>
      </c>
      <c r="E291" s="752">
        <v>10230</v>
      </c>
      <c r="F291" s="936">
        <f>SUM(E291/D291)</f>
        <v>0.03993831618809659</v>
      </c>
      <c r="G291" s="183"/>
      <c r="H291" s="67"/>
      <c r="I291" s="67"/>
    </row>
    <row r="292" spans="1:9" ht="12.75" thickBot="1">
      <c r="A292" s="51"/>
      <c r="B292" s="56" t="s">
        <v>460</v>
      </c>
      <c r="C292" s="81">
        <f>SUM(C287:C291)</f>
        <v>176982</v>
      </c>
      <c r="D292" s="81">
        <f>SUM(D287:D291)</f>
        <v>258145</v>
      </c>
      <c r="E292" s="81">
        <f>SUM(E287:E291)</f>
        <v>87610</v>
      </c>
      <c r="F292" s="935">
        <f>SUM(E292/D292)</f>
        <v>0.3393829049565167</v>
      </c>
      <c r="G292" s="4"/>
      <c r="H292" s="67"/>
      <c r="I292" s="67"/>
    </row>
    <row r="293" spans="1:9" ht="12">
      <c r="A293" s="754">
        <v>3215</v>
      </c>
      <c r="B293" s="406" t="s">
        <v>268</v>
      </c>
      <c r="C293" s="795"/>
      <c r="D293" s="795"/>
      <c r="E293" s="756"/>
      <c r="F293" s="572"/>
      <c r="G293" s="800"/>
      <c r="H293" s="67"/>
      <c r="I293" s="67"/>
    </row>
    <row r="294" spans="1:9" ht="12">
      <c r="A294" s="754"/>
      <c r="B294" s="762" t="s">
        <v>273</v>
      </c>
      <c r="C294" s="801"/>
      <c r="D294" s="801"/>
      <c r="E294" s="756"/>
      <c r="F294" s="572"/>
      <c r="G294" s="798"/>
      <c r="H294" s="67"/>
      <c r="I294" s="67"/>
    </row>
    <row r="295" spans="1:9" ht="12">
      <c r="A295" s="754"/>
      <c r="B295" s="761" t="s">
        <v>494</v>
      </c>
      <c r="C295" s="801"/>
      <c r="D295" s="801"/>
      <c r="E295" s="756"/>
      <c r="F295" s="572"/>
      <c r="G295" s="770"/>
      <c r="H295" s="67"/>
      <c r="I295" s="67"/>
    </row>
    <row r="296" spans="1:9" ht="12">
      <c r="A296" s="754"/>
      <c r="B296" s="762" t="s">
        <v>467</v>
      </c>
      <c r="C296" s="796">
        <v>11443</v>
      </c>
      <c r="D296" s="796">
        <v>22750</v>
      </c>
      <c r="E296" s="759">
        <v>22750</v>
      </c>
      <c r="F296" s="913">
        <f>SUM(E296/D296)</f>
        <v>1</v>
      </c>
      <c r="G296" s="798"/>
      <c r="H296" s="67"/>
      <c r="I296" s="67"/>
    </row>
    <row r="297" spans="1:9" ht="12">
      <c r="A297" s="754"/>
      <c r="B297" s="802" t="s">
        <v>481</v>
      </c>
      <c r="C297" s="801"/>
      <c r="D297" s="801"/>
      <c r="E297" s="756"/>
      <c r="F297" s="572"/>
      <c r="G297" s="798"/>
      <c r="H297" s="67"/>
      <c r="I297" s="67"/>
    </row>
    <row r="298" spans="1:9" ht="12">
      <c r="A298" s="754"/>
      <c r="B298" s="802" t="s">
        <v>286</v>
      </c>
      <c r="C298" s="801"/>
      <c r="D298" s="801"/>
      <c r="E298" s="756"/>
      <c r="F298" s="572"/>
      <c r="G298" s="798"/>
      <c r="H298" s="67"/>
      <c r="I298" s="67"/>
    </row>
    <row r="299" spans="1:9" ht="12.75" thickBot="1">
      <c r="A299" s="754"/>
      <c r="B299" s="803" t="s">
        <v>468</v>
      </c>
      <c r="C299" s="804"/>
      <c r="D299" s="804"/>
      <c r="E299" s="804"/>
      <c r="F299" s="914"/>
      <c r="G299" s="805"/>
      <c r="H299" s="67"/>
      <c r="I299" s="67"/>
    </row>
    <row r="300" spans="1:9" ht="12.75" thickBot="1">
      <c r="A300" s="765"/>
      <c r="B300" s="766" t="s">
        <v>460</v>
      </c>
      <c r="C300" s="767">
        <f>SUM(C296:C299)</f>
        <v>11443</v>
      </c>
      <c r="D300" s="767">
        <f>SUM(D296:D299)</f>
        <v>22750</v>
      </c>
      <c r="E300" s="767">
        <f>SUM(E296:E299)</f>
        <v>22750</v>
      </c>
      <c r="F300" s="915">
        <f>SUM(E300/D300)</f>
        <v>1</v>
      </c>
      <c r="G300" s="797"/>
      <c r="H300" s="67"/>
      <c r="I300" s="67"/>
    </row>
    <row r="301" spans="1:9" ht="12">
      <c r="A301" s="754">
        <v>3216</v>
      </c>
      <c r="B301" s="406" t="s">
        <v>887</v>
      </c>
      <c r="C301" s="795"/>
      <c r="D301" s="795"/>
      <c r="E301" s="756"/>
      <c r="F301" s="572"/>
      <c r="G301" s="800"/>
      <c r="H301" s="67"/>
      <c r="I301" s="67"/>
    </row>
    <row r="302" spans="1:9" ht="12">
      <c r="A302" s="754"/>
      <c r="B302" s="762" t="s">
        <v>273</v>
      </c>
      <c r="C302" s="801"/>
      <c r="D302" s="801"/>
      <c r="E302" s="756"/>
      <c r="F302" s="572"/>
      <c r="G302" s="798"/>
      <c r="H302" s="67"/>
      <c r="I302" s="67"/>
    </row>
    <row r="303" spans="1:9" ht="12">
      <c r="A303" s="754"/>
      <c r="B303" s="761" t="s">
        <v>494</v>
      </c>
      <c r="C303" s="801"/>
      <c r="D303" s="801"/>
      <c r="E303" s="756"/>
      <c r="F303" s="572"/>
      <c r="G303" s="798"/>
      <c r="H303" s="67"/>
      <c r="I303" s="67"/>
    </row>
    <row r="304" spans="1:9" ht="12">
      <c r="A304" s="754"/>
      <c r="B304" s="762" t="s">
        <v>467</v>
      </c>
      <c r="C304" s="796">
        <v>312420</v>
      </c>
      <c r="D304" s="796">
        <v>340885</v>
      </c>
      <c r="E304" s="759">
        <v>120562</v>
      </c>
      <c r="F304" s="913">
        <f>SUM(E304/D304)</f>
        <v>0.3536735262625226</v>
      </c>
      <c r="G304" s="770"/>
      <c r="H304" s="67"/>
      <c r="I304" s="67"/>
    </row>
    <row r="305" spans="1:9" ht="12">
      <c r="A305" s="754"/>
      <c r="B305" s="802" t="s">
        <v>481</v>
      </c>
      <c r="C305" s="801"/>
      <c r="D305" s="801"/>
      <c r="E305" s="756"/>
      <c r="F305" s="572"/>
      <c r="G305" s="798"/>
      <c r="H305" s="67"/>
      <c r="I305" s="67"/>
    </row>
    <row r="306" spans="1:9" ht="12">
      <c r="A306" s="754"/>
      <c r="B306" s="802" t="s">
        <v>286</v>
      </c>
      <c r="C306" s="801"/>
      <c r="D306" s="801"/>
      <c r="E306" s="756"/>
      <c r="F306" s="572"/>
      <c r="G306" s="798"/>
      <c r="H306" s="67"/>
      <c r="I306" s="67"/>
    </row>
    <row r="307" spans="1:9" ht="12.75" thickBot="1">
      <c r="A307" s="754"/>
      <c r="B307" s="803" t="s">
        <v>468</v>
      </c>
      <c r="C307" s="804"/>
      <c r="D307" s="804"/>
      <c r="E307" s="804"/>
      <c r="F307" s="914"/>
      <c r="G307" s="805"/>
      <c r="H307" s="67"/>
      <c r="I307" s="67"/>
    </row>
    <row r="308" spans="1:9" ht="12.75" thickBot="1">
      <c r="A308" s="765"/>
      <c r="B308" s="766" t="s">
        <v>460</v>
      </c>
      <c r="C308" s="767">
        <f>SUM(C304:C307)</f>
        <v>312420</v>
      </c>
      <c r="D308" s="767">
        <f>SUM(D304:D307)</f>
        <v>340885</v>
      </c>
      <c r="E308" s="767">
        <f>SUM(E304:E307)</f>
        <v>120562</v>
      </c>
      <c r="F308" s="915">
        <f>SUM(E308/D308)</f>
        <v>0.3536735262625226</v>
      </c>
      <c r="G308" s="797"/>
      <c r="H308" s="67"/>
      <c r="I308" s="67"/>
    </row>
    <row r="309" spans="1:9" ht="12.75" thickBot="1">
      <c r="A309" s="85">
        <v>3220</v>
      </c>
      <c r="B309" s="56" t="s">
        <v>373</v>
      </c>
      <c r="C309" s="81">
        <f>SUM(C317+C321)</f>
        <v>35600</v>
      </c>
      <c r="D309" s="81">
        <f>SUM(D317+D321)</f>
        <v>121806</v>
      </c>
      <c r="E309" s="81">
        <f>SUM(E317+E321)</f>
        <v>150</v>
      </c>
      <c r="F309" s="915">
        <f>SUM(E309/D309)</f>
        <v>0.0012314664302251121</v>
      </c>
      <c r="G309" s="182"/>
      <c r="H309" s="67"/>
      <c r="I309" s="67"/>
    </row>
    <row r="310" spans="1:9" ht="12">
      <c r="A310" s="85">
        <v>3222</v>
      </c>
      <c r="B310" s="72" t="s">
        <v>295</v>
      </c>
      <c r="C310" s="98"/>
      <c r="D310" s="98"/>
      <c r="E310" s="88"/>
      <c r="F310" s="572"/>
      <c r="G310" s="31"/>
      <c r="H310" s="67"/>
      <c r="I310" s="67"/>
    </row>
    <row r="311" spans="1:9" ht="12">
      <c r="A311" s="85"/>
      <c r="B311" s="70" t="s">
        <v>273</v>
      </c>
      <c r="C311" s="88"/>
      <c r="D311" s="252">
        <v>25178</v>
      </c>
      <c r="E311" s="252"/>
      <c r="F311" s="572">
        <f>SUM(E311/D311)</f>
        <v>0</v>
      </c>
      <c r="G311" s="4"/>
      <c r="H311" s="67"/>
      <c r="I311" s="67"/>
    </row>
    <row r="312" spans="1:9" ht="12">
      <c r="A312" s="85"/>
      <c r="B312" s="7" t="s">
        <v>494</v>
      </c>
      <c r="C312" s="45"/>
      <c r="D312" s="162">
        <v>1874</v>
      </c>
      <c r="E312" s="252"/>
      <c r="F312" s="572">
        <f>SUM(E312/D312)</f>
        <v>0</v>
      </c>
      <c r="G312" s="5"/>
      <c r="H312" s="67"/>
      <c r="I312" s="67"/>
    </row>
    <row r="313" spans="1:9" ht="12">
      <c r="A313" s="85"/>
      <c r="B313" s="84" t="s">
        <v>467</v>
      </c>
      <c r="C313" s="162">
        <v>5600</v>
      </c>
      <c r="D313" s="162">
        <v>64754</v>
      </c>
      <c r="E313" s="252"/>
      <c r="F313" s="572">
        <f>SUM(E313/D313)</f>
        <v>0</v>
      </c>
      <c r="G313" s="5"/>
      <c r="H313" s="67"/>
      <c r="I313" s="67"/>
    </row>
    <row r="314" spans="1:9" ht="12">
      <c r="A314" s="85"/>
      <c r="B314" s="10" t="s">
        <v>481</v>
      </c>
      <c r="C314" s="45"/>
      <c r="D314" s="45"/>
      <c r="E314" s="88"/>
      <c r="F314" s="572"/>
      <c r="G314" s="5"/>
      <c r="H314" s="67"/>
      <c r="I314" s="67"/>
    </row>
    <row r="315" spans="1:9" ht="12">
      <c r="A315" s="85"/>
      <c r="B315" s="10" t="s">
        <v>286</v>
      </c>
      <c r="C315" s="45"/>
      <c r="D315" s="45"/>
      <c r="E315" s="88"/>
      <c r="F315" s="572"/>
      <c r="G315" s="5"/>
      <c r="H315" s="67"/>
      <c r="I315" s="67"/>
    </row>
    <row r="316" spans="1:9" ht="12.75" thickBot="1">
      <c r="A316" s="85"/>
      <c r="B316" s="73" t="s">
        <v>468</v>
      </c>
      <c r="C316" s="46"/>
      <c r="D316" s="46"/>
      <c r="E316" s="46"/>
      <c r="F316" s="914"/>
      <c r="G316" s="183"/>
      <c r="H316" s="67"/>
      <c r="I316" s="67"/>
    </row>
    <row r="317" spans="1:9" ht="12.75" thickBot="1">
      <c r="A317" s="51"/>
      <c r="B317" s="56" t="s">
        <v>460</v>
      </c>
      <c r="C317" s="81">
        <f>SUM(C313:C316)</f>
        <v>5600</v>
      </c>
      <c r="D317" s="81">
        <f>SUM(D311:D316)</f>
        <v>91806</v>
      </c>
      <c r="E317" s="81"/>
      <c r="F317" s="915">
        <f>SUM(E317/D317)</f>
        <v>0</v>
      </c>
      <c r="G317" s="182"/>
      <c r="H317" s="67"/>
      <c r="I317" s="67"/>
    </row>
    <row r="318" spans="1:9" ht="12">
      <c r="A318" s="85">
        <v>3223</v>
      </c>
      <c r="B318" s="101" t="s">
        <v>104</v>
      </c>
      <c r="C318" s="98"/>
      <c r="D318" s="98"/>
      <c r="E318" s="88"/>
      <c r="F318" s="572"/>
      <c r="G318" s="31"/>
      <c r="H318" s="67"/>
      <c r="I318" s="67"/>
    </row>
    <row r="319" spans="1:9" ht="12">
      <c r="A319" s="85"/>
      <c r="B319" s="70" t="s">
        <v>273</v>
      </c>
      <c r="C319" s="88"/>
      <c r="D319" s="88"/>
      <c r="E319" s="88"/>
      <c r="F319" s="572"/>
      <c r="G319" s="4"/>
      <c r="H319" s="67"/>
      <c r="I319" s="67"/>
    </row>
    <row r="320" spans="1:9" ht="12">
      <c r="A320" s="85"/>
      <c r="B320" s="7" t="s">
        <v>494</v>
      </c>
      <c r="C320" s="45"/>
      <c r="D320" s="45"/>
      <c r="E320" s="88"/>
      <c r="F320" s="572"/>
      <c r="G320" s="5"/>
      <c r="H320" s="67"/>
      <c r="I320" s="67"/>
    </row>
    <row r="321" spans="1:9" ht="12">
      <c r="A321" s="85"/>
      <c r="B321" s="84" t="s">
        <v>467</v>
      </c>
      <c r="C321" s="162">
        <v>30000</v>
      </c>
      <c r="D321" s="162">
        <v>30000</v>
      </c>
      <c r="E321" s="252">
        <v>150</v>
      </c>
      <c r="F321" s="913">
        <f>SUM(E321/D321)</f>
        <v>0.005</v>
      </c>
      <c r="G321" s="5"/>
      <c r="H321" s="67"/>
      <c r="I321" s="67"/>
    </row>
    <row r="322" spans="1:9" ht="12">
      <c r="A322" s="85"/>
      <c r="B322" s="10" t="s">
        <v>481</v>
      </c>
      <c r="C322" s="45"/>
      <c r="D322" s="45"/>
      <c r="E322" s="88"/>
      <c r="F322" s="572"/>
      <c r="G322" s="5"/>
      <c r="H322" s="67"/>
      <c r="I322" s="67"/>
    </row>
    <row r="323" spans="1:9" ht="12">
      <c r="A323" s="85"/>
      <c r="B323" s="10" t="s">
        <v>286</v>
      </c>
      <c r="C323" s="45"/>
      <c r="D323" s="45"/>
      <c r="E323" s="88"/>
      <c r="F323" s="572"/>
      <c r="G323" s="5"/>
      <c r="H323" s="67"/>
      <c r="I323" s="67"/>
    </row>
    <row r="324" spans="1:9" ht="12.75" thickBot="1">
      <c r="A324" s="85"/>
      <c r="B324" s="73" t="s">
        <v>468</v>
      </c>
      <c r="C324" s="46"/>
      <c r="D324" s="46"/>
      <c r="E324" s="46"/>
      <c r="F324" s="914"/>
      <c r="G324" s="183"/>
      <c r="H324" s="67"/>
      <c r="I324" s="67"/>
    </row>
    <row r="325" spans="1:9" ht="12.75" thickBot="1">
      <c r="A325" s="51"/>
      <c r="B325" s="56" t="s">
        <v>460</v>
      </c>
      <c r="C325" s="81">
        <f>SUM(C321:C324)</f>
        <v>30000</v>
      </c>
      <c r="D325" s="81">
        <f>SUM(D321:D324)</f>
        <v>30000</v>
      </c>
      <c r="E325" s="81">
        <f>SUM(E321:E324)</f>
        <v>150</v>
      </c>
      <c r="F325" s="915">
        <f>SUM(E325/D325)</f>
        <v>0.005</v>
      </c>
      <c r="G325" s="182"/>
      <c r="H325" s="67"/>
      <c r="I325" s="67"/>
    </row>
    <row r="326" spans="1:9" ht="12" customHeight="1" thickBot="1">
      <c r="A326" s="85">
        <v>3300</v>
      </c>
      <c r="B326" s="62" t="s">
        <v>277</v>
      </c>
      <c r="C326" s="81">
        <f>SUM(C334+C343+C352+C361+C370+C379+C388+C397+C406+C424+C433+C442+C467+C475+C483+C491+C499+C507+C515+C523+C531+C540+C548+C557+C565+C573+C581+C589+C459)</f>
        <v>217670</v>
      </c>
      <c r="D326" s="81">
        <f>SUM(D334+D343+D352+D361+D370+D379+D388+D397+D406+D424+D433+D442+D467+D475+D483+D491+D499+D507+D515+D523+D531+D540+D548+D557+D565+D573+D581+D589+D459+D415+D451+D597)</f>
        <v>366033</v>
      </c>
      <c r="E326" s="81">
        <f>SUM(E334+E343+E352+E361+E370+E379+E388+E397+E406+E424+E433+E442+E467+E475+E483+E491+E499+E507+E515+E523+E531+E540+E548+E557+E565+E573+E581+E589+E459+E415+E451+E597)</f>
        <v>174386</v>
      </c>
      <c r="F326" s="915">
        <f>SUM(E326/D326)</f>
        <v>0.47642152483519246</v>
      </c>
      <c r="G326" s="189"/>
      <c r="H326" s="67"/>
      <c r="I326" s="67"/>
    </row>
    <row r="327" spans="1:9" ht="12" customHeight="1">
      <c r="A327" s="85">
        <v>3301</v>
      </c>
      <c r="B327" s="107" t="s">
        <v>363</v>
      </c>
      <c r="C327" s="88"/>
      <c r="D327" s="88"/>
      <c r="E327" s="88"/>
      <c r="F327" s="572"/>
      <c r="G327" s="4" t="s">
        <v>426</v>
      </c>
      <c r="H327" s="67"/>
      <c r="I327" s="67"/>
    </row>
    <row r="328" spans="1:9" ht="12" customHeight="1">
      <c r="A328" s="15"/>
      <c r="B328" s="70" t="s">
        <v>273</v>
      </c>
      <c r="C328" s="45"/>
      <c r="D328" s="45"/>
      <c r="E328" s="88"/>
      <c r="F328" s="572"/>
      <c r="G328" s="181"/>
      <c r="H328" s="67"/>
      <c r="I328" s="67"/>
    </row>
    <row r="329" spans="1:9" ht="12" customHeight="1">
      <c r="A329" s="15"/>
      <c r="B329" s="7" t="s">
        <v>494</v>
      </c>
      <c r="C329" s="45"/>
      <c r="D329" s="45"/>
      <c r="E329" s="252">
        <v>18</v>
      </c>
      <c r="F329" s="572"/>
      <c r="G329" s="218"/>
      <c r="H329" s="67"/>
      <c r="I329" s="67"/>
    </row>
    <row r="330" spans="1:9" ht="12" customHeight="1">
      <c r="A330" s="85"/>
      <c r="B330" s="84" t="s">
        <v>467</v>
      </c>
      <c r="C330" s="76"/>
      <c r="D330" s="76"/>
      <c r="E330" s="76">
        <v>1646</v>
      </c>
      <c r="F330" s="572"/>
      <c r="G330" s="218"/>
      <c r="H330" s="67"/>
      <c r="I330" s="67"/>
    </row>
    <row r="331" spans="1:9" ht="12" customHeight="1">
      <c r="A331" s="15"/>
      <c r="B331" s="10" t="s">
        <v>481</v>
      </c>
      <c r="C331" s="162">
        <v>7600</v>
      </c>
      <c r="D331" s="162">
        <v>10553</v>
      </c>
      <c r="E331" s="252"/>
      <c r="F331" s="913">
        <f>SUM(E331/D331)</f>
        <v>0</v>
      </c>
      <c r="G331" s="186"/>
      <c r="H331" s="67"/>
      <c r="I331" s="67"/>
    </row>
    <row r="332" spans="1:9" ht="12" customHeight="1">
      <c r="A332" s="15"/>
      <c r="B332" s="10" t="s">
        <v>286</v>
      </c>
      <c r="C332" s="45"/>
      <c r="D332" s="45"/>
      <c r="E332" s="88"/>
      <c r="F332" s="572"/>
      <c r="G332" s="218"/>
      <c r="H332" s="67"/>
      <c r="I332" s="67"/>
    </row>
    <row r="333" spans="1:9" ht="12" customHeight="1" thickBot="1">
      <c r="A333" s="15"/>
      <c r="B333" s="73" t="s">
        <v>468</v>
      </c>
      <c r="C333" s="45"/>
      <c r="D333" s="45"/>
      <c r="E333" s="103"/>
      <c r="F333" s="914"/>
      <c r="G333" s="184"/>
      <c r="H333" s="67"/>
      <c r="I333" s="67"/>
    </row>
    <row r="334" spans="1:9" ht="12.75" thickBot="1">
      <c r="A334" s="51"/>
      <c r="B334" s="62" t="s">
        <v>460</v>
      </c>
      <c r="C334" s="81">
        <f>SUM(C328:C333)</f>
        <v>7600</v>
      </c>
      <c r="D334" s="81">
        <f>SUM(D328:D333)</f>
        <v>10553</v>
      </c>
      <c r="E334" s="81">
        <f>SUM(E328:E333)</f>
        <v>1664</v>
      </c>
      <c r="F334" s="915">
        <f>SUM(E334/D334)</f>
        <v>0.1576802804889605</v>
      </c>
      <c r="G334" s="182"/>
      <c r="H334" s="67"/>
      <c r="I334" s="67"/>
    </row>
    <row r="335" spans="1:9" ht="12.75">
      <c r="A335" s="85">
        <v>3303</v>
      </c>
      <c r="B335" s="97" t="s">
        <v>436</v>
      </c>
      <c r="C335" s="88"/>
      <c r="D335" s="88"/>
      <c r="E335" s="88"/>
      <c r="F335" s="572"/>
      <c r="G335" s="190"/>
      <c r="H335" s="67"/>
      <c r="I335" s="67"/>
    </row>
    <row r="336" spans="1:9" ht="12" customHeight="1">
      <c r="A336" s="83"/>
      <c r="B336" s="70" t="s">
        <v>273</v>
      </c>
      <c r="C336" s="76"/>
      <c r="D336" s="76"/>
      <c r="E336" s="76"/>
      <c r="F336" s="572"/>
      <c r="G336" s="185"/>
      <c r="H336" s="67"/>
      <c r="I336" s="67"/>
    </row>
    <row r="337" spans="1:9" ht="12" customHeight="1">
      <c r="A337" s="83"/>
      <c r="B337" s="7" t="s">
        <v>494</v>
      </c>
      <c r="C337" s="76"/>
      <c r="D337" s="76"/>
      <c r="E337" s="76"/>
      <c r="F337" s="572"/>
      <c r="G337" s="185"/>
      <c r="H337" s="67"/>
      <c r="I337" s="67"/>
    </row>
    <row r="338" spans="1:9" ht="12" customHeight="1">
      <c r="A338" s="83"/>
      <c r="B338" s="84" t="s">
        <v>467</v>
      </c>
      <c r="C338" s="76">
        <v>500</v>
      </c>
      <c r="D338" s="76">
        <v>500</v>
      </c>
      <c r="E338" s="76">
        <v>330</v>
      </c>
      <c r="F338" s="913">
        <f>SUM(E338/D338)</f>
        <v>0.66</v>
      </c>
      <c r="G338" s="185"/>
      <c r="H338" s="67"/>
      <c r="I338" s="67"/>
    </row>
    <row r="339" spans="1:9" ht="12" customHeight="1">
      <c r="A339" s="83"/>
      <c r="B339" s="10" t="s">
        <v>481</v>
      </c>
      <c r="C339" s="252"/>
      <c r="D339" s="252"/>
      <c r="E339" s="252"/>
      <c r="F339" s="913"/>
      <c r="G339" s="463"/>
      <c r="H339" s="67"/>
      <c r="I339" s="67"/>
    </row>
    <row r="340" spans="1:9" ht="12" customHeight="1">
      <c r="A340" s="69"/>
      <c r="B340" s="10" t="s">
        <v>286</v>
      </c>
      <c r="C340" s="76"/>
      <c r="D340" s="76"/>
      <c r="E340" s="76"/>
      <c r="F340" s="913"/>
      <c r="G340" s="191"/>
      <c r="H340" s="67"/>
      <c r="I340" s="67"/>
    </row>
    <row r="341" spans="1:9" ht="12" customHeight="1">
      <c r="A341" s="69"/>
      <c r="B341" s="10" t="s">
        <v>642</v>
      </c>
      <c r="C341" s="76">
        <v>2550</v>
      </c>
      <c r="D341" s="76">
        <v>25655</v>
      </c>
      <c r="E341" s="76">
        <v>21722</v>
      </c>
      <c r="F341" s="913">
        <f>SUM(E341/D341)</f>
        <v>0.8466965503800429</v>
      </c>
      <c r="G341" s="191"/>
      <c r="H341" s="67"/>
      <c r="I341" s="67"/>
    </row>
    <row r="342" spans="1:9" ht="12" customHeight="1" thickBot="1">
      <c r="A342" s="69"/>
      <c r="B342" s="73" t="s">
        <v>468</v>
      </c>
      <c r="C342" s="76"/>
      <c r="D342" s="76"/>
      <c r="E342" s="77"/>
      <c r="F342" s="914"/>
      <c r="G342" s="30"/>
      <c r="H342" s="67"/>
      <c r="I342" s="67"/>
    </row>
    <row r="343" spans="1:9" ht="12" customHeight="1" thickBot="1">
      <c r="A343" s="51"/>
      <c r="B343" s="56" t="s">
        <v>460</v>
      </c>
      <c r="C343" s="81">
        <f>SUM(C336:C342)</f>
        <v>3050</v>
      </c>
      <c r="D343" s="81">
        <f>SUM(D336:D342)</f>
        <v>26155</v>
      </c>
      <c r="E343" s="81">
        <f>SUM(E336:E342)</f>
        <v>22052</v>
      </c>
      <c r="F343" s="915">
        <f>SUM(E343/D343)</f>
        <v>0.8431275090804817</v>
      </c>
      <c r="G343" s="121"/>
      <c r="H343" s="67"/>
      <c r="I343" s="67"/>
    </row>
    <row r="344" spans="1:9" ht="12" customHeight="1">
      <c r="A344" s="15">
        <v>3304</v>
      </c>
      <c r="B344" s="102" t="s">
        <v>437</v>
      </c>
      <c r="C344" s="88"/>
      <c r="D344" s="88"/>
      <c r="E344" s="88"/>
      <c r="F344" s="572"/>
      <c r="G344" s="190"/>
      <c r="H344" s="67"/>
      <c r="I344" s="67"/>
    </row>
    <row r="345" spans="1:9" ht="12" customHeight="1">
      <c r="A345" s="69"/>
      <c r="B345" s="70" t="s">
        <v>273</v>
      </c>
      <c r="C345" s="76"/>
      <c r="D345" s="76"/>
      <c r="E345" s="76"/>
      <c r="F345" s="572"/>
      <c r="G345" s="185"/>
      <c r="H345" s="67"/>
      <c r="I345" s="67"/>
    </row>
    <row r="346" spans="1:9" ht="12" customHeight="1">
      <c r="A346" s="69"/>
      <c r="B346" s="7" t="s">
        <v>494</v>
      </c>
      <c r="C346" s="76"/>
      <c r="D346" s="76"/>
      <c r="E346" s="76"/>
      <c r="F346" s="572"/>
      <c r="G346" s="215"/>
      <c r="H346" s="67"/>
      <c r="I346" s="67"/>
    </row>
    <row r="347" spans="1:9" ht="12" customHeight="1">
      <c r="A347" s="69"/>
      <c r="B347" s="84" t="s">
        <v>467</v>
      </c>
      <c r="C347" s="76">
        <v>402</v>
      </c>
      <c r="D347" s="76">
        <v>402</v>
      </c>
      <c r="E347" s="76">
        <v>160</v>
      </c>
      <c r="F347" s="913">
        <f>SUM(E347/D347)</f>
        <v>0.39800995024875624</v>
      </c>
      <c r="G347" s="463"/>
      <c r="H347" s="67"/>
      <c r="I347" s="67"/>
    </row>
    <row r="348" spans="1:9" ht="12" customHeight="1">
      <c r="A348" s="69"/>
      <c r="B348" s="10" t="s">
        <v>481</v>
      </c>
      <c r="C348" s="252"/>
      <c r="D348" s="252"/>
      <c r="E348" s="252"/>
      <c r="F348" s="913"/>
      <c r="G348" s="185"/>
      <c r="H348" s="67"/>
      <c r="I348" s="67"/>
    </row>
    <row r="349" spans="1:9" ht="12" customHeight="1">
      <c r="A349" s="69"/>
      <c r="B349" s="10" t="s">
        <v>286</v>
      </c>
      <c r="C349" s="76"/>
      <c r="D349" s="76"/>
      <c r="E349" s="76"/>
      <c r="F349" s="913"/>
      <c r="G349" s="459"/>
      <c r="H349" s="67"/>
      <c r="I349" s="67"/>
    </row>
    <row r="350" spans="1:9" ht="12" customHeight="1">
      <c r="A350" s="69"/>
      <c r="B350" s="10" t="s">
        <v>642</v>
      </c>
      <c r="C350" s="76">
        <v>2300</v>
      </c>
      <c r="D350" s="76">
        <v>11252</v>
      </c>
      <c r="E350" s="76">
        <v>8601</v>
      </c>
      <c r="F350" s="913">
        <f>SUM(E350/D350)</f>
        <v>0.7643974404550302</v>
      </c>
      <c r="G350" s="459"/>
      <c r="H350" s="67"/>
      <c r="I350" s="67"/>
    </row>
    <row r="351" spans="1:9" ht="12" customHeight="1" thickBot="1">
      <c r="A351" s="69"/>
      <c r="B351" s="73" t="s">
        <v>468</v>
      </c>
      <c r="C351" s="76"/>
      <c r="D351" s="76"/>
      <c r="E351" s="77"/>
      <c r="F351" s="914"/>
      <c r="G351" s="30"/>
      <c r="H351" s="67"/>
      <c r="I351" s="67"/>
    </row>
    <row r="352" spans="1:9" ht="12" customHeight="1" thickBot="1">
      <c r="A352" s="51"/>
      <c r="B352" s="56" t="s">
        <v>460</v>
      </c>
      <c r="C352" s="81">
        <f>SUM(C345:C351)</f>
        <v>2702</v>
      </c>
      <c r="D352" s="81">
        <f>SUM(D345:D351)</f>
        <v>11654</v>
      </c>
      <c r="E352" s="81">
        <f>SUM(E345:E351)</f>
        <v>8761</v>
      </c>
      <c r="F352" s="915">
        <f>SUM(E352/D352)</f>
        <v>0.7517590526857731</v>
      </c>
      <c r="G352" s="121"/>
      <c r="H352" s="67"/>
      <c r="I352" s="67"/>
    </row>
    <row r="353" spans="1:9" ht="12" customHeight="1">
      <c r="A353" s="15">
        <v>3308</v>
      </c>
      <c r="B353" s="97" t="s">
        <v>451</v>
      </c>
      <c r="C353" s="98"/>
      <c r="D353" s="98"/>
      <c r="E353" s="88"/>
      <c r="F353" s="572"/>
      <c r="G353" s="4"/>
      <c r="H353" s="67"/>
      <c r="I353" s="67"/>
    </row>
    <row r="354" spans="1:9" ht="12" customHeight="1">
      <c r="A354" s="15"/>
      <c r="B354" s="70" t="s">
        <v>273</v>
      </c>
      <c r="C354" s="88"/>
      <c r="D354" s="88"/>
      <c r="E354" s="88"/>
      <c r="F354" s="572"/>
      <c r="G354" s="5"/>
      <c r="H354" s="67"/>
      <c r="I354" s="67"/>
    </row>
    <row r="355" spans="1:9" ht="12" customHeight="1">
      <c r="A355" s="15"/>
      <c r="B355" s="7" t="s">
        <v>494</v>
      </c>
      <c r="C355" s="45"/>
      <c r="D355" s="45"/>
      <c r="E355" s="88"/>
      <c r="F355" s="572"/>
      <c r="G355" s="463"/>
      <c r="H355" s="67"/>
      <c r="I355" s="67"/>
    </row>
    <row r="356" spans="1:9" ht="12" customHeight="1">
      <c r="A356" s="15"/>
      <c r="B356" s="84" t="s">
        <v>467</v>
      </c>
      <c r="C356" s="162">
        <v>1845</v>
      </c>
      <c r="D356" s="162">
        <v>1845</v>
      </c>
      <c r="E356" s="252">
        <v>983</v>
      </c>
      <c r="F356" s="913">
        <f>SUM(E356/D356)</f>
        <v>0.5327913279132791</v>
      </c>
      <c r="G356" s="215"/>
      <c r="H356" s="67"/>
      <c r="I356" s="67"/>
    </row>
    <row r="357" spans="1:9" ht="12" customHeight="1">
      <c r="A357" s="15"/>
      <c r="B357" s="10" t="s">
        <v>481</v>
      </c>
      <c r="C357" s="162"/>
      <c r="D357" s="162"/>
      <c r="E357" s="252"/>
      <c r="F357" s="913"/>
      <c r="G357" s="216"/>
      <c r="H357" s="67"/>
      <c r="I357" s="67"/>
    </row>
    <row r="358" spans="1:9" ht="12" customHeight="1">
      <c r="A358" s="15"/>
      <c r="B358" s="10" t="s">
        <v>286</v>
      </c>
      <c r="C358" s="45"/>
      <c r="D358" s="45"/>
      <c r="E358" s="88"/>
      <c r="F358" s="913"/>
      <c r="G358" s="218"/>
      <c r="H358" s="67"/>
      <c r="I358" s="67"/>
    </row>
    <row r="359" spans="1:9" ht="12" customHeight="1">
      <c r="A359" s="15"/>
      <c r="B359" s="10" t="s">
        <v>642</v>
      </c>
      <c r="C359" s="156">
        <v>25000</v>
      </c>
      <c r="D359" s="156">
        <v>84246</v>
      </c>
      <c r="E359" s="274">
        <v>66275</v>
      </c>
      <c r="F359" s="913">
        <f>SUM(E359/D359)</f>
        <v>0.7866842342663153</v>
      </c>
      <c r="G359" s="461"/>
      <c r="H359" s="67"/>
      <c r="I359" s="67"/>
    </row>
    <row r="360" spans="1:9" ht="12" customHeight="1" thickBot="1">
      <c r="A360" s="15"/>
      <c r="B360" s="73" t="s">
        <v>468</v>
      </c>
      <c r="C360" s="46"/>
      <c r="D360" s="46"/>
      <c r="E360" s="46"/>
      <c r="F360" s="914"/>
      <c r="G360" s="183"/>
      <c r="H360" s="67"/>
      <c r="I360" s="67"/>
    </row>
    <row r="361" spans="1:9" ht="12" customHeight="1" thickBot="1">
      <c r="A361" s="51"/>
      <c r="B361" s="56" t="s">
        <v>460</v>
      </c>
      <c r="C361" s="81">
        <f>SUM(C356:C360)</f>
        <v>26845</v>
      </c>
      <c r="D361" s="81">
        <f>SUM(D356:D360)</f>
        <v>86091</v>
      </c>
      <c r="E361" s="81">
        <f>SUM(E356:E360)</f>
        <v>67258</v>
      </c>
      <c r="F361" s="915">
        <f>SUM(E361/D361)</f>
        <v>0.7812431032279797</v>
      </c>
      <c r="G361" s="30"/>
      <c r="H361" s="67"/>
      <c r="I361" s="67"/>
    </row>
    <row r="362" spans="1:9" ht="12" customHeight="1">
      <c r="A362" s="15">
        <v>3309</v>
      </c>
      <c r="B362" s="97" t="s">
        <v>452</v>
      </c>
      <c r="C362" s="88"/>
      <c r="D362" s="88"/>
      <c r="E362" s="88"/>
      <c r="F362" s="572"/>
      <c r="G362" s="181"/>
      <c r="H362" s="67"/>
      <c r="I362" s="67"/>
    </row>
    <row r="363" spans="1:9" ht="12" customHeight="1">
      <c r="A363" s="69"/>
      <c r="B363" s="70" t="s">
        <v>273</v>
      </c>
      <c r="C363" s="76"/>
      <c r="D363" s="76"/>
      <c r="E363" s="76"/>
      <c r="F363" s="572"/>
      <c r="G363" s="181"/>
      <c r="H363" s="67"/>
      <c r="I363" s="67"/>
    </row>
    <row r="364" spans="1:9" ht="12" customHeight="1">
      <c r="A364" s="69"/>
      <c r="B364" s="7" t="s">
        <v>494</v>
      </c>
      <c r="C364" s="76"/>
      <c r="D364" s="76"/>
      <c r="E364" s="76"/>
      <c r="F364" s="572"/>
      <c r="G364" s="181"/>
      <c r="H364" s="67"/>
      <c r="I364" s="67"/>
    </row>
    <row r="365" spans="1:9" ht="12" customHeight="1">
      <c r="A365" s="69"/>
      <c r="B365" s="84" t="s">
        <v>467</v>
      </c>
      <c r="C365" s="76"/>
      <c r="D365" s="76"/>
      <c r="E365" s="76">
        <v>9</v>
      </c>
      <c r="F365" s="572"/>
      <c r="G365" s="463"/>
      <c r="H365" s="67"/>
      <c r="I365" s="67"/>
    </row>
    <row r="366" spans="1:9" ht="12" customHeight="1">
      <c r="A366" s="69"/>
      <c r="B366" s="10" t="s">
        <v>481</v>
      </c>
      <c r="C366" s="252"/>
      <c r="D366" s="252"/>
      <c r="E366" s="252"/>
      <c r="F366" s="572"/>
      <c r="G366" s="181"/>
      <c r="H366" s="67"/>
      <c r="I366" s="67"/>
    </row>
    <row r="367" spans="1:9" ht="12" customHeight="1">
      <c r="A367" s="69"/>
      <c r="B367" s="10" t="s">
        <v>286</v>
      </c>
      <c r="C367" s="76"/>
      <c r="D367" s="76"/>
      <c r="E367" s="76"/>
      <c r="F367" s="572"/>
      <c r="G367" s="186"/>
      <c r="H367" s="67"/>
      <c r="I367" s="67"/>
    </row>
    <row r="368" spans="1:9" ht="12" customHeight="1">
      <c r="A368" s="69"/>
      <c r="B368" s="10" t="s">
        <v>642</v>
      </c>
      <c r="C368" s="76">
        <v>5100</v>
      </c>
      <c r="D368" s="76">
        <v>22972</v>
      </c>
      <c r="E368" s="76">
        <v>21102</v>
      </c>
      <c r="F368" s="913">
        <f>SUM(E368/D368)</f>
        <v>0.918596552324569</v>
      </c>
      <c r="G368" s="186"/>
      <c r="H368" s="67"/>
      <c r="I368" s="67"/>
    </row>
    <row r="369" spans="1:9" ht="12" customHeight="1" thickBot="1">
      <c r="A369" s="69"/>
      <c r="B369" s="73" t="s">
        <v>468</v>
      </c>
      <c r="C369" s="76"/>
      <c r="D369" s="76"/>
      <c r="E369" s="77"/>
      <c r="F369" s="914"/>
      <c r="G369" s="30"/>
      <c r="H369" s="67"/>
      <c r="I369" s="67"/>
    </row>
    <row r="370" spans="1:9" ht="12.75" customHeight="1" thickBot="1">
      <c r="A370" s="51"/>
      <c r="B370" s="56" t="s">
        <v>460</v>
      </c>
      <c r="C370" s="81">
        <f>SUM(C363:C369)</f>
        <v>5100</v>
      </c>
      <c r="D370" s="81">
        <f>SUM(D363:D369)</f>
        <v>22972</v>
      </c>
      <c r="E370" s="81">
        <f>SUM(E363:E369)</f>
        <v>21111</v>
      </c>
      <c r="F370" s="915">
        <f>SUM(E370/D370)</f>
        <v>0.9189883336235417</v>
      </c>
      <c r="G370" s="182"/>
      <c r="H370" s="67"/>
      <c r="I370" s="67"/>
    </row>
    <row r="371" spans="1:9" ht="12.75" customHeight="1">
      <c r="A371" s="15">
        <v>3310</v>
      </c>
      <c r="B371" s="97" t="s">
        <v>571</v>
      </c>
      <c r="C371" s="88"/>
      <c r="D371" s="88"/>
      <c r="E371" s="88"/>
      <c r="F371" s="572"/>
      <c r="G371" s="181"/>
      <c r="H371" s="67"/>
      <c r="I371" s="67"/>
    </row>
    <row r="372" spans="1:9" ht="12.75" customHeight="1">
      <c r="A372" s="69"/>
      <c r="B372" s="70" t="s">
        <v>273</v>
      </c>
      <c r="C372" s="76"/>
      <c r="D372" s="76"/>
      <c r="E372" s="76"/>
      <c r="F372" s="572"/>
      <c r="G372" s="181"/>
      <c r="H372" s="67"/>
      <c r="I372" s="67"/>
    </row>
    <row r="373" spans="1:9" ht="12.75" customHeight="1">
      <c r="A373" s="69"/>
      <c r="B373" s="7" t="s">
        <v>494</v>
      </c>
      <c r="C373" s="76"/>
      <c r="D373" s="76"/>
      <c r="E373" s="76"/>
      <c r="F373" s="572"/>
      <c r="G373" s="181"/>
      <c r="H373" s="67"/>
      <c r="I373" s="67"/>
    </row>
    <row r="374" spans="1:9" ht="12.75" customHeight="1">
      <c r="A374" s="69"/>
      <c r="B374" s="84" t="s">
        <v>467</v>
      </c>
      <c r="C374" s="76"/>
      <c r="D374" s="76"/>
      <c r="E374" s="76"/>
      <c r="F374" s="572"/>
      <c r="G374" s="463"/>
      <c r="H374" s="67"/>
      <c r="I374" s="67"/>
    </row>
    <row r="375" spans="1:9" ht="12.75" customHeight="1">
      <c r="A375" s="69"/>
      <c r="B375" s="10" t="s">
        <v>481</v>
      </c>
      <c r="C375" s="252"/>
      <c r="D375" s="252"/>
      <c r="E375" s="252"/>
      <c r="F375" s="572"/>
      <c r="G375" s="181"/>
      <c r="H375" s="67"/>
      <c r="I375" s="67"/>
    </row>
    <row r="376" spans="1:9" ht="12.75" customHeight="1">
      <c r="A376" s="69"/>
      <c r="B376" s="10" t="s">
        <v>286</v>
      </c>
      <c r="C376" s="76"/>
      <c r="D376" s="76"/>
      <c r="E376" s="76"/>
      <c r="F376" s="572"/>
      <c r="G376" s="186"/>
      <c r="H376" s="67"/>
      <c r="I376" s="67"/>
    </row>
    <row r="377" spans="1:9" ht="12.75" customHeight="1">
      <c r="A377" s="69"/>
      <c r="B377" s="10" t="s">
        <v>642</v>
      </c>
      <c r="C377" s="76">
        <v>6000</v>
      </c>
      <c r="D377" s="76">
        <v>6000</v>
      </c>
      <c r="E377" s="76">
        <v>912</v>
      </c>
      <c r="F377" s="913">
        <f>SUM(E377/D377)</f>
        <v>0.152</v>
      </c>
      <c r="G377" s="186"/>
      <c r="H377" s="67"/>
      <c r="I377" s="67"/>
    </row>
    <row r="378" spans="1:9" ht="12.75" customHeight="1" thickBot="1">
      <c r="A378" s="69"/>
      <c r="B378" s="73" t="s">
        <v>468</v>
      </c>
      <c r="C378" s="76"/>
      <c r="D378" s="76"/>
      <c r="E378" s="77"/>
      <c r="F378" s="914"/>
      <c r="G378" s="30"/>
      <c r="H378" s="67"/>
      <c r="I378" s="67"/>
    </row>
    <row r="379" spans="1:9" ht="12.75" customHeight="1" thickBot="1">
      <c r="A379" s="51"/>
      <c r="B379" s="56" t="s">
        <v>460</v>
      </c>
      <c r="C379" s="81">
        <f>SUM(C372:C378)</f>
        <v>6000</v>
      </c>
      <c r="D379" s="81">
        <f>SUM(D372:D378)</f>
        <v>6000</v>
      </c>
      <c r="E379" s="81">
        <f>SUM(E372:E378)</f>
        <v>912</v>
      </c>
      <c r="F379" s="915">
        <f>SUM(E379/D379)</f>
        <v>0.152</v>
      </c>
      <c r="G379" s="182"/>
      <c r="H379" s="67"/>
      <c r="I379" s="67"/>
    </row>
    <row r="380" spans="1:9" ht="12" customHeight="1">
      <c r="A380" s="15">
        <v>3311</v>
      </c>
      <c r="B380" s="97" t="s">
        <v>339</v>
      </c>
      <c r="C380" s="88"/>
      <c r="D380" s="88"/>
      <c r="E380" s="88"/>
      <c r="F380" s="572"/>
      <c r="G380" s="181"/>
      <c r="H380" s="67"/>
      <c r="I380" s="67"/>
    </row>
    <row r="381" spans="1:9" ht="12" customHeight="1">
      <c r="A381" s="69"/>
      <c r="B381" s="70" t="s">
        <v>273</v>
      </c>
      <c r="C381" s="76"/>
      <c r="D381" s="76"/>
      <c r="E381" s="76"/>
      <c r="F381" s="572"/>
      <c r="G381" s="181"/>
      <c r="H381" s="67"/>
      <c r="I381" s="67"/>
    </row>
    <row r="382" spans="1:9" ht="12" customHeight="1">
      <c r="A382" s="69"/>
      <c r="B382" s="7" t="s">
        <v>494</v>
      </c>
      <c r="C382" s="76"/>
      <c r="D382" s="76"/>
      <c r="E382" s="76"/>
      <c r="F382" s="572"/>
      <c r="G382" s="181"/>
      <c r="H382" s="67"/>
      <c r="I382" s="67"/>
    </row>
    <row r="383" spans="1:9" ht="12" customHeight="1">
      <c r="A383" s="69"/>
      <c r="B383" s="84" t="s">
        <v>467</v>
      </c>
      <c r="C383" s="76"/>
      <c r="D383" s="76"/>
      <c r="E383" s="76"/>
      <c r="F383" s="572"/>
      <c r="G383" s="463"/>
      <c r="H383" s="67"/>
      <c r="I383" s="67"/>
    </row>
    <row r="384" spans="1:9" ht="12" customHeight="1">
      <c r="A384" s="69"/>
      <c r="B384" s="10" t="s">
        <v>481</v>
      </c>
      <c r="C384" s="252"/>
      <c r="D384" s="252"/>
      <c r="E384" s="252"/>
      <c r="F384" s="572"/>
      <c r="G384" s="181"/>
      <c r="H384" s="67"/>
      <c r="I384" s="67"/>
    </row>
    <row r="385" spans="1:9" ht="12" customHeight="1">
      <c r="A385" s="69"/>
      <c r="B385" s="10" t="s">
        <v>286</v>
      </c>
      <c r="C385" s="76"/>
      <c r="D385" s="76"/>
      <c r="E385" s="76"/>
      <c r="F385" s="572"/>
      <c r="G385" s="186"/>
      <c r="H385" s="67"/>
      <c r="I385" s="67"/>
    </row>
    <row r="386" spans="1:9" ht="12" customHeight="1">
      <c r="A386" s="69"/>
      <c r="B386" s="10" t="s">
        <v>642</v>
      </c>
      <c r="C386" s="76">
        <v>25000</v>
      </c>
      <c r="D386" s="76">
        <v>25000</v>
      </c>
      <c r="E386" s="76">
        <v>5827</v>
      </c>
      <c r="F386" s="913">
        <f>SUM(E386/D386)</f>
        <v>0.23308</v>
      </c>
      <c r="G386" s="186"/>
      <c r="H386" s="67"/>
      <c r="I386" s="67"/>
    </row>
    <row r="387" spans="1:9" ht="12" customHeight="1" thickBot="1">
      <c r="A387" s="69"/>
      <c r="B387" s="73" t="s">
        <v>468</v>
      </c>
      <c r="C387" s="76"/>
      <c r="D387" s="76"/>
      <c r="E387" s="77"/>
      <c r="F387" s="914"/>
      <c r="G387" s="30"/>
      <c r="H387" s="67"/>
      <c r="I387" s="67"/>
    </row>
    <row r="388" spans="1:9" ht="12.75" thickBot="1">
      <c r="A388" s="51"/>
      <c r="B388" s="56" t="s">
        <v>460</v>
      </c>
      <c r="C388" s="81">
        <f>SUM(C381:C387)</f>
        <v>25000</v>
      </c>
      <c r="D388" s="81">
        <f>SUM(D381:D387)</f>
        <v>25000</v>
      </c>
      <c r="E388" s="81">
        <f>SUM(E381:E387)</f>
        <v>5827</v>
      </c>
      <c r="F388" s="915">
        <f>SUM(E388/D388)</f>
        <v>0.23308</v>
      </c>
      <c r="G388" s="182"/>
      <c r="H388" s="67"/>
      <c r="I388" s="67"/>
    </row>
    <row r="389" spans="1:9" ht="12">
      <c r="A389" s="68">
        <v>3314</v>
      </c>
      <c r="B389" s="97" t="s">
        <v>340</v>
      </c>
      <c r="C389" s="88"/>
      <c r="D389" s="88"/>
      <c r="E389" s="88"/>
      <c r="F389" s="572"/>
      <c r="G389" s="181"/>
      <c r="H389" s="67"/>
      <c r="I389" s="67"/>
    </row>
    <row r="390" spans="1:9" ht="12" customHeight="1">
      <c r="A390" s="69"/>
      <c r="B390" s="70" t="s">
        <v>273</v>
      </c>
      <c r="C390" s="76"/>
      <c r="D390" s="76"/>
      <c r="E390" s="76"/>
      <c r="F390" s="572"/>
      <c r="G390" s="181"/>
      <c r="H390" s="67"/>
      <c r="I390" s="67"/>
    </row>
    <row r="391" spans="1:9" ht="12" customHeight="1">
      <c r="A391" s="69"/>
      <c r="B391" s="7" t="s">
        <v>494</v>
      </c>
      <c r="C391" s="76"/>
      <c r="D391" s="76"/>
      <c r="E391" s="76"/>
      <c r="F391" s="572"/>
      <c r="G391" s="463"/>
      <c r="H391" s="67"/>
      <c r="I391" s="67"/>
    </row>
    <row r="392" spans="1:9" ht="12" customHeight="1">
      <c r="A392" s="69"/>
      <c r="B392" s="84" t="s">
        <v>467</v>
      </c>
      <c r="C392" s="76">
        <v>700</v>
      </c>
      <c r="D392" s="76">
        <v>700</v>
      </c>
      <c r="E392" s="76">
        <v>414</v>
      </c>
      <c r="F392" s="913">
        <f>SUM(E392/D392)</f>
        <v>0.5914285714285714</v>
      </c>
      <c r="G392" s="181"/>
      <c r="H392" s="67"/>
      <c r="I392" s="67"/>
    </row>
    <row r="393" spans="1:9" ht="12" customHeight="1">
      <c r="A393" s="69"/>
      <c r="B393" s="10" t="s">
        <v>481</v>
      </c>
      <c r="C393" s="252"/>
      <c r="D393" s="252"/>
      <c r="E393" s="252"/>
      <c r="F393" s="913"/>
      <c r="G393" s="181"/>
      <c r="H393" s="67"/>
      <c r="I393" s="67"/>
    </row>
    <row r="394" spans="1:9" ht="12" customHeight="1">
      <c r="A394" s="69"/>
      <c r="B394" s="10" t="s">
        <v>286</v>
      </c>
      <c r="C394" s="76"/>
      <c r="D394" s="76"/>
      <c r="E394" s="76"/>
      <c r="F394" s="913"/>
      <c r="G394" s="186"/>
      <c r="H394" s="67"/>
      <c r="I394" s="67"/>
    </row>
    <row r="395" spans="1:9" ht="12" customHeight="1">
      <c r="A395" s="69"/>
      <c r="B395" s="10" t="s">
        <v>642</v>
      </c>
      <c r="C395" s="76">
        <v>13000</v>
      </c>
      <c r="D395" s="76">
        <v>13000</v>
      </c>
      <c r="E395" s="76">
        <v>4573</v>
      </c>
      <c r="F395" s="913">
        <f>SUM(E395/D395)</f>
        <v>0.3517692307692308</v>
      </c>
      <c r="G395" s="186"/>
      <c r="H395" s="67"/>
      <c r="I395" s="67"/>
    </row>
    <row r="396" spans="1:9" ht="12" customHeight="1" thickBot="1">
      <c r="A396" s="69"/>
      <c r="B396" s="73" t="s">
        <v>468</v>
      </c>
      <c r="C396" s="76"/>
      <c r="D396" s="76"/>
      <c r="E396" s="77"/>
      <c r="F396" s="914"/>
      <c r="G396" s="30"/>
      <c r="H396" s="67"/>
      <c r="I396" s="67"/>
    </row>
    <row r="397" spans="1:9" ht="12" customHeight="1" thickBot="1">
      <c r="A397" s="51"/>
      <c r="B397" s="56" t="s">
        <v>460</v>
      </c>
      <c r="C397" s="81">
        <f>SUM(C390:C396)</f>
        <v>13700</v>
      </c>
      <c r="D397" s="81">
        <f>SUM(D390:D396)</f>
        <v>13700</v>
      </c>
      <c r="E397" s="81">
        <f>SUM(E390:E396)</f>
        <v>4987</v>
      </c>
      <c r="F397" s="915">
        <f>SUM(E397/D397)</f>
        <v>0.364014598540146</v>
      </c>
      <c r="G397" s="182"/>
      <c r="H397" s="67"/>
      <c r="I397" s="67"/>
    </row>
    <row r="398" spans="1:9" ht="12" customHeight="1">
      <c r="A398" s="15">
        <v>3315</v>
      </c>
      <c r="B398" s="102" t="s">
        <v>341</v>
      </c>
      <c r="C398" s="88"/>
      <c r="D398" s="88"/>
      <c r="E398" s="88"/>
      <c r="F398" s="572"/>
      <c r="G398" s="181"/>
      <c r="H398" s="67"/>
      <c r="I398" s="67"/>
    </row>
    <row r="399" spans="1:9" ht="12" customHeight="1">
      <c r="A399" s="69"/>
      <c r="B399" s="70" t="s">
        <v>273</v>
      </c>
      <c r="C399" s="76"/>
      <c r="D399" s="76"/>
      <c r="E399" s="76"/>
      <c r="F399" s="572"/>
      <c r="G399" s="181"/>
      <c r="H399" s="67"/>
      <c r="I399" s="67"/>
    </row>
    <row r="400" spans="1:9" ht="12" customHeight="1">
      <c r="A400" s="69"/>
      <c r="B400" s="7" t="s">
        <v>494</v>
      </c>
      <c r="C400" s="76"/>
      <c r="D400" s="76"/>
      <c r="E400" s="76"/>
      <c r="F400" s="572"/>
      <c r="G400" s="463"/>
      <c r="H400" s="67"/>
      <c r="I400" s="67"/>
    </row>
    <row r="401" spans="1:9" ht="12" customHeight="1">
      <c r="A401" s="69"/>
      <c r="B401" s="84" t="s">
        <v>467</v>
      </c>
      <c r="C401" s="76">
        <v>435</v>
      </c>
      <c r="D401" s="76">
        <v>435</v>
      </c>
      <c r="E401" s="76">
        <v>302</v>
      </c>
      <c r="F401" s="913">
        <f>SUM(E401/D401)</f>
        <v>0.6942528735632184</v>
      </c>
      <c r="G401" s="181"/>
      <c r="H401" s="67"/>
      <c r="I401" s="67"/>
    </row>
    <row r="402" spans="1:9" ht="12" customHeight="1">
      <c r="A402" s="69"/>
      <c r="B402" s="10" t="s">
        <v>481</v>
      </c>
      <c r="C402" s="252"/>
      <c r="D402" s="252"/>
      <c r="E402" s="252"/>
      <c r="F402" s="913"/>
      <c r="G402" s="181"/>
      <c r="H402" s="67"/>
      <c r="I402" s="67"/>
    </row>
    <row r="403" spans="1:9" ht="12" customHeight="1">
      <c r="A403" s="69"/>
      <c r="B403" s="10" t="s">
        <v>286</v>
      </c>
      <c r="C403" s="76"/>
      <c r="D403" s="76"/>
      <c r="E403" s="76"/>
      <c r="F403" s="913"/>
      <c r="G403" s="186"/>
      <c r="H403" s="67"/>
      <c r="I403" s="67"/>
    </row>
    <row r="404" spans="1:9" ht="12" customHeight="1">
      <c r="A404" s="69"/>
      <c r="B404" s="10" t="s">
        <v>642</v>
      </c>
      <c r="C404" s="76">
        <v>13000</v>
      </c>
      <c r="D404" s="76">
        <v>7301</v>
      </c>
      <c r="E404" s="76">
        <v>2132</v>
      </c>
      <c r="F404" s="913">
        <f>SUM(E404/D404)</f>
        <v>0.2920147924941789</v>
      </c>
      <c r="G404" s="186"/>
      <c r="H404" s="67"/>
      <c r="I404" s="67"/>
    </row>
    <row r="405" spans="1:9" ht="12" customHeight="1" thickBot="1">
      <c r="A405" s="69"/>
      <c r="B405" s="73" t="s">
        <v>468</v>
      </c>
      <c r="C405" s="76"/>
      <c r="D405" s="76"/>
      <c r="E405" s="77"/>
      <c r="F405" s="914"/>
      <c r="G405" s="183"/>
      <c r="H405" s="67"/>
      <c r="I405" s="67"/>
    </row>
    <row r="406" spans="1:9" ht="12" customHeight="1" thickBot="1">
      <c r="A406" s="51"/>
      <c r="B406" s="56" t="s">
        <v>460</v>
      </c>
      <c r="C406" s="81">
        <f>SUM(C399:C405)</f>
        <v>13435</v>
      </c>
      <c r="D406" s="81">
        <f>SUM(D399:D405)</f>
        <v>7736</v>
      </c>
      <c r="E406" s="81">
        <f>SUM(E399:E405)</f>
        <v>2434</v>
      </c>
      <c r="F406" s="915">
        <f>SUM(E406/D406)</f>
        <v>0.31463288521199584</v>
      </c>
      <c r="G406" s="182"/>
      <c r="H406" s="67"/>
      <c r="I406" s="67"/>
    </row>
    <row r="407" spans="1:9" ht="12" customHeight="1">
      <c r="A407" s="15">
        <v>3316</v>
      </c>
      <c r="B407" s="102" t="s">
        <v>836</v>
      </c>
      <c r="C407" s="88"/>
      <c r="D407" s="88"/>
      <c r="E407" s="88"/>
      <c r="F407" s="572"/>
      <c r="G407" s="181"/>
      <c r="H407" s="67"/>
      <c r="I407" s="67"/>
    </row>
    <row r="408" spans="1:9" ht="12" customHeight="1">
      <c r="A408" s="69"/>
      <c r="B408" s="70" t="s">
        <v>273</v>
      </c>
      <c r="C408" s="76"/>
      <c r="D408" s="76"/>
      <c r="E408" s="76"/>
      <c r="F408" s="572"/>
      <c r="G408" s="181"/>
      <c r="H408" s="67"/>
      <c r="I408" s="67"/>
    </row>
    <row r="409" spans="1:9" ht="12" customHeight="1">
      <c r="A409" s="69"/>
      <c r="B409" s="7" t="s">
        <v>494</v>
      </c>
      <c r="C409" s="76"/>
      <c r="D409" s="76"/>
      <c r="E409" s="76"/>
      <c r="F409" s="572"/>
      <c r="G409" s="463"/>
      <c r="H409" s="67"/>
      <c r="I409" s="67"/>
    </row>
    <row r="410" spans="1:9" ht="12" customHeight="1">
      <c r="A410" s="69"/>
      <c r="B410" s="84" t="s">
        <v>467</v>
      </c>
      <c r="C410" s="76"/>
      <c r="D410" s="76"/>
      <c r="E410" s="76">
        <v>6</v>
      </c>
      <c r="F410" s="572"/>
      <c r="G410" s="181"/>
      <c r="H410" s="67"/>
      <c r="I410" s="67"/>
    </row>
    <row r="411" spans="1:9" ht="12" customHeight="1">
      <c r="A411" s="69"/>
      <c r="B411" s="10" t="s">
        <v>481</v>
      </c>
      <c r="C411" s="252"/>
      <c r="D411" s="252"/>
      <c r="E411" s="252"/>
      <c r="F411" s="572"/>
      <c r="G411" s="181"/>
      <c r="H411" s="67"/>
      <c r="I411" s="67"/>
    </row>
    <row r="412" spans="1:9" ht="12" customHeight="1">
      <c r="A412" s="69"/>
      <c r="B412" s="10" t="s">
        <v>286</v>
      </c>
      <c r="C412" s="76"/>
      <c r="D412" s="76"/>
      <c r="E412" s="76"/>
      <c r="F412" s="572"/>
      <c r="G412" s="186"/>
      <c r="H412" s="67"/>
      <c r="I412" s="67"/>
    </row>
    <row r="413" spans="1:9" ht="12" customHeight="1">
      <c r="A413" s="69"/>
      <c r="B413" s="10" t="s">
        <v>642</v>
      </c>
      <c r="C413" s="76"/>
      <c r="D413" s="76">
        <v>113</v>
      </c>
      <c r="E413" s="76">
        <v>283</v>
      </c>
      <c r="F413" s="913">
        <f>SUM(E413/D413)</f>
        <v>2.504424778761062</v>
      </c>
      <c r="G413" s="186"/>
      <c r="H413" s="67"/>
      <c r="I413" s="67"/>
    </row>
    <row r="414" spans="1:9" ht="12" customHeight="1" thickBot="1">
      <c r="A414" s="69"/>
      <c r="B414" s="73" t="s">
        <v>468</v>
      </c>
      <c r="C414" s="76"/>
      <c r="D414" s="76"/>
      <c r="E414" s="77"/>
      <c r="F414" s="914"/>
      <c r="G414" s="183"/>
      <c r="H414" s="67"/>
      <c r="I414" s="67"/>
    </row>
    <row r="415" spans="1:9" ht="12" customHeight="1" thickBot="1">
      <c r="A415" s="51"/>
      <c r="B415" s="56" t="s">
        <v>460</v>
      </c>
      <c r="C415" s="81">
        <f>SUM(C408:C414)</f>
        <v>0</v>
      </c>
      <c r="D415" s="81">
        <f>SUM(D408:D414)</f>
        <v>113</v>
      </c>
      <c r="E415" s="81">
        <f>SUM(E408:E414)</f>
        <v>289</v>
      </c>
      <c r="F415" s="915">
        <f>SUM(E415/D415)</f>
        <v>2.5575221238938055</v>
      </c>
      <c r="G415" s="182"/>
      <c r="H415" s="67"/>
      <c r="I415" s="67"/>
    </row>
    <row r="416" spans="1:9" ht="12" customHeight="1">
      <c r="A416" s="15">
        <v>3318</v>
      </c>
      <c r="B416" s="102" t="s">
        <v>342</v>
      </c>
      <c r="C416" s="88"/>
      <c r="D416" s="88"/>
      <c r="E416" s="88"/>
      <c r="F416" s="572"/>
      <c r="G416" s="181"/>
      <c r="H416" s="67"/>
      <c r="I416" s="67"/>
    </row>
    <row r="417" spans="1:9" ht="12" customHeight="1">
      <c r="A417" s="69"/>
      <c r="B417" s="70" t="s">
        <v>273</v>
      </c>
      <c r="C417" s="76"/>
      <c r="D417" s="76"/>
      <c r="E417" s="76"/>
      <c r="F417" s="572"/>
      <c r="G417" s="181"/>
      <c r="H417" s="67"/>
      <c r="I417" s="67"/>
    </row>
    <row r="418" spans="1:9" ht="12" customHeight="1">
      <c r="A418" s="69"/>
      <c r="B418" s="7" t="s">
        <v>494</v>
      </c>
      <c r="C418" s="76"/>
      <c r="D418" s="76"/>
      <c r="E418" s="76"/>
      <c r="F418" s="572"/>
      <c r="G418" s="181"/>
      <c r="H418" s="67"/>
      <c r="I418" s="67"/>
    </row>
    <row r="419" spans="1:9" ht="12" customHeight="1">
      <c r="A419" s="69"/>
      <c r="B419" s="84" t="s">
        <v>467</v>
      </c>
      <c r="C419" s="76"/>
      <c r="D419" s="76"/>
      <c r="E419" s="76"/>
      <c r="F419" s="572"/>
      <c r="G419" s="463"/>
      <c r="H419" s="67"/>
      <c r="I419" s="67"/>
    </row>
    <row r="420" spans="1:9" ht="12" customHeight="1">
      <c r="A420" s="69"/>
      <c r="B420" s="10" t="s">
        <v>481</v>
      </c>
      <c r="C420" s="252"/>
      <c r="D420" s="252"/>
      <c r="E420" s="252"/>
      <c r="F420" s="572"/>
      <c r="G420" s="181"/>
      <c r="H420" s="67"/>
      <c r="I420" s="67"/>
    </row>
    <row r="421" spans="1:9" ht="12" customHeight="1">
      <c r="A421" s="69"/>
      <c r="B421" s="10" t="s">
        <v>286</v>
      </c>
      <c r="C421" s="76"/>
      <c r="D421" s="76"/>
      <c r="E421" s="76"/>
      <c r="F421" s="572"/>
      <c r="G421" s="186"/>
      <c r="H421" s="67"/>
      <c r="I421" s="67"/>
    </row>
    <row r="422" spans="1:9" ht="12" customHeight="1">
      <c r="A422" s="69"/>
      <c r="B422" s="10" t="s">
        <v>642</v>
      </c>
      <c r="C422" s="76">
        <v>2200</v>
      </c>
      <c r="D422" s="76">
        <v>8502</v>
      </c>
      <c r="E422" s="76">
        <v>6004</v>
      </c>
      <c r="F422" s="913">
        <f>SUM(E422/D422)</f>
        <v>0.706186779581275</v>
      </c>
      <c r="G422" s="186"/>
      <c r="H422" s="67"/>
      <c r="I422" s="67"/>
    </row>
    <row r="423" spans="1:9" ht="12" customHeight="1" thickBot="1">
      <c r="A423" s="69"/>
      <c r="B423" s="73" t="s">
        <v>468</v>
      </c>
      <c r="C423" s="76"/>
      <c r="D423" s="76"/>
      <c r="E423" s="77"/>
      <c r="F423" s="914"/>
      <c r="G423" s="30"/>
      <c r="H423" s="67"/>
      <c r="I423" s="67"/>
    </row>
    <row r="424" spans="1:9" ht="12" customHeight="1" thickBot="1">
      <c r="A424" s="51"/>
      <c r="B424" s="56" t="s">
        <v>460</v>
      </c>
      <c r="C424" s="81">
        <f>SUM(C417:C423)</f>
        <v>2200</v>
      </c>
      <c r="D424" s="81">
        <f>SUM(D417:D423)</f>
        <v>8502</v>
      </c>
      <c r="E424" s="81">
        <f>SUM(E417:E423)</f>
        <v>6004</v>
      </c>
      <c r="F424" s="915">
        <f>SUM(E424/D424)</f>
        <v>0.706186779581275</v>
      </c>
      <c r="G424" s="182"/>
      <c r="H424" s="67"/>
      <c r="I424" s="67"/>
    </row>
    <row r="425" spans="1:9" ht="12" customHeight="1">
      <c r="A425" s="15">
        <v>3320</v>
      </c>
      <c r="B425" s="97" t="s">
        <v>393</v>
      </c>
      <c r="C425" s="98"/>
      <c r="D425" s="98"/>
      <c r="E425" s="88"/>
      <c r="F425" s="572"/>
      <c r="G425" s="181"/>
      <c r="H425" s="67"/>
      <c r="I425" s="67"/>
    </row>
    <row r="426" spans="1:9" ht="12" customHeight="1">
      <c r="A426" s="69"/>
      <c r="B426" s="70" t="s">
        <v>273</v>
      </c>
      <c r="C426" s="76"/>
      <c r="D426" s="76"/>
      <c r="E426" s="76"/>
      <c r="F426" s="572"/>
      <c r="G426" s="181"/>
      <c r="H426" s="67"/>
      <c r="I426" s="67"/>
    </row>
    <row r="427" spans="1:9" ht="12" customHeight="1">
      <c r="A427" s="69"/>
      <c r="B427" s="7" t="s">
        <v>494</v>
      </c>
      <c r="C427" s="76"/>
      <c r="D427" s="76"/>
      <c r="E427" s="76"/>
      <c r="F427" s="572"/>
      <c r="G427" s="181"/>
      <c r="H427" s="67"/>
      <c r="I427" s="67"/>
    </row>
    <row r="428" spans="1:9" ht="12" customHeight="1">
      <c r="A428" s="69"/>
      <c r="B428" s="84" t="s">
        <v>467</v>
      </c>
      <c r="C428" s="76"/>
      <c r="D428" s="76"/>
      <c r="E428" s="76"/>
      <c r="F428" s="572"/>
      <c r="G428" s="463"/>
      <c r="H428" s="67"/>
      <c r="I428" s="67"/>
    </row>
    <row r="429" spans="1:9" ht="12" customHeight="1">
      <c r="A429" s="69"/>
      <c r="B429" s="10" t="s">
        <v>481</v>
      </c>
      <c r="C429" s="252"/>
      <c r="D429" s="252"/>
      <c r="E429" s="252"/>
      <c r="F429" s="572"/>
      <c r="G429" s="181"/>
      <c r="H429" s="67"/>
      <c r="I429" s="67"/>
    </row>
    <row r="430" spans="1:9" ht="12" customHeight="1">
      <c r="A430" s="69"/>
      <c r="B430" s="10" t="s">
        <v>286</v>
      </c>
      <c r="C430" s="76"/>
      <c r="D430" s="76"/>
      <c r="E430" s="76"/>
      <c r="F430" s="572"/>
      <c r="G430" s="186"/>
      <c r="H430" s="67"/>
      <c r="I430" s="67"/>
    </row>
    <row r="431" spans="1:9" ht="12" customHeight="1">
      <c r="A431" s="69"/>
      <c r="B431" s="10" t="s">
        <v>642</v>
      </c>
      <c r="C431" s="76">
        <v>1114</v>
      </c>
      <c r="D431" s="76">
        <v>1114</v>
      </c>
      <c r="E431" s="76">
        <v>31</v>
      </c>
      <c r="F431" s="913">
        <f>SUM(E431/D431)</f>
        <v>0.027827648114901255</v>
      </c>
      <c r="G431" s="186"/>
      <c r="H431" s="67"/>
      <c r="I431" s="67"/>
    </row>
    <row r="432" spans="1:9" ht="12" customHeight="1" thickBot="1">
      <c r="A432" s="69"/>
      <c r="B432" s="73" t="s">
        <v>468</v>
      </c>
      <c r="C432" s="76"/>
      <c r="D432" s="76"/>
      <c r="E432" s="77"/>
      <c r="F432" s="914"/>
      <c r="G432" s="30"/>
      <c r="H432" s="67"/>
      <c r="I432" s="67"/>
    </row>
    <row r="433" spans="1:9" ht="12" customHeight="1" thickBot="1">
      <c r="A433" s="51"/>
      <c r="B433" s="56" t="s">
        <v>460</v>
      </c>
      <c r="C433" s="81">
        <f>SUM(C426:C432)</f>
        <v>1114</v>
      </c>
      <c r="D433" s="81">
        <f>SUM(D426:D432)</f>
        <v>1114</v>
      </c>
      <c r="E433" s="81">
        <f>SUM(E426:E432)</f>
        <v>31</v>
      </c>
      <c r="F433" s="915">
        <f>SUM(E433/D433)</f>
        <v>0.027827648114901255</v>
      </c>
      <c r="G433" s="182"/>
      <c r="H433" s="67"/>
      <c r="I433" s="67"/>
    </row>
    <row r="434" spans="1:9" ht="12" customHeight="1">
      <c r="A434" s="15">
        <v>3322</v>
      </c>
      <c r="B434" s="97" t="s">
        <v>343</v>
      </c>
      <c r="C434" s="88"/>
      <c r="D434" s="88"/>
      <c r="E434" s="88"/>
      <c r="F434" s="572"/>
      <c r="G434" s="181"/>
      <c r="H434" s="67"/>
      <c r="I434" s="67"/>
    </row>
    <row r="435" spans="1:9" ht="12" customHeight="1">
      <c r="A435" s="69"/>
      <c r="B435" s="70" t="s">
        <v>273</v>
      </c>
      <c r="C435" s="76"/>
      <c r="D435" s="76"/>
      <c r="E435" s="76"/>
      <c r="F435" s="572"/>
      <c r="G435" s="181"/>
      <c r="H435" s="67"/>
      <c r="I435" s="67"/>
    </row>
    <row r="436" spans="1:9" ht="12" customHeight="1">
      <c r="A436" s="69"/>
      <c r="B436" s="7" t="s">
        <v>494</v>
      </c>
      <c r="C436" s="76"/>
      <c r="D436" s="76"/>
      <c r="E436" s="76"/>
      <c r="F436" s="572"/>
      <c r="G436" s="463"/>
      <c r="H436" s="67"/>
      <c r="I436" s="67"/>
    </row>
    <row r="437" spans="1:9" ht="12" customHeight="1">
      <c r="A437" s="69"/>
      <c r="B437" s="84" t="s">
        <v>467</v>
      </c>
      <c r="C437" s="76">
        <v>100</v>
      </c>
      <c r="D437" s="76">
        <v>100</v>
      </c>
      <c r="E437" s="76">
        <v>16</v>
      </c>
      <c r="F437" s="913">
        <f>SUM(E437/D437)</f>
        <v>0.16</v>
      </c>
      <c r="G437" s="181"/>
      <c r="H437" s="67"/>
      <c r="I437" s="67"/>
    </row>
    <row r="438" spans="1:9" ht="12" customHeight="1">
      <c r="A438" s="69"/>
      <c r="B438" s="10" t="s">
        <v>481</v>
      </c>
      <c r="C438" s="252"/>
      <c r="D438" s="252"/>
      <c r="E438" s="252"/>
      <c r="F438" s="572"/>
      <c r="G438" s="181"/>
      <c r="H438" s="67"/>
      <c r="I438" s="67"/>
    </row>
    <row r="439" spans="1:9" ht="12" customHeight="1">
      <c r="A439" s="69"/>
      <c r="B439" s="10" t="s">
        <v>286</v>
      </c>
      <c r="C439" s="76"/>
      <c r="D439" s="76"/>
      <c r="E439" s="76"/>
      <c r="F439" s="572"/>
      <c r="G439" s="186"/>
      <c r="H439" s="67"/>
      <c r="I439" s="67"/>
    </row>
    <row r="440" spans="1:9" ht="12" customHeight="1">
      <c r="A440" s="69"/>
      <c r="B440" s="10" t="s">
        <v>642</v>
      </c>
      <c r="C440" s="76">
        <v>6400</v>
      </c>
      <c r="D440" s="76">
        <v>6400</v>
      </c>
      <c r="E440" s="76"/>
      <c r="F440" s="572">
        <f>SUM(E440/D440)</f>
        <v>0</v>
      </c>
      <c r="G440" s="218"/>
      <c r="H440" s="67"/>
      <c r="I440" s="67"/>
    </row>
    <row r="441" spans="1:9" ht="12" customHeight="1" thickBot="1">
      <c r="A441" s="69"/>
      <c r="B441" s="73" t="s">
        <v>468</v>
      </c>
      <c r="C441" s="76"/>
      <c r="D441" s="76"/>
      <c r="E441" s="77"/>
      <c r="F441" s="914"/>
      <c r="G441" s="460"/>
      <c r="H441" s="67"/>
      <c r="I441" s="67"/>
    </row>
    <row r="442" spans="1:9" ht="12" customHeight="1" thickBot="1">
      <c r="A442" s="51"/>
      <c r="B442" s="56" t="s">
        <v>460</v>
      </c>
      <c r="C442" s="81">
        <f>SUM(C435:C441)</f>
        <v>6500</v>
      </c>
      <c r="D442" s="81">
        <f>SUM(D435:D441)</f>
        <v>6500</v>
      </c>
      <c r="E442" s="81">
        <f>SUM(E435:E441)</f>
        <v>16</v>
      </c>
      <c r="F442" s="937">
        <f>SUM(E442/D442)</f>
        <v>0.0024615384615384616</v>
      </c>
      <c r="G442" s="182"/>
      <c r="H442" s="67"/>
      <c r="I442" s="67"/>
    </row>
    <row r="443" spans="1:9" ht="12" customHeight="1">
      <c r="A443" s="171">
        <v>3323</v>
      </c>
      <c r="B443" s="856" t="s">
        <v>700</v>
      </c>
      <c r="C443" s="88"/>
      <c r="D443" s="88"/>
      <c r="E443" s="88"/>
      <c r="F443" s="572"/>
      <c r="G443" s="181"/>
      <c r="H443" s="67"/>
      <c r="I443" s="67"/>
    </row>
    <row r="444" spans="1:9" ht="12" customHeight="1">
      <c r="A444" s="69"/>
      <c r="B444" s="70" t="s">
        <v>273</v>
      </c>
      <c r="C444" s="76"/>
      <c r="D444" s="76"/>
      <c r="E444" s="76"/>
      <c r="F444" s="572"/>
      <c r="G444" s="181"/>
      <c r="H444" s="67"/>
      <c r="I444" s="67"/>
    </row>
    <row r="445" spans="1:9" ht="12" customHeight="1">
      <c r="A445" s="69"/>
      <c r="B445" s="7" t="s">
        <v>494</v>
      </c>
      <c r="C445" s="76"/>
      <c r="D445" s="76"/>
      <c r="E445" s="76"/>
      <c r="F445" s="572"/>
      <c r="G445" s="463"/>
      <c r="H445" s="67"/>
      <c r="I445" s="67"/>
    </row>
    <row r="446" spans="1:9" ht="12" customHeight="1">
      <c r="A446" s="69"/>
      <c r="B446" s="84" t="s">
        <v>467</v>
      </c>
      <c r="C446" s="76"/>
      <c r="D446" s="76"/>
      <c r="E446" s="76"/>
      <c r="F446" s="572"/>
      <c r="G446" s="181"/>
      <c r="H446" s="67"/>
      <c r="I446" s="67"/>
    </row>
    <row r="447" spans="1:9" ht="12" customHeight="1">
      <c r="A447" s="69"/>
      <c r="B447" s="10" t="s">
        <v>481</v>
      </c>
      <c r="C447" s="252"/>
      <c r="D447" s="252"/>
      <c r="E447" s="252"/>
      <c r="F447" s="572"/>
      <c r="G447" s="181"/>
      <c r="H447" s="67"/>
      <c r="I447" s="67"/>
    </row>
    <row r="448" spans="1:9" ht="12" customHeight="1">
      <c r="A448" s="69"/>
      <c r="B448" s="10" t="s">
        <v>286</v>
      </c>
      <c r="C448" s="76"/>
      <c r="D448" s="76"/>
      <c r="E448" s="76"/>
      <c r="F448" s="572"/>
      <c r="G448" s="186"/>
      <c r="H448" s="67"/>
      <c r="I448" s="67"/>
    </row>
    <row r="449" spans="1:9" ht="12" customHeight="1">
      <c r="A449" s="69"/>
      <c r="B449" s="10" t="s">
        <v>642</v>
      </c>
      <c r="C449" s="76"/>
      <c r="D449" s="857">
        <v>6000</v>
      </c>
      <c r="E449" s="857"/>
      <c r="F449" s="572">
        <f>SUM(E449/D449)</f>
        <v>0</v>
      </c>
      <c r="G449" s="218"/>
      <c r="H449" s="67"/>
      <c r="I449" s="67"/>
    </row>
    <row r="450" spans="1:9" ht="12" customHeight="1" thickBot="1">
      <c r="A450" s="69"/>
      <c r="B450" s="73" t="s">
        <v>468</v>
      </c>
      <c r="C450" s="76"/>
      <c r="D450" s="76"/>
      <c r="E450" s="77"/>
      <c r="F450" s="914"/>
      <c r="G450" s="460"/>
      <c r="H450" s="67"/>
      <c r="I450" s="67"/>
    </row>
    <row r="451" spans="1:9" ht="12" customHeight="1" thickBot="1">
      <c r="A451" s="51"/>
      <c r="B451" s="56" t="s">
        <v>460</v>
      </c>
      <c r="C451" s="81">
        <f>SUM(C444:C450)</f>
        <v>0</v>
      </c>
      <c r="D451" s="81">
        <f>SUM(D444:D450)</f>
        <v>6000</v>
      </c>
      <c r="E451" s="81"/>
      <c r="F451" s="915">
        <f>SUM(E451/D451)</f>
        <v>0</v>
      </c>
      <c r="G451" s="182"/>
      <c r="H451" s="67"/>
      <c r="I451" s="67"/>
    </row>
    <row r="452" spans="1:9" ht="12" customHeight="1">
      <c r="A452" s="50">
        <v>3340</v>
      </c>
      <c r="B452" s="105" t="s">
        <v>737</v>
      </c>
      <c r="C452" s="98"/>
      <c r="D452" s="98"/>
      <c r="E452" s="88"/>
      <c r="F452" s="572"/>
      <c r="G452" s="181"/>
      <c r="H452" s="67"/>
      <c r="I452" s="67"/>
    </row>
    <row r="453" spans="1:9" ht="12" customHeight="1">
      <c r="A453" s="15"/>
      <c r="B453" s="70" t="s">
        <v>273</v>
      </c>
      <c r="C453" s="45"/>
      <c r="D453" s="45"/>
      <c r="E453" s="88"/>
      <c r="F453" s="572"/>
      <c r="G453" s="181"/>
      <c r="H453" s="67"/>
      <c r="I453" s="67"/>
    </row>
    <row r="454" spans="1:9" ht="12" customHeight="1">
      <c r="A454" s="15"/>
      <c r="B454" s="7" t="s">
        <v>494</v>
      </c>
      <c r="C454" s="45"/>
      <c r="D454" s="45"/>
      <c r="E454" s="88"/>
      <c r="F454" s="572"/>
      <c r="G454" s="463"/>
      <c r="H454" s="67"/>
      <c r="I454" s="67"/>
    </row>
    <row r="455" spans="1:9" ht="12" customHeight="1">
      <c r="A455" s="85"/>
      <c r="B455" s="84" t="s">
        <v>467</v>
      </c>
      <c r="C455" s="162">
        <v>4000</v>
      </c>
      <c r="D455" s="162">
        <v>4000</v>
      </c>
      <c r="E455" s="252">
        <v>1641</v>
      </c>
      <c r="F455" s="913">
        <f>SUM(E455/D455)</f>
        <v>0.41025</v>
      </c>
      <c r="G455" s="181"/>
      <c r="H455" s="67"/>
      <c r="I455" s="67"/>
    </row>
    <row r="456" spans="1:9" ht="12" customHeight="1">
      <c r="A456" s="15"/>
      <c r="B456" s="10" t="s">
        <v>413</v>
      </c>
      <c r="C456" s="45"/>
      <c r="D456" s="45"/>
      <c r="E456" s="88"/>
      <c r="F456" s="572"/>
      <c r="G456" s="181"/>
      <c r="H456" s="67"/>
      <c r="I456" s="67"/>
    </row>
    <row r="457" spans="1:9" ht="12" customHeight="1">
      <c r="A457" s="15"/>
      <c r="B457" s="10" t="s">
        <v>286</v>
      </c>
      <c r="C457" s="45"/>
      <c r="D457" s="45"/>
      <c r="E457" s="88"/>
      <c r="F457" s="572"/>
      <c r="G457" s="186"/>
      <c r="H457" s="67"/>
      <c r="I457" s="67"/>
    </row>
    <row r="458" spans="1:9" ht="12" customHeight="1" thickBot="1">
      <c r="A458" s="15"/>
      <c r="B458" s="73" t="s">
        <v>468</v>
      </c>
      <c r="C458" s="103"/>
      <c r="D458" s="103"/>
      <c r="E458" s="103"/>
      <c r="F458" s="914"/>
      <c r="G458" s="30"/>
      <c r="H458" s="67"/>
      <c r="I458" s="67"/>
    </row>
    <row r="459" spans="1:9" ht="12" customHeight="1" thickBot="1">
      <c r="A459" s="79"/>
      <c r="B459" s="56" t="s">
        <v>460</v>
      </c>
      <c r="C459" s="81">
        <f>SUM(C453:C458)</f>
        <v>4000</v>
      </c>
      <c r="D459" s="81">
        <f>SUM(D453:D458)</f>
        <v>4000</v>
      </c>
      <c r="E459" s="81">
        <f>SUM(E453:E458)</f>
        <v>1641</v>
      </c>
      <c r="F459" s="915">
        <f>SUM(E459/D459)</f>
        <v>0.41025</v>
      </c>
      <c r="G459" s="182"/>
      <c r="H459" s="67"/>
      <c r="I459" s="67"/>
    </row>
    <row r="460" spans="1:9" ht="12" customHeight="1">
      <c r="A460" s="50">
        <v>3341</v>
      </c>
      <c r="B460" s="105" t="s">
        <v>485</v>
      </c>
      <c r="C460" s="98"/>
      <c r="D460" s="98"/>
      <c r="E460" s="88"/>
      <c r="F460" s="572"/>
      <c r="G460" s="181"/>
      <c r="H460" s="67"/>
      <c r="I460" s="67"/>
    </row>
    <row r="461" spans="1:9" ht="12" customHeight="1">
      <c r="A461" s="15"/>
      <c r="B461" s="70" t="s">
        <v>273</v>
      </c>
      <c r="C461" s="45"/>
      <c r="D461" s="45"/>
      <c r="E461" s="88"/>
      <c r="F461" s="572"/>
      <c r="G461" s="181"/>
      <c r="H461" s="67"/>
      <c r="I461" s="67"/>
    </row>
    <row r="462" spans="1:9" ht="12" customHeight="1">
      <c r="A462" s="15"/>
      <c r="B462" s="7" t="s">
        <v>494</v>
      </c>
      <c r="C462" s="45"/>
      <c r="D462" s="45"/>
      <c r="E462" s="88"/>
      <c r="F462" s="572"/>
      <c r="G462" s="463"/>
      <c r="H462" s="67"/>
      <c r="I462" s="67"/>
    </row>
    <row r="463" spans="1:9" ht="12" customHeight="1">
      <c r="A463" s="85"/>
      <c r="B463" s="84" t="s">
        <v>467</v>
      </c>
      <c r="C463" s="162">
        <v>1084</v>
      </c>
      <c r="D463" s="162">
        <v>1084</v>
      </c>
      <c r="E463" s="252">
        <v>549</v>
      </c>
      <c r="F463" s="913">
        <f>SUM(E463/D463)</f>
        <v>0.5064575645756457</v>
      </c>
      <c r="G463" s="181"/>
      <c r="H463" s="67"/>
      <c r="I463" s="67"/>
    </row>
    <row r="464" spans="1:9" ht="12" customHeight="1">
      <c r="A464" s="15"/>
      <c r="B464" s="10" t="s">
        <v>413</v>
      </c>
      <c r="C464" s="45"/>
      <c r="D464" s="45"/>
      <c r="E464" s="88"/>
      <c r="F464" s="572"/>
      <c r="G464" s="181"/>
      <c r="H464" s="67"/>
      <c r="I464" s="67"/>
    </row>
    <row r="465" spans="1:9" ht="12" customHeight="1">
      <c r="A465" s="15"/>
      <c r="B465" s="10" t="s">
        <v>286</v>
      </c>
      <c r="C465" s="45"/>
      <c r="D465" s="45"/>
      <c r="E465" s="88"/>
      <c r="F465" s="572"/>
      <c r="G465" s="186"/>
      <c r="H465" s="67"/>
      <c r="I465" s="67"/>
    </row>
    <row r="466" spans="1:9" ht="12" customHeight="1" thickBot="1">
      <c r="A466" s="15"/>
      <c r="B466" s="73" t="s">
        <v>468</v>
      </c>
      <c r="C466" s="103"/>
      <c r="D466" s="103"/>
      <c r="E466" s="103"/>
      <c r="F466" s="914"/>
      <c r="G466" s="30"/>
      <c r="H466" s="67"/>
      <c r="I466" s="67"/>
    </row>
    <row r="467" spans="1:9" ht="12" customHeight="1" thickBot="1">
      <c r="A467" s="79"/>
      <c r="B467" s="56" t="s">
        <v>460</v>
      </c>
      <c r="C467" s="81">
        <f>SUM(C461:C466)</f>
        <v>1084</v>
      </c>
      <c r="D467" s="81">
        <f>SUM(D461:D466)</f>
        <v>1084</v>
      </c>
      <c r="E467" s="81">
        <f>SUM(E461:E466)</f>
        <v>549</v>
      </c>
      <c r="F467" s="915">
        <f>SUM(E467/D467)</f>
        <v>0.5064575645756457</v>
      </c>
      <c r="G467" s="182"/>
      <c r="H467" s="67"/>
      <c r="I467" s="67"/>
    </row>
    <row r="468" spans="1:9" ht="12" customHeight="1">
      <c r="A468" s="50">
        <v>3342</v>
      </c>
      <c r="B468" s="105" t="s">
        <v>486</v>
      </c>
      <c r="C468" s="98"/>
      <c r="D468" s="98"/>
      <c r="E468" s="88"/>
      <c r="F468" s="572"/>
      <c r="G468" s="181"/>
      <c r="H468" s="67"/>
      <c r="I468" s="67"/>
    </row>
    <row r="469" spans="1:9" ht="12" customHeight="1">
      <c r="A469" s="15"/>
      <c r="B469" s="70" t="s">
        <v>273</v>
      </c>
      <c r="C469" s="45"/>
      <c r="D469" s="45"/>
      <c r="E469" s="88"/>
      <c r="F469" s="572"/>
      <c r="G469" s="181"/>
      <c r="H469" s="67"/>
      <c r="I469" s="67"/>
    </row>
    <row r="470" spans="1:9" ht="12" customHeight="1">
      <c r="A470" s="15"/>
      <c r="B470" s="7" t="s">
        <v>494</v>
      </c>
      <c r="C470" s="45"/>
      <c r="D470" s="45"/>
      <c r="E470" s="88"/>
      <c r="F470" s="572"/>
      <c r="G470" s="181"/>
      <c r="H470" s="67"/>
      <c r="I470" s="67"/>
    </row>
    <row r="471" spans="1:9" ht="12" customHeight="1">
      <c r="A471" s="85"/>
      <c r="B471" s="84" t="s">
        <v>467</v>
      </c>
      <c r="C471" s="162">
        <v>880</v>
      </c>
      <c r="D471" s="162">
        <v>880</v>
      </c>
      <c r="E471" s="252">
        <v>220</v>
      </c>
      <c r="F471" s="913">
        <f>SUM(E471/D471)</f>
        <v>0.25</v>
      </c>
      <c r="G471" s="463"/>
      <c r="H471" s="67"/>
      <c r="I471" s="67"/>
    </row>
    <row r="472" spans="1:9" ht="12" customHeight="1">
      <c r="A472" s="15"/>
      <c r="B472" s="10" t="s">
        <v>413</v>
      </c>
      <c r="C472" s="45"/>
      <c r="D472" s="45"/>
      <c r="E472" s="88"/>
      <c r="F472" s="572"/>
      <c r="G472" s="181"/>
      <c r="H472" s="67"/>
      <c r="I472" s="67"/>
    </row>
    <row r="473" spans="1:9" ht="12" customHeight="1">
      <c r="A473" s="15"/>
      <c r="B473" s="10" t="s">
        <v>286</v>
      </c>
      <c r="C473" s="45"/>
      <c r="D473" s="45"/>
      <c r="E473" s="88"/>
      <c r="F473" s="572"/>
      <c r="G473" s="186"/>
      <c r="H473" s="67"/>
      <c r="I473" s="67"/>
    </row>
    <row r="474" spans="1:9" ht="12" customHeight="1" thickBot="1">
      <c r="A474" s="15"/>
      <c r="B474" s="73" t="s">
        <v>468</v>
      </c>
      <c r="C474" s="103"/>
      <c r="D474" s="103"/>
      <c r="E474" s="103"/>
      <c r="F474" s="914"/>
      <c r="G474" s="30"/>
      <c r="H474" s="67"/>
      <c r="I474" s="67"/>
    </row>
    <row r="475" spans="1:9" ht="12" customHeight="1" thickBot="1">
      <c r="A475" s="79"/>
      <c r="B475" s="56" t="s">
        <v>460</v>
      </c>
      <c r="C475" s="81">
        <f>SUM(C469:C474)</f>
        <v>880</v>
      </c>
      <c r="D475" s="81">
        <f>SUM(D469:D474)</f>
        <v>880</v>
      </c>
      <c r="E475" s="81">
        <f>SUM(E469:E474)</f>
        <v>220</v>
      </c>
      <c r="F475" s="915">
        <f>SUM(E475/D475)</f>
        <v>0.25</v>
      </c>
      <c r="G475" s="182"/>
      <c r="H475" s="67"/>
      <c r="I475" s="67"/>
    </row>
    <row r="476" spans="1:9" ht="12" customHeight="1">
      <c r="A476" s="50">
        <v>3343</v>
      </c>
      <c r="B476" s="105" t="s">
        <v>376</v>
      </c>
      <c r="C476" s="98"/>
      <c r="D476" s="98"/>
      <c r="E476" s="88"/>
      <c r="F476" s="572"/>
      <c r="G476" s="181"/>
      <c r="H476" s="67"/>
      <c r="I476" s="67"/>
    </row>
    <row r="477" spans="1:9" ht="12" customHeight="1">
      <c r="A477" s="15"/>
      <c r="B477" s="70" t="s">
        <v>273</v>
      </c>
      <c r="C477" s="45"/>
      <c r="D477" s="45"/>
      <c r="E477" s="88"/>
      <c r="F477" s="572"/>
      <c r="G477" s="181"/>
      <c r="H477" s="67"/>
      <c r="I477" s="67"/>
    </row>
    <row r="478" spans="1:9" ht="12" customHeight="1">
      <c r="A478" s="15"/>
      <c r="B478" s="7" t="s">
        <v>494</v>
      </c>
      <c r="C478" s="45"/>
      <c r="D478" s="45"/>
      <c r="E478" s="88"/>
      <c r="F478" s="572"/>
      <c r="G478" s="181"/>
      <c r="H478" s="67"/>
      <c r="I478" s="67"/>
    </row>
    <row r="479" spans="1:9" ht="12" customHeight="1">
      <c r="A479" s="85"/>
      <c r="B479" s="84" t="s">
        <v>467</v>
      </c>
      <c r="C479" s="162">
        <v>1000</v>
      </c>
      <c r="D479" s="162">
        <v>1000</v>
      </c>
      <c r="E479" s="252"/>
      <c r="F479" s="572">
        <f>SUM(E479/D479)</f>
        <v>0</v>
      </c>
      <c r="G479" s="181"/>
      <c r="H479" s="67"/>
      <c r="I479" s="67"/>
    </row>
    <row r="480" spans="1:9" ht="12" customHeight="1">
      <c r="A480" s="15"/>
      <c r="B480" s="10" t="s">
        <v>481</v>
      </c>
      <c r="C480" s="45"/>
      <c r="D480" s="45"/>
      <c r="E480" s="88"/>
      <c r="F480" s="572"/>
      <c r="G480" s="181"/>
      <c r="H480" s="67"/>
      <c r="I480" s="67"/>
    </row>
    <row r="481" spans="1:9" ht="12" customHeight="1">
      <c r="A481" s="15"/>
      <c r="B481" s="10" t="s">
        <v>286</v>
      </c>
      <c r="C481" s="45"/>
      <c r="D481" s="45"/>
      <c r="E481" s="88"/>
      <c r="F481" s="572"/>
      <c r="G481" s="186"/>
      <c r="H481" s="67"/>
      <c r="I481" s="67"/>
    </row>
    <row r="482" spans="1:9" ht="12" customHeight="1" thickBot="1">
      <c r="A482" s="15"/>
      <c r="B482" s="73" t="s">
        <v>468</v>
      </c>
      <c r="C482" s="103"/>
      <c r="D482" s="103"/>
      <c r="E482" s="103"/>
      <c r="F482" s="914"/>
      <c r="G482" s="30"/>
      <c r="H482" s="67"/>
      <c r="I482" s="67"/>
    </row>
    <row r="483" spans="1:9" ht="12" customHeight="1" thickBot="1">
      <c r="A483" s="79"/>
      <c r="B483" s="56" t="s">
        <v>460</v>
      </c>
      <c r="C483" s="81">
        <f>SUM(C477:C482)</f>
        <v>1000</v>
      </c>
      <c r="D483" s="81">
        <f>SUM(D477:D482)</f>
        <v>1000</v>
      </c>
      <c r="E483" s="81">
        <f>SUM(E477:E482)</f>
        <v>0</v>
      </c>
      <c r="F483" s="915">
        <f>SUM(E483/D483)</f>
        <v>0</v>
      </c>
      <c r="G483" s="182"/>
      <c r="H483" s="67"/>
      <c r="I483" s="67"/>
    </row>
    <row r="484" spans="1:9" ht="12" customHeight="1">
      <c r="A484" s="15">
        <v>3344</v>
      </c>
      <c r="B484" s="75" t="s">
        <v>455</v>
      </c>
      <c r="C484" s="82"/>
      <c r="D484" s="82"/>
      <c r="E484" s="98"/>
      <c r="F484" s="572"/>
      <c r="G484" s="181"/>
      <c r="H484" s="67"/>
      <c r="I484" s="67"/>
    </row>
    <row r="485" spans="1:9" ht="12" customHeight="1">
      <c r="A485" s="15"/>
      <c r="B485" s="73" t="s">
        <v>273</v>
      </c>
      <c r="C485" s="45"/>
      <c r="D485" s="45"/>
      <c r="E485" s="88"/>
      <c r="F485" s="572"/>
      <c r="G485" s="181"/>
      <c r="H485" s="67"/>
      <c r="I485" s="67"/>
    </row>
    <row r="486" spans="1:9" ht="12" customHeight="1">
      <c r="A486" s="15"/>
      <c r="B486" s="7" t="s">
        <v>494</v>
      </c>
      <c r="C486" s="45"/>
      <c r="D486" s="45"/>
      <c r="E486" s="88"/>
      <c r="F486" s="572"/>
      <c r="G486" s="181"/>
      <c r="H486" s="67"/>
      <c r="I486" s="67"/>
    </row>
    <row r="487" spans="1:9" ht="12" customHeight="1">
      <c r="A487" s="171"/>
      <c r="B487" s="169" t="s">
        <v>467</v>
      </c>
      <c r="C487" s="162">
        <v>1027</v>
      </c>
      <c r="D487" s="162">
        <v>1027</v>
      </c>
      <c r="E487" s="252"/>
      <c r="F487" s="572">
        <f>SUM(E487/D487)</f>
        <v>0</v>
      </c>
      <c r="G487" s="463"/>
      <c r="H487" s="67"/>
      <c r="I487" s="67"/>
    </row>
    <row r="488" spans="1:9" ht="12" customHeight="1">
      <c r="A488" s="171"/>
      <c r="B488" s="10" t="s">
        <v>481</v>
      </c>
      <c r="C488" s="45"/>
      <c r="D488" s="45"/>
      <c r="E488" s="88"/>
      <c r="F488" s="572"/>
      <c r="G488" s="181"/>
      <c r="H488" s="67"/>
      <c r="I488" s="67"/>
    </row>
    <row r="489" spans="1:9" ht="12" customHeight="1">
      <c r="A489" s="15"/>
      <c r="B489" s="7" t="s">
        <v>286</v>
      </c>
      <c r="C489" s="45"/>
      <c r="D489" s="45"/>
      <c r="E489" s="88"/>
      <c r="F489" s="572"/>
      <c r="G489" s="186"/>
      <c r="H489" s="67"/>
      <c r="I489" s="67"/>
    </row>
    <row r="490" spans="1:9" ht="12" customHeight="1" thickBot="1">
      <c r="A490" s="15"/>
      <c r="B490" s="96" t="s">
        <v>468</v>
      </c>
      <c r="C490" s="46"/>
      <c r="D490" s="46"/>
      <c r="E490" s="46"/>
      <c r="F490" s="914"/>
      <c r="G490" s="30"/>
      <c r="H490" s="67"/>
      <c r="I490" s="67"/>
    </row>
    <row r="491" spans="1:9" ht="12" customHeight="1" thickBot="1">
      <c r="A491" s="51"/>
      <c r="B491" s="62" t="s">
        <v>460</v>
      </c>
      <c r="C491" s="104">
        <f>SUM(C485:C490)</f>
        <v>1027</v>
      </c>
      <c r="D491" s="104">
        <f>SUM(D485:D490)</f>
        <v>1027</v>
      </c>
      <c r="E491" s="104">
        <f>SUM(E485:E490)</f>
        <v>0</v>
      </c>
      <c r="F491" s="915">
        <f>SUM(E491/D491)</f>
        <v>0</v>
      </c>
      <c r="G491" s="182"/>
      <c r="H491" s="67"/>
      <c r="I491" s="67"/>
    </row>
    <row r="492" spans="1:9" ht="12" customHeight="1">
      <c r="A492" s="15">
        <v>3345</v>
      </c>
      <c r="B492" s="72" t="s">
        <v>377</v>
      </c>
      <c r="C492" s="98"/>
      <c r="D492" s="98"/>
      <c r="E492" s="88"/>
      <c r="F492" s="572"/>
      <c r="G492" s="4"/>
      <c r="H492" s="67"/>
      <c r="I492" s="67"/>
    </row>
    <row r="493" spans="1:9" ht="12" customHeight="1">
      <c r="A493" s="15"/>
      <c r="B493" s="70" t="s">
        <v>273</v>
      </c>
      <c r="C493" s="45"/>
      <c r="D493" s="45"/>
      <c r="E493" s="88"/>
      <c r="F493" s="572"/>
      <c r="G493" s="5"/>
      <c r="H493" s="67"/>
      <c r="I493" s="67"/>
    </row>
    <row r="494" spans="1:9" ht="12" customHeight="1">
      <c r="A494" s="15"/>
      <c r="B494" s="7" t="s">
        <v>494</v>
      </c>
      <c r="C494" s="45"/>
      <c r="D494" s="45"/>
      <c r="E494" s="88"/>
      <c r="F494" s="572"/>
      <c r="G494" s="5"/>
      <c r="H494" s="67"/>
      <c r="I494" s="67"/>
    </row>
    <row r="495" spans="1:9" ht="12" customHeight="1">
      <c r="A495" s="15"/>
      <c r="B495" s="84" t="s">
        <v>467</v>
      </c>
      <c r="C495" s="162">
        <v>300</v>
      </c>
      <c r="D495" s="162">
        <v>300</v>
      </c>
      <c r="E495" s="252"/>
      <c r="F495" s="572">
        <f>SUM(E495/D495)</f>
        <v>0</v>
      </c>
      <c r="G495" s="463"/>
      <c r="H495" s="67"/>
      <c r="I495" s="67"/>
    </row>
    <row r="496" spans="1:9" ht="12" customHeight="1">
      <c r="A496" s="15"/>
      <c r="B496" s="10" t="s">
        <v>481</v>
      </c>
      <c r="C496" s="45"/>
      <c r="D496" s="45"/>
      <c r="E496" s="88"/>
      <c r="F496" s="572"/>
      <c r="G496" s="5"/>
      <c r="H496" s="67"/>
      <c r="I496" s="67"/>
    </row>
    <row r="497" spans="1:9" ht="12" customHeight="1">
      <c r="A497" s="15"/>
      <c r="B497" s="10" t="s">
        <v>286</v>
      </c>
      <c r="C497" s="45"/>
      <c r="D497" s="45"/>
      <c r="E497" s="88"/>
      <c r="F497" s="572"/>
      <c r="G497" s="5"/>
      <c r="H497" s="67"/>
      <c r="I497" s="67"/>
    </row>
    <row r="498" spans="1:9" ht="12" customHeight="1" thickBot="1">
      <c r="A498" s="15"/>
      <c r="B498" s="73" t="s">
        <v>468</v>
      </c>
      <c r="C498" s="46"/>
      <c r="D498" s="46"/>
      <c r="E498" s="46"/>
      <c r="F498" s="914"/>
      <c r="G498" s="30"/>
      <c r="H498" s="67"/>
      <c r="I498" s="67"/>
    </row>
    <row r="499" spans="1:9" ht="12" customHeight="1" thickBot="1">
      <c r="A499" s="51"/>
      <c r="B499" s="56" t="s">
        <v>460</v>
      </c>
      <c r="C499" s="104">
        <f>SUM(C495:C498)</f>
        <v>300</v>
      </c>
      <c r="D499" s="104">
        <f>SUM(D495:D498)</f>
        <v>300</v>
      </c>
      <c r="E499" s="104">
        <f>SUM(E495:E498)</f>
        <v>0</v>
      </c>
      <c r="F499" s="915">
        <f>SUM(E499/D499)</f>
        <v>0</v>
      </c>
      <c r="G499" s="182"/>
      <c r="H499" s="67"/>
      <c r="I499" s="67"/>
    </row>
    <row r="500" spans="1:9" ht="12" customHeight="1">
      <c r="A500" s="15">
        <v>3346</v>
      </c>
      <c r="B500" s="102" t="s">
        <v>280</v>
      </c>
      <c r="C500" s="98"/>
      <c r="D500" s="98"/>
      <c r="E500" s="88"/>
      <c r="F500" s="572"/>
      <c r="G500" s="181"/>
      <c r="H500" s="67"/>
      <c r="I500" s="67"/>
    </row>
    <row r="501" spans="1:9" ht="12" customHeight="1">
      <c r="A501" s="69"/>
      <c r="B501" s="70" t="s">
        <v>273</v>
      </c>
      <c r="C501" s="88"/>
      <c r="D501" s="88"/>
      <c r="E501" s="88"/>
      <c r="F501" s="572"/>
      <c r="G501" s="181"/>
      <c r="H501" s="67"/>
      <c r="I501" s="67"/>
    </row>
    <row r="502" spans="1:9" ht="12" customHeight="1">
      <c r="A502" s="69"/>
      <c r="B502" s="7" t="s">
        <v>494</v>
      </c>
      <c r="C502" s="45"/>
      <c r="D502" s="45"/>
      <c r="E502" s="88"/>
      <c r="F502" s="572"/>
      <c r="G502" s="181"/>
      <c r="H502" s="67"/>
      <c r="I502" s="67"/>
    </row>
    <row r="503" spans="1:9" ht="12" customHeight="1">
      <c r="A503" s="69"/>
      <c r="B503" s="84" t="s">
        <v>467</v>
      </c>
      <c r="C503" s="162">
        <v>3733</v>
      </c>
      <c r="D503" s="162">
        <v>3733</v>
      </c>
      <c r="E503" s="252">
        <v>1497</v>
      </c>
      <c r="F503" s="913">
        <f>SUM(E503/D503)</f>
        <v>0.4010179480310742</v>
      </c>
      <c r="G503" s="463"/>
      <c r="H503" s="67"/>
      <c r="I503" s="67"/>
    </row>
    <row r="504" spans="1:9" ht="12" customHeight="1">
      <c r="A504" s="69"/>
      <c r="B504" s="10" t="s">
        <v>481</v>
      </c>
      <c r="C504" s="45"/>
      <c r="D504" s="45"/>
      <c r="E504" s="88"/>
      <c r="F504" s="572"/>
      <c r="G504" s="181"/>
      <c r="H504" s="67"/>
      <c r="I504" s="67"/>
    </row>
    <row r="505" spans="1:9" ht="12" customHeight="1">
      <c r="A505" s="69"/>
      <c r="B505" s="10" t="s">
        <v>286</v>
      </c>
      <c r="C505" s="45"/>
      <c r="D505" s="45"/>
      <c r="E505" s="88"/>
      <c r="F505" s="572"/>
      <c r="G505" s="186"/>
      <c r="H505" s="67"/>
      <c r="I505" s="67"/>
    </row>
    <row r="506" spans="1:9" ht="12" customHeight="1" thickBot="1">
      <c r="A506" s="69"/>
      <c r="B506" s="73" t="s">
        <v>468</v>
      </c>
      <c r="C506" s="103"/>
      <c r="D506" s="103"/>
      <c r="E506" s="103"/>
      <c r="F506" s="914"/>
      <c r="G506" s="30"/>
      <c r="H506" s="67"/>
      <c r="I506" s="67"/>
    </row>
    <row r="507" spans="1:9" ht="12" customHeight="1" thickBot="1">
      <c r="A507" s="51"/>
      <c r="B507" s="56" t="s">
        <v>460</v>
      </c>
      <c r="C507" s="81">
        <f>SUM(C503:C506)</f>
        <v>3733</v>
      </c>
      <c r="D507" s="81">
        <f>SUM(D503:D506)</f>
        <v>3733</v>
      </c>
      <c r="E507" s="81">
        <f>SUM(E503:E506)</f>
        <v>1497</v>
      </c>
      <c r="F507" s="915">
        <f>SUM(E507/D507)</f>
        <v>0.4010179480310742</v>
      </c>
      <c r="G507" s="182"/>
      <c r="H507" s="67"/>
      <c r="I507" s="67"/>
    </row>
    <row r="508" spans="1:9" ht="12" customHeight="1">
      <c r="A508" s="15">
        <v>3347</v>
      </c>
      <c r="B508" s="102" t="s">
        <v>281</v>
      </c>
      <c r="C508" s="98"/>
      <c r="D508" s="98"/>
      <c r="E508" s="88"/>
      <c r="F508" s="572"/>
      <c r="G508" s="181"/>
      <c r="H508" s="67"/>
      <c r="I508" s="67"/>
    </row>
    <row r="509" spans="1:9" ht="12" customHeight="1">
      <c r="A509" s="69"/>
      <c r="B509" s="70" t="s">
        <v>273</v>
      </c>
      <c r="C509" s="88"/>
      <c r="D509" s="88"/>
      <c r="E509" s="88"/>
      <c r="F509" s="572"/>
      <c r="G509" s="181"/>
      <c r="H509" s="67"/>
      <c r="I509" s="67"/>
    </row>
    <row r="510" spans="1:9" ht="12" customHeight="1">
      <c r="A510" s="69"/>
      <c r="B510" s="7" t="s">
        <v>494</v>
      </c>
      <c r="C510" s="45"/>
      <c r="D510" s="45"/>
      <c r="E510" s="88"/>
      <c r="F510" s="572"/>
      <c r="G510" s="181"/>
      <c r="H510" s="67"/>
      <c r="I510" s="67"/>
    </row>
    <row r="511" spans="1:9" ht="12" customHeight="1">
      <c r="A511" s="69"/>
      <c r="B511" s="84" t="s">
        <v>467</v>
      </c>
      <c r="C511" s="162">
        <v>2000</v>
      </c>
      <c r="D511" s="162">
        <v>2000</v>
      </c>
      <c r="E511" s="252">
        <v>1000</v>
      </c>
      <c r="F511" s="913">
        <f>SUM(E511/D511)</f>
        <v>0.5</v>
      </c>
      <c r="G511" s="463"/>
      <c r="H511" s="67"/>
      <c r="I511" s="67"/>
    </row>
    <row r="512" spans="1:9" ht="12" customHeight="1">
      <c r="A512" s="69"/>
      <c r="B512" s="10" t="s">
        <v>481</v>
      </c>
      <c r="C512" s="45"/>
      <c r="D512" s="45"/>
      <c r="E512" s="88"/>
      <c r="F512" s="572"/>
      <c r="G512" s="181"/>
      <c r="H512" s="67"/>
      <c r="I512" s="67"/>
    </row>
    <row r="513" spans="1:9" ht="12" customHeight="1">
      <c r="A513" s="69"/>
      <c r="B513" s="10" t="s">
        <v>286</v>
      </c>
      <c r="C513" s="45"/>
      <c r="D513" s="45"/>
      <c r="E513" s="88"/>
      <c r="F513" s="572"/>
      <c r="G513" s="186"/>
      <c r="H513" s="67"/>
      <c r="I513" s="67"/>
    </row>
    <row r="514" spans="1:9" ht="12" customHeight="1" thickBot="1">
      <c r="A514" s="69"/>
      <c r="B514" s="73" t="s">
        <v>468</v>
      </c>
      <c r="C514" s="103"/>
      <c r="D514" s="103"/>
      <c r="E514" s="103"/>
      <c r="F514" s="914"/>
      <c r="G514" s="30"/>
      <c r="H514" s="67"/>
      <c r="I514" s="67"/>
    </row>
    <row r="515" spans="1:9" ht="12" customHeight="1" thickBot="1">
      <c r="A515" s="51"/>
      <c r="B515" s="56" t="s">
        <v>460</v>
      </c>
      <c r="C515" s="81">
        <f>SUM(C511:C514)</f>
        <v>2000</v>
      </c>
      <c r="D515" s="81">
        <f>SUM(D511:D514)</f>
        <v>2000</v>
      </c>
      <c r="E515" s="81">
        <f>SUM(E511:E514)</f>
        <v>1000</v>
      </c>
      <c r="F515" s="915">
        <f>SUM(E515/D515)</f>
        <v>0.5</v>
      </c>
      <c r="G515" s="182"/>
      <c r="H515" s="67"/>
      <c r="I515" s="67"/>
    </row>
    <row r="516" spans="1:9" ht="12" customHeight="1">
      <c r="A516" s="15">
        <v>3348</v>
      </c>
      <c r="B516" s="102" t="s">
        <v>408</v>
      </c>
      <c r="C516" s="98"/>
      <c r="D516" s="98"/>
      <c r="E516" s="88"/>
      <c r="F516" s="572"/>
      <c r="G516" s="181"/>
      <c r="H516" s="67"/>
      <c r="I516" s="67"/>
    </row>
    <row r="517" spans="1:9" ht="12" customHeight="1">
      <c r="A517" s="69"/>
      <c r="B517" s="70" t="s">
        <v>273</v>
      </c>
      <c r="C517" s="88"/>
      <c r="D517" s="88"/>
      <c r="E517" s="88"/>
      <c r="F517" s="572"/>
      <c r="G517" s="181"/>
      <c r="H517" s="67"/>
      <c r="I517" s="67"/>
    </row>
    <row r="518" spans="1:9" ht="12" customHeight="1">
      <c r="A518" s="69"/>
      <c r="B518" s="7" t="s">
        <v>494</v>
      </c>
      <c r="C518" s="45"/>
      <c r="D518" s="45"/>
      <c r="E518" s="88"/>
      <c r="F518" s="572"/>
      <c r="G518" s="181"/>
      <c r="H518" s="67"/>
      <c r="I518" s="67"/>
    </row>
    <row r="519" spans="1:9" ht="12" customHeight="1">
      <c r="A519" s="69"/>
      <c r="B519" s="84" t="s">
        <v>467</v>
      </c>
      <c r="C519" s="162">
        <v>400</v>
      </c>
      <c r="D519" s="162">
        <v>400</v>
      </c>
      <c r="E519" s="252"/>
      <c r="F519" s="572">
        <f>SUM(E519/D519)</f>
        <v>0</v>
      </c>
      <c r="G519" s="181"/>
      <c r="H519" s="67"/>
      <c r="I519" s="67"/>
    </row>
    <row r="520" spans="1:9" ht="12" customHeight="1">
      <c r="A520" s="69"/>
      <c r="B520" s="10" t="s">
        <v>481</v>
      </c>
      <c r="C520" s="45"/>
      <c r="D520" s="45"/>
      <c r="E520" s="88"/>
      <c r="F520" s="572"/>
      <c r="G520" s="181"/>
      <c r="H520" s="67"/>
      <c r="I520" s="67"/>
    </row>
    <row r="521" spans="1:9" ht="12" customHeight="1">
      <c r="A521" s="69"/>
      <c r="B521" s="10" t="s">
        <v>286</v>
      </c>
      <c r="C521" s="45"/>
      <c r="D521" s="45"/>
      <c r="E521" s="88"/>
      <c r="F521" s="572"/>
      <c r="G521" s="186"/>
      <c r="H521" s="67"/>
      <c r="I521" s="67"/>
    </row>
    <row r="522" spans="1:9" ht="12" customHeight="1" thickBot="1">
      <c r="A522" s="69"/>
      <c r="B522" s="73" t="s">
        <v>468</v>
      </c>
      <c r="C522" s="103"/>
      <c r="D522" s="103"/>
      <c r="E522" s="103"/>
      <c r="F522" s="914"/>
      <c r="G522" s="30"/>
      <c r="H522" s="67"/>
      <c r="I522" s="67"/>
    </row>
    <row r="523" spans="1:9" ht="12" customHeight="1" thickBot="1">
      <c r="A523" s="51"/>
      <c r="B523" s="56" t="s">
        <v>460</v>
      </c>
      <c r="C523" s="81">
        <f>SUM(C519:C522)</f>
        <v>400</v>
      </c>
      <c r="D523" s="81">
        <f>SUM(D519:D522)</f>
        <v>400</v>
      </c>
      <c r="E523" s="81"/>
      <c r="F523" s="915">
        <f>SUM(E523/D523)</f>
        <v>0</v>
      </c>
      <c r="G523" s="182"/>
      <c r="H523" s="67"/>
      <c r="I523" s="67"/>
    </row>
    <row r="524" spans="1:9" ht="12" customHeight="1">
      <c r="A524" s="68">
        <v>3350</v>
      </c>
      <c r="B524" s="97" t="s">
        <v>484</v>
      </c>
      <c r="C524" s="88"/>
      <c r="D524" s="88"/>
      <c r="E524" s="88"/>
      <c r="F524" s="572"/>
      <c r="G524" s="181"/>
      <c r="H524" s="67"/>
      <c r="I524" s="67"/>
    </row>
    <row r="525" spans="1:9" ht="12" customHeight="1">
      <c r="A525" s="69"/>
      <c r="B525" s="70" t="s">
        <v>273</v>
      </c>
      <c r="C525" s="76"/>
      <c r="D525" s="76"/>
      <c r="E525" s="76"/>
      <c r="F525" s="572"/>
      <c r="G525" s="181"/>
      <c r="H525" s="67"/>
      <c r="I525" s="67"/>
    </row>
    <row r="526" spans="1:9" ht="12" customHeight="1">
      <c r="A526" s="69"/>
      <c r="B526" s="7" t="s">
        <v>494</v>
      </c>
      <c r="C526" s="76"/>
      <c r="D526" s="76"/>
      <c r="E526" s="76"/>
      <c r="F526" s="572"/>
      <c r="G526" s="181"/>
      <c r="H526" s="67"/>
      <c r="I526" s="67"/>
    </row>
    <row r="527" spans="1:9" ht="12" customHeight="1">
      <c r="A527" s="69"/>
      <c r="B527" s="84" t="s">
        <v>467</v>
      </c>
      <c r="C527" s="252">
        <v>1000</v>
      </c>
      <c r="D527" s="252">
        <v>1427</v>
      </c>
      <c r="E527" s="252">
        <v>45</v>
      </c>
      <c r="F527" s="913">
        <f>SUM(E527/D527)</f>
        <v>0.03153468815697267</v>
      </c>
      <c r="G527" s="181"/>
      <c r="H527" s="67"/>
      <c r="I527" s="67"/>
    </row>
    <row r="528" spans="1:9" ht="12" customHeight="1">
      <c r="A528" s="69"/>
      <c r="B528" s="10" t="s">
        <v>481</v>
      </c>
      <c r="C528" s="76"/>
      <c r="D528" s="76"/>
      <c r="E528" s="76"/>
      <c r="F528" s="572"/>
      <c r="G528" s="181"/>
      <c r="H528" s="67"/>
      <c r="I528" s="67"/>
    </row>
    <row r="529" spans="1:9" ht="12" customHeight="1">
      <c r="A529" s="69"/>
      <c r="B529" s="10" t="s">
        <v>286</v>
      </c>
      <c r="C529" s="76"/>
      <c r="D529" s="76"/>
      <c r="E529" s="76"/>
      <c r="F529" s="572"/>
      <c r="G529" s="186"/>
      <c r="H529" s="67"/>
      <c r="I529" s="67"/>
    </row>
    <row r="530" spans="1:9" ht="12" customHeight="1" thickBot="1">
      <c r="A530" s="69"/>
      <c r="B530" s="73" t="s">
        <v>468</v>
      </c>
      <c r="C530" s="76"/>
      <c r="D530" s="76"/>
      <c r="E530" s="77"/>
      <c r="F530" s="914"/>
      <c r="G530" s="30"/>
      <c r="H530" s="67"/>
      <c r="I530" s="67"/>
    </row>
    <row r="531" spans="1:9" ht="12.75" thickBot="1">
      <c r="A531" s="51"/>
      <c r="B531" s="56" t="s">
        <v>460</v>
      </c>
      <c r="C531" s="81">
        <f>SUM(C525:C530)</f>
        <v>1000</v>
      </c>
      <c r="D531" s="81">
        <f>SUM(D525:D530)</f>
        <v>1427</v>
      </c>
      <c r="E531" s="81">
        <f>SUM(E525:E530)</f>
        <v>45</v>
      </c>
      <c r="F531" s="938">
        <f>SUM(E531/D531)</f>
        <v>0.03153468815697267</v>
      </c>
      <c r="G531" s="182"/>
      <c r="H531" s="67"/>
      <c r="I531" s="67"/>
    </row>
    <row r="532" spans="1:9" ht="12">
      <c r="A532" s="15">
        <v>3352</v>
      </c>
      <c r="B532" s="102" t="s">
        <v>285</v>
      </c>
      <c r="C532" s="88"/>
      <c r="D532" s="88"/>
      <c r="E532" s="88"/>
      <c r="F532" s="572"/>
      <c r="G532" s="181"/>
      <c r="H532" s="67"/>
      <c r="I532" s="67"/>
    </row>
    <row r="533" spans="1:9" ht="12">
      <c r="A533" s="69"/>
      <c r="B533" s="70" t="s">
        <v>273</v>
      </c>
      <c r="C533" s="76"/>
      <c r="D533" s="76"/>
      <c r="E533" s="76"/>
      <c r="F533" s="572"/>
      <c r="G533" s="181"/>
      <c r="H533" s="67"/>
      <c r="I533" s="67"/>
    </row>
    <row r="534" spans="1:9" ht="12">
      <c r="A534" s="69"/>
      <c r="B534" s="7" t="s">
        <v>494</v>
      </c>
      <c r="C534" s="76"/>
      <c r="D534" s="76"/>
      <c r="E534" s="76"/>
      <c r="F534" s="572"/>
      <c r="G534" s="181"/>
      <c r="H534" s="67"/>
      <c r="I534" s="67"/>
    </row>
    <row r="535" spans="1:9" ht="12">
      <c r="A535" s="69"/>
      <c r="B535" s="84" t="s">
        <v>467</v>
      </c>
      <c r="C535" s="76"/>
      <c r="D535" s="76"/>
      <c r="E535" s="76"/>
      <c r="F535" s="572"/>
      <c r="G535" s="181"/>
      <c r="H535" s="67"/>
      <c r="I535" s="67"/>
    </row>
    <row r="536" spans="1:9" ht="12">
      <c r="A536" s="69"/>
      <c r="B536" s="10" t="s">
        <v>481</v>
      </c>
      <c r="C536" s="252">
        <v>14500</v>
      </c>
      <c r="D536" s="252">
        <v>12263</v>
      </c>
      <c r="E536" s="252"/>
      <c r="F536" s="913">
        <f>SUM(E536/D536)</f>
        <v>0</v>
      </c>
      <c r="G536" s="181"/>
      <c r="H536" s="67"/>
      <c r="I536" s="67"/>
    </row>
    <row r="537" spans="1:9" ht="12">
      <c r="A537" s="69"/>
      <c r="B537" s="10" t="s">
        <v>635</v>
      </c>
      <c r="C537" s="252"/>
      <c r="D537" s="252"/>
      <c r="E537" s="252">
        <v>6549</v>
      </c>
      <c r="F537" s="913"/>
      <c r="G537" s="181"/>
      <c r="H537" s="67"/>
      <c r="I537" s="67"/>
    </row>
    <row r="538" spans="1:9" ht="12">
      <c r="A538" s="69"/>
      <c r="B538" s="10" t="s">
        <v>286</v>
      </c>
      <c r="C538" s="76"/>
      <c r="D538" s="76"/>
      <c r="E538" s="76"/>
      <c r="F538" s="572"/>
      <c r="G538" s="186"/>
      <c r="H538" s="67"/>
      <c r="I538" s="67"/>
    </row>
    <row r="539" spans="1:9" ht="12.75" thickBot="1">
      <c r="A539" s="69"/>
      <c r="B539" s="73" t="s">
        <v>468</v>
      </c>
      <c r="C539" s="76"/>
      <c r="D539" s="76"/>
      <c r="E539" s="77"/>
      <c r="F539" s="914"/>
      <c r="G539" s="30"/>
      <c r="H539" s="67"/>
      <c r="I539" s="67"/>
    </row>
    <row r="540" spans="1:9" ht="12.75" thickBot="1">
      <c r="A540" s="51"/>
      <c r="B540" s="56" t="s">
        <v>460</v>
      </c>
      <c r="C540" s="81">
        <f>SUM(C533:C539)</f>
        <v>14500</v>
      </c>
      <c r="D540" s="81">
        <f>SUM(D533:D539)</f>
        <v>12263</v>
      </c>
      <c r="E540" s="81">
        <f>SUM(E533:E539)</f>
        <v>6549</v>
      </c>
      <c r="F540" s="915">
        <f>SUM(E540/D540)</f>
        <v>0.5340455027317949</v>
      </c>
      <c r="G540" s="182"/>
      <c r="H540" s="67"/>
      <c r="I540" s="67"/>
    </row>
    <row r="541" spans="1:9" ht="12">
      <c r="A541" s="769">
        <v>3353</v>
      </c>
      <c r="B541" s="755" t="s">
        <v>344</v>
      </c>
      <c r="C541" s="756"/>
      <c r="D541" s="756"/>
      <c r="E541" s="756"/>
      <c r="F541" s="572"/>
      <c r="G541" s="772"/>
      <c r="H541" s="67"/>
      <c r="I541" s="67"/>
    </row>
    <row r="542" spans="1:9" ht="12">
      <c r="A542" s="150"/>
      <c r="B542" s="758" t="s">
        <v>273</v>
      </c>
      <c r="C542" s="759"/>
      <c r="D542" s="759">
        <v>120</v>
      </c>
      <c r="E542" s="759">
        <v>120</v>
      </c>
      <c r="F542" s="913">
        <f>SUM(E542/D542)</f>
        <v>1</v>
      </c>
      <c r="G542" s="772"/>
      <c r="H542" s="67"/>
      <c r="I542" s="67"/>
    </row>
    <row r="543" spans="1:9" ht="12">
      <c r="A543" s="150"/>
      <c r="B543" s="761" t="s">
        <v>494</v>
      </c>
      <c r="C543" s="759"/>
      <c r="D543" s="759">
        <v>29</v>
      </c>
      <c r="E543" s="759">
        <v>29</v>
      </c>
      <c r="F543" s="913">
        <f>SUM(E543/D543)</f>
        <v>1</v>
      </c>
      <c r="G543" s="772"/>
      <c r="H543" s="67"/>
      <c r="I543" s="67"/>
    </row>
    <row r="544" spans="1:9" ht="12">
      <c r="A544" s="150"/>
      <c r="B544" s="762" t="s">
        <v>467</v>
      </c>
      <c r="C544" s="759"/>
      <c r="D544" s="759">
        <v>495</v>
      </c>
      <c r="E544" s="759">
        <v>495</v>
      </c>
      <c r="F544" s="913">
        <f>SUM(E544/D544)</f>
        <v>1</v>
      </c>
      <c r="G544" s="772"/>
      <c r="H544" s="67"/>
      <c r="I544" s="67"/>
    </row>
    <row r="545" spans="1:9" ht="12">
      <c r="A545" s="150"/>
      <c r="B545" s="763" t="s">
        <v>481</v>
      </c>
      <c r="C545" s="759"/>
      <c r="D545" s="759"/>
      <c r="E545" s="759"/>
      <c r="F545" s="572"/>
      <c r="G545" s="772"/>
      <c r="H545" s="67"/>
      <c r="I545" s="67"/>
    </row>
    <row r="546" spans="1:9" ht="12">
      <c r="A546" s="150"/>
      <c r="B546" s="763" t="s">
        <v>286</v>
      </c>
      <c r="C546" s="759"/>
      <c r="D546" s="759"/>
      <c r="E546" s="759"/>
      <c r="F546" s="572"/>
      <c r="G546" s="773"/>
      <c r="H546" s="67"/>
      <c r="I546" s="67"/>
    </row>
    <row r="547" spans="1:9" ht="12.75" thickBot="1">
      <c r="A547" s="150"/>
      <c r="B547" s="764" t="s">
        <v>468</v>
      </c>
      <c r="C547" s="759"/>
      <c r="D547" s="759"/>
      <c r="E547" s="792"/>
      <c r="F547" s="914"/>
      <c r="G547" s="774"/>
      <c r="H547" s="67"/>
      <c r="I547" s="67"/>
    </row>
    <row r="548" spans="1:9" ht="12.75" thickBot="1">
      <c r="A548" s="765"/>
      <c r="B548" s="766" t="s">
        <v>460</v>
      </c>
      <c r="C548" s="767">
        <f>SUM(C542:C547)</f>
        <v>0</v>
      </c>
      <c r="D548" s="767">
        <f>SUM(D542:D547)</f>
        <v>644</v>
      </c>
      <c r="E548" s="767">
        <f>SUM(E542:E547)</f>
        <v>644</v>
      </c>
      <c r="F548" s="915">
        <f>SUM(E548/D548)</f>
        <v>1</v>
      </c>
      <c r="G548" s="775"/>
      <c r="H548" s="67"/>
      <c r="I548" s="67"/>
    </row>
    <row r="549" spans="1:9" ht="12">
      <c r="A549" s="15">
        <v>3354</v>
      </c>
      <c r="B549" s="102" t="s">
        <v>893</v>
      </c>
      <c r="C549" s="88"/>
      <c r="D549" s="88"/>
      <c r="E549" s="88"/>
      <c r="F549" s="572"/>
      <c r="G549" s="181"/>
      <c r="H549" s="67"/>
      <c r="I549" s="67"/>
    </row>
    <row r="550" spans="1:9" ht="12">
      <c r="A550" s="69"/>
      <c r="B550" s="70" t="s">
        <v>273</v>
      </c>
      <c r="C550" s="76"/>
      <c r="D550" s="76"/>
      <c r="E550" s="76"/>
      <c r="F550" s="572"/>
      <c r="G550" s="181"/>
      <c r="H550" s="67"/>
      <c r="I550" s="67"/>
    </row>
    <row r="551" spans="1:9" ht="12">
      <c r="A551" s="69"/>
      <c r="B551" s="7" t="s">
        <v>494</v>
      </c>
      <c r="C551" s="76"/>
      <c r="D551" s="76"/>
      <c r="E551" s="76"/>
      <c r="F551" s="572"/>
      <c r="G551" s="181"/>
      <c r="H551" s="67"/>
      <c r="I551" s="67"/>
    </row>
    <row r="552" spans="1:9" ht="12">
      <c r="A552" s="69"/>
      <c r="B552" s="84" t="s">
        <v>467</v>
      </c>
      <c r="C552" s="76"/>
      <c r="D552" s="76"/>
      <c r="E552" s="76"/>
      <c r="F552" s="572"/>
      <c r="G552" s="181"/>
      <c r="H552" s="67"/>
      <c r="I552" s="67"/>
    </row>
    <row r="553" spans="1:9" ht="12">
      <c r="A553" s="69"/>
      <c r="B553" s="10" t="s">
        <v>481</v>
      </c>
      <c r="C553" s="252">
        <v>38000</v>
      </c>
      <c r="D553" s="252">
        <v>62000</v>
      </c>
      <c r="E553" s="252"/>
      <c r="F553" s="913">
        <f>SUM(E553/D553)</f>
        <v>0</v>
      </c>
      <c r="G553" s="181"/>
      <c r="H553" s="67"/>
      <c r="I553" s="67"/>
    </row>
    <row r="554" spans="1:9" ht="12">
      <c r="A554" s="69"/>
      <c r="B554" s="10" t="s">
        <v>678</v>
      </c>
      <c r="C554" s="252"/>
      <c r="D554" s="252"/>
      <c r="E554" s="252">
        <v>13726</v>
      </c>
      <c r="F554" s="913"/>
      <c r="G554" s="181"/>
      <c r="H554" s="67"/>
      <c r="I554" s="67"/>
    </row>
    <row r="555" spans="1:9" ht="12">
      <c r="A555" s="69"/>
      <c r="B555" s="10" t="s">
        <v>286</v>
      </c>
      <c r="C555" s="76"/>
      <c r="D555" s="76"/>
      <c r="E555" s="76"/>
      <c r="F555" s="572"/>
      <c r="G555" s="186"/>
      <c r="H555" s="67"/>
      <c r="I555" s="67"/>
    </row>
    <row r="556" spans="1:9" ht="12.75" thickBot="1">
      <c r="A556" s="69"/>
      <c r="B556" s="73" t="s">
        <v>468</v>
      </c>
      <c r="C556" s="76"/>
      <c r="D556" s="76"/>
      <c r="E556" s="77"/>
      <c r="F556" s="914"/>
      <c r="G556" s="30"/>
      <c r="H556" s="67"/>
      <c r="I556" s="67"/>
    </row>
    <row r="557" spans="1:9" ht="12.75" thickBot="1">
      <c r="A557" s="51"/>
      <c r="B557" s="56" t="s">
        <v>460</v>
      </c>
      <c r="C557" s="81">
        <f>SUM(C550:C556)</f>
        <v>38000</v>
      </c>
      <c r="D557" s="81">
        <f>SUM(D550:D556)</f>
        <v>62000</v>
      </c>
      <c r="E557" s="81">
        <f>SUM(E550:E556)</f>
        <v>13726</v>
      </c>
      <c r="F557" s="915">
        <f>SUM(E557/D557)</f>
        <v>0.22138709677419355</v>
      </c>
      <c r="G557" s="182"/>
      <c r="H557" s="67"/>
      <c r="I557" s="67"/>
    </row>
    <row r="558" spans="1:9" ht="12" customHeight="1">
      <c r="A558" s="15">
        <v>3355</v>
      </c>
      <c r="B558" s="97" t="s">
        <v>894</v>
      </c>
      <c r="C558" s="98"/>
      <c r="D558" s="98"/>
      <c r="E558" s="88"/>
      <c r="F558" s="572"/>
      <c r="G558" s="181"/>
      <c r="H558" s="67"/>
      <c r="I558" s="67"/>
    </row>
    <row r="559" spans="1:9" ht="12" customHeight="1">
      <c r="A559" s="69"/>
      <c r="B559" s="70" t="s">
        <v>273</v>
      </c>
      <c r="C559" s="45"/>
      <c r="D559" s="45"/>
      <c r="E559" s="88"/>
      <c r="F559" s="572"/>
      <c r="G559" s="181"/>
      <c r="H559" s="67"/>
      <c r="I559" s="67"/>
    </row>
    <row r="560" spans="1:9" ht="12" customHeight="1">
      <c r="A560" s="69"/>
      <c r="B560" s="7" t="s">
        <v>494</v>
      </c>
      <c r="C560" s="45"/>
      <c r="D560" s="45"/>
      <c r="E560" s="252">
        <v>217</v>
      </c>
      <c r="F560" s="572"/>
      <c r="G560" s="181"/>
      <c r="H560" s="67"/>
      <c r="I560" s="67"/>
    </row>
    <row r="561" spans="1:9" ht="12" customHeight="1">
      <c r="A561" s="69"/>
      <c r="B561" s="84" t="s">
        <v>467</v>
      </c>
      <c r="C561" s="162">
        <v>5000</v>
      </c>
      <c r="D561" s="162">
        <v>6710</v>
      </c>
      <c r="E561" s="252">
        <v>2049</v>
      </c>
      <c r="F561" s="913">
        <f>SUM(E561/D561)</f>
        <v>0.3053651266766021</v>
      </c>
      <c r="G561" s="181"/>
      <c r="H561" s="67"/>
      <c r="I561" s="67"/>
    </row>
    <row r="562" spans="1:9" ht="12" customHeight="1">
      <c r="A562" s="69"/>
      <c r="B562" s="10" t="s">
        <v>481</v>
      </c>
      <c r="C562" s="45"/>
      <c r="D562" s="45"/>
      <c r="E562" s="88"/>
      <c r="F562" s="572"/>
      <c r="G562" s="181"/>
      <c r="H562" s="67"/>
      <c r="I562" s="67"/>
    </row>
    <row r="563" spans="1:9" ht="12" customHeight="1">
      <c r="A563" s="69"/>
      <c r="B563" s="10" t="s">
        <v>286</v>
      </c>
      <c r="C563" s="45"/>
      <c r="D563" s="45"/>
      <c r="E563" s="88"/>
      <c r="F563" s="572"/>
      <c r="G563" s="186"/>
      <c r="H563" s="67"/>
      <c r="I563" s="67"/>
    </row>
    <row r="564" spans="1:9" ht="12" customHeight="1" thickBot="1">
      <c r="A564" s="69"/>
      <c r="B564" s="73" t="s">
        <v>468</v>
      </c>
      <c r="C564" s="46"/>
      <c r="D564" s="46"/>
      <c r="E564" s="46"/>
      <c r="F564" s="914"/>
      <c r="G564" s="30"/>
      <c r="H564" s="67"/>
      <c r="I564" s="67"/>
    </row>
    <row r="565" spans="1:9" ht="12" customHeight="1" thickBot="1">
      <c r="A565" s="51"/>
      <c r="B565" s="56" t="s">
        <v>460</v>
      </c>
      <c r="C565" s="81">
        <f>SUM(C561:C564)</f>
        <v>5000</v>
      </c>
      <c r="D565" s="81">
        <f>SUM(D560:D564)</f>
        <v>6710</v>
      </c>
      <c r="E565" s="81">
        <f>SUM(E560:E564)</f>
        <v>2266</v>
      </c>
      <c r="F565" s="915">
        <f>SUM(E565/D565)</f>
        <v>0.3377049180327869</v>
      </c>
      <c r="G565" s="182"/>
      <c r="H565" s="67"/>
      <c r="I565" s="67"/>
    </row>
    <row r="566" spans="1:9" ht="12" customHeight="1">
      <c r="A566" s="15">
        <v>3356</v>
      </c>
      <c r="B566" s="97" t="s">
        <v>630</v>
      </c>
      <c r="C566" s="98"/>
      <c r="D566" s="98"/>
      <c r="E566" s="88"/>
      <c r="F566" s="572"/>
      <c r="G566" s="181"/>
      <c r="H566" s="67"/>
      <c r="I566" s="67"/>
    </row>
    <row r="567" spans="1:9" ht="12" customHeight="1">
      <c r="A567" s="69"/>
      <c r="B567" s="70" t="s">
        <v>273</v>
      </c>
      <c r="C567" s="162"/>
      <c r="D567" s="162"/>
      <c r="E567" s="252"/>
      <c r="F567" s="572"/>
      <c r="G567" s="181"/>
      <c r="H567" s="67"/>
      <c r="I567" s="67"/>
    </row>
    <row r="568" spans="1:9" ht="12" customHeight="1">
      <c r="A568" s="69"/>
      <c r="B568" s="7" t="s">
        <v>494</v>
      </c>
      <c r="C568" s="162"/>
      <c r="D568" s="162"/>
      <c r="E568" s="252"/>
      <c r="F568" s="572"/>
      <c r="G568" s="181"/>
      <c r="H568" s="67"/>
      <c r="I568" s="67"/>
    </row>
    <row r="569" spans="1:9" ht="12" customHeight="1">
      <c r="A569" s="69"/>
      <c r="B569" s="84" t="s">
        <v>467</v>
      </c>
      <c r="C569" s="162"/>
      <c r="D569" s="162"/>
      <c r="E569" s="252"/>
      <c r="F569" s="572"/>
      <c r="G569" s="181"/>
      <c r="H569" s="67"/>
      <c r="I569" s="67"/>
    </row>
    <row r="570" spans="1:9" ht="12" customHeight="1">
      <c r="A570" s="69"/>
      <c r="B570" s="10" t="s">
        <v>481</v>
      </c>
      <c r="C570" s="162">
        <v>20000</v>
      </c>
      <c r="D570" s="162">
        <v>20000</v>
      </c>
      <c r="E570" s="252"/>
      <c r="F570" s="572">
        <f>SUM(E570/D570)</f>
        <v>0</v>
      </c>
      <c r="G570" s="181"/>
      <c r="H570" s="67"/>
      <c r="I570" s="67"/>
    </row>
    <row r="571" spans="1:9" ht="12" customHeight="1">
      <c r="A571" s="69"/>
      <c r="B571" s="10" t="s">
        <v>286</v>
      </c>
      <c r="C571" s="45"/>
      <c r="D571" s="45"/>
      <c r="E571" s="88"/>
      <c r="F571" s="572"/>
      <c r="G571" s="186"/>
      <c r="H571" s="67"/>
      <c r="I571" s="67"/>
    </row>
    <row r="572" spans="1:9" ht="12" customHeight="1" thickBot="1">
      <c r="A572" s="69"/>
      <c r="B572" s="73" t="s">
        <v>468</v>
      </c>
      <c r="C572" s="46"/>
      <c r="D572" s="46"/>
      <c r="E572" s="46"/>
      <c r="F572" s="914"/>
      <c r="G572" s="30"/>
      <c r="H572" s="67"/>
      <c r="I572" s="67"/>
    </row>
    <row r="573" spans="1:9" ht="12" customHeight="1" thickBot="1">
      <c r="A573" s="51"/>
      <c r="B573" s="56" t="s">
        <v>460</v>
      </c>
      <c r="C573" s="81">
        <f>SUM(C567:C572)</f>
        <v>20000</v>
      </c>
      <c r="D573" s="81">
        <f>SUM(D567:D572)</f>
        <v>20000</v>
      </c>
      <c r="E573" s="81"/>
      <c r="F573" s="915">
        <f>SUM(E573/D573)</f>
        <v>0</v>
      </c>
      <c r="G573" s="182"/>
      <c r="H573" s="67"/>
      <c r="I573" s="67"/>
    </row>
    <row r="574" spans="1:9" ht="12" customHeight="1">
      <c r="A574" s="15">
        <v>3357</v>
      </c>
      <c r="B574" s="97" t="s">
        <v>895</v>
      </c>
      <c r="C574" s="98"/>
      <c r="D574" s="98"/>
      <c r="E574" s="88"/>
      <c r="F574" s="572"/>
      <c r="G574" s="181"/>
      <c r="H574" s="67"/>
      <c r="I574" s="67"/>
    </row>
    <row r="575" spans="1:9" ht="12" customHeight="1">
      <c r="A575" s="69"/>
      <c r="B575" s="70" t="s">
        <v>273</v>
      </c>
      <c r="C575" s="162"/>
      <c r="D575" s="162"/>
      <c r="E575" s="252"/>
      <c r="F575" s="572"/>
      <c r="G575" s="181"/>
      <c r="H575" s="67"/>
      <c r="I575" s="67"/>
    </row>
    <row r="576" spans="1:9" ht="12" customHeight="1">
      <c r="A576" s="69"/>
      <c r="B576" s="7" t="s">
        <v>494</v>
      </c>
      <c r="C576" s="162"/>
      <c r="D576" s="162"/>
      <c r="E576" s="252"/>
      <c r="F576" s="572"/>
      <c r="G576" s="181"/>
      <c r="H576" s="67"/>
      <c r="I576" s="67"/>
    </row>
    <row r="577" spans="1:9" ht="12" customHeight="1">
      <c r="A577" s="69"/>
      <c r="B577" s="84" t="s">
        <v>467</v>
      </c>
      <c r="C577" s="162">
        <v>5500</v>
      </c>
      <c r="D577" s="162">
        <v>6000</v>
      </c>
      <c r="E577" s="252">
        <v>1438</v>
      </c>
      <c r="F577" s="913">
        <f>SUM(E577/D577)</f>
        <v>0.23966666666666667</v>
      </c>
      <c r="G577" s="181"/>
      <c r="H577" s="67"/>
      <c r="I577" s="67"/>
    </row>
    <row r="578" spans="1:9" ht="12" customHeight="1">
      <c r="A578" s="69"/>
      <c r="B578" s="10" t="s">
        <v>481</v>
      </c>
      <c r="C578" s="45"/>
      <c r="D578" s="45"/>
      <c r="E578" s="88"/>
      <c r="F578" s="572"/>
      <c r="G578" s="181"/>
      <c r="H578" s="67"/>
      <c r="I578" s="67"/>
    </row>
    <row r="579" spans="1:9" ht="12" customHeight="1">
      <c r="A579" s="69"/>
      <c r="B579" s="10" t="s">
        <v>286</v>
      </c>
      <c r="C579" s="45"/>
      <c r="D579" s="45"/>
      <c r="E579" s="88"/>
      <c r="F579" s="572"/>
      <c r="G579" s="186"/>
      <c r="H579" s="67"/>
      <c r="I579" s="67"/>
    </row>
    <row r="580" spans="1:9" ht="12" customHeight="1" thickBot="1">
      <c r="A580" s="69"/>
      <c r="B580" s="73" t="s">
        <v>468</v>
      </c>
      <c r="C580" s="46"/>
      <c r="D580" s="46"/>
      <c r="E580" s="46"/>
      <c r="F580" s="914"/>
      <c r="G580" s="30"/>
      <c r="H580" s="67"/>
      <c r="I580" s="67"/>
    </row>
    <row r="581" spans="1:9" ht="12" customHeight="1" thickBot="1">
      <c r="A581" s="51"/>
      <c r="B581" s="56" t="s">
        <v>460</v>
      </c>
      <c r="C581" s="81">
        <f>SUM(C575:C580)</f>
        <v>5500</v>
      </c>
      <c r="D581" s="81">
        <f>SUM(D575:D580)</f>
        <v>6000</v>
      </c>
      <c r="E581" s="81">
        <f>SUM(E575:E580)</f>
        <v>1438</v>
      </c>
      <c r="F581" s="915">
        <f>SUM(E581/D581)</f>
        <v>0.23966666666666667</v>
      </c>
      <c r="G581" s="182"/>
      <c r="H581" s="67"/>
      <c r="I581" s="67"/>
    </row>
    <row r="582" spans="1:9" ht="12" customHeight="1">
      <c r="A582" s="15">
        <v>3358</v>
      </c>
      <c r="B582" s="97" t="s">
        <v>660</v>
      </c>
      <c r="C582" s="98"/>
      <c r="D582" s="98"/>
      <c r="E582" s="88"/>
      <c r="F582" s="572"/>
      <c r="G582" s="181"/>
      <c r="H582" s="67"/>
      <c r="I582" s="67"/>
    </row>
    <row r="583" spans="1:9" ht="12" customHeight="1">
      <c r="A583" s="69"/>
      <c r="B583" s="70" t="s">
        <v>273</v>
      </c>
      <c r="C583" s="162"/>
      <c r="D583" s="162"/>
      <c r="E583" s="252"/>
      <c r="F583" s="572"/>
      <c r="G583" s="181"/>
      <c r="H583" s="67"/>
      <c r="I583" s="67"/>
    </row>
    <row r="584" spans="1:9" ht="12" customHeight="1">
      <c r="A584" s="69"/>
      <c r="B584" s="7" t="s">
        <v>494</v>
      </c>
      <c r="C584" s="162"/>
      <c r="D584" s="162"/>
      <c r="E584" s="252"/>
      <c r="F584" s="572"/>
      <c r="G584" s="181"/>
      <c r="H584" s="67"/>
      <c r="I584" s="67"/>
    </row>
    <row r="585" spans="1:9" ht="12" customHeight="1">
      <c r="A585" s="69"/>
      <c r="B585" s="84" t="s">
        <v>467</v>
      </c>
      <c r="C585" s="162">
        <v>6000</v>
      </c>
      <c r="D585" s="162">
        <v>8475</v>
      </c>
      <c r="E585" s="252">
        <v>3465</v>
      </c>
      <c r="F585" s="913">
        <f>SUM(E585/D585)</f>
        <v>0.4088495575221239</v>
      </c>
      <c r="G585" s="181"/>
      <c r="H585" s="67"/>
      <c r="I585" s="67"/>
    </row>
    <row r="586" spans="1:9" ht="12" customHeight="1">
      <c r="A586" s="69"/>
      <c r="B586" s="10" t="s">
        <v>481</v>
      </c>
      <c r="C586" s="45"/>
      <c r="D586" s="45"/>
      <c r="E586" s="88"/>
      <c r="F586" s="572"/>
      <c r="G586" s="181"/>
      <c r="H586" s="67"/>
      <c r="I586" s="67"/>
    </row>
    <row r="587" spans="1:9" ht="12" customHeight="1">
      <c r="A587" s="69"/>
      <c r="B587" s="10" t="s">
        <v>286</v>
      </c>
      <c r="C587" s="45"/>
      <c r="D587" s="45"/>
      <c r="E587" s="88"/>
      <c r="F587" s="572"/>
      <c r="G587" s="186"/>
      <c r="H587" s="67"/>
      <c r="I587" s="67"/>
    </row>
    <row r="588" spans="1:9" ht="12" customHeight="1" thickBot="1">
      <c r="A588" s="69"/>
      <c r="B588" s="73" t="s">
        <v>468</v>
      </c>
      <c r="C588" s="46"/>
      <c r="D588" s="46"/>
      <c r="E588" s="46"/>
      <c r="F588" s="914"/>
      <c r="G588" s="30"/>
      <c r="H588" s="67"/>
      <c r="I588" s="67"/>
    </row>
    <row r="589" spans="1:9" ht="12" customHeight="1" thickBot="1">
      <c r="A589" s="51"/>
      <c r="B589" s="56" t="s">
        <v>460</v>
      </c>
      <c r="C589" s="81">
        <f>SUM(C583:C588)</f>
        <v>6000</v>
      </c>
      <c r="D589" s="81">
        <f>SUM(D583:D588)</f>
        <v>8475</v>
      </c>
      <c r="E589" s="81">
        <f>SUM(E583:E588)</f>
        <v>3465</v>
      </c>
      <c r="F589" s="915">
        <f>SUM(E589/D589)</f>
        <v>0.4088495575221239</v>
      </c>
      <c r="G589" s="182"/>
      <c r="H589" s="67"/>
      <c r="I589" s="67"/>
    </row>
    <row r="590" spans="1:9" ht="12" customHeight="1">
      <c r="A590" s="15">
        <v>3359</v>
      </c>
      <c r="B590" s="97" t="s">
        <v>837</v>
      </c>
      <c r="C590" s="98"/>
      <c r="D590" s="98"/>
      <c r="E590" s="88"/>
      <c r="F590" s="572"/>
      <c r="G590" s="181"/>
      <c r="H590" s="67"/>
      <c r="I590" s="67"/>
    </row>
    <row r="591" spans="1:9" ht="12" customHeight="1">
      <c r="A591" s="69"/>
      <c r="B591" s="70" t="s">
        <v>273</v>
      </c>
      <c r="C591" s="162"/>
      <c r="D591" s="162"/>
      <c r="E591" s="252"/>
      <c r="F591" s="572"/>
      <c r="G591" s="181"/>
      <c r="H591" s="67"/>
      <c r="I591" s="67"/>
    </row>
    <row r="592" spans="1:9" ht="12" customHeight="1">
      <c r="A592" s="69"/>
      <c r="B592" s="7" t="s">
        <v>494</v>
      </c>
      <c r="C592" s="162"/>
      <c r="D592" s="162"/>
      <c r="E592" s="252"/>
      <c r="F592" s="572"/>
      <c r="G592" s="181"/>
      <c r="H592" s="67"/>
      <c r="I592" s="67"/>
    </row>
    <row r="593" spans="1:9" ht="12" customHeight="1">
      <c r="A593" s="69"/>
      <c r="B593" s="84" t="s">
        <v>467</v>
      </c>
      <c r="C593" s="162"/>
      <c r="D593" s="162">
        <v>2000</v>
      </c>
      <c r="E593" s="252"/>
      <c r="F593" s="572">
        <f>SUM(E593/D593)</f>
        <v>0</v>
      </c>
      <c r="G593" s="181"/>
      <c r="H593" s="67"/>
      <c r="I593" s="67"/>
    </row>
    <row r="594" spans="1:9" ht="12" customHeight="1">
      <c r="A594" s="69"/>
      <c r="B594" s="10" t="s">
        <v>481</v>
      </c>
      <c r="C594" s="45"/>
      <c r="D594" s="45"/>
      <c r="E594" s="88"/>
      <c r="F594" s="572"/>
      <c r="G594" s="181"/>
      <c r="H594" s="67"/>
      <c r="I594" s="67"/>
    </row>
    <row r="595" spans="1:9" ht="12" customHeight="1">
      <c r="A595" s="69"/>
      <c r="B595" s="10" t="s">
        <v>286</v>
      </c>
      <c r="C595" s="45"/>
      <c r="D595" s="45"/>
      <c r="E595" s="88"/>
      <c r="F595" s="572"/>
      <c r="G595" s="186"/>
      <c r="H595" s="67"/>
      <c r="I595" s="67"/>
    </row>
    <row r="596" spans="1:9" ht="12" customHeight="1" thickBot="1">
      <c r="A596" s="69"/>
      <c r="B596" s="73" t="s">
        <v>468</v>
      </c>
      <c r="C596" s="46"/>
      <c r="D596" s="46"/>
      <c r="E596" s="46"/>
      <c r="F596" s="914"/>
      <c r="G596" s="30"/>
      <c r="H596" s="67"/>
      <c r="I596" s="67"/>
    </row>
    <row r="597" spans="1:9" ht="12" customHeight="1" thickBot="1">
      <c r="A597" s="51"/>
      <c r="B597" s="56" t="s">
        <v>460</v>
      </c>
      <c r="C597" s="81">
        <f>SUM(C591:C596)</f>
        <v>0</v>
      </c>
      <c r="D597" s="81">
        <f>SUM(D591:D596)</f>
        <v>2000</v>
      </c>
      <c r="E597" s="81">
        <f>SUM(E591:E596)</f>
        <v>0</v>
      </c>
      <c r="F597" s="915">
        <f>SUM(E597/D597)</f>
        <v>0</v>
      </c>
      <c r="G597" s="182"/>
      <c r="H597" s="67"/>
      <c r="I597" s="67"/>
    </row>
    <row r="598" spans="1:9" ht="12" customHeight="1" thickBot="1">
      <c r="A598" s="68">
        <v>3400</v>
      </c>
      <c r="B598" s="56" t="s">
        <v>369</v>
      </c>
      <c r="C598" s="81">
        <f>SUM(C615+C623+C656)+C607+C631+C639+C648+C664+C672+C680+C688+C696+C704+C712+C720+C728+C736+C744</f>
        <v>167608</v>
      </c>
      <c r="D598" s="81">
        <f>SUM(D615+D623+D656)+D607+D631+D639+D648+D664+D672+D680+D688+D696+D704+D712+D720+D728+D736+D744</f>
        <v>173838</v>
      </c>
      <c r="E598" s="81">
        <f>SUM(E615+E623+E656)+E607+E631+E639+E648+E664+E672+E680+E688+E696+E704+E712+E720+E728+E736+E744</f>
        <v>65853</v>
      </c>
      <c r="F598" s="915">
        <f>SUM(E598/D598)</f>
        <v>0.3788182100576399</v>
      </c>
      <c r="G598" s="182"/>
      <c r="H598" s="67"/>
      <c r="I598" s="67"/>
    </row>
    <row r="599" spans="1:9" ht="12" customHeight="1">
      <c r="A599" s="15">
        <v>3410</v>
      </c>
      <c r="B599" s="107" t="s">
        <v>370</v>
      </c>
      <c r="C599" s="88">
        <f>SUM(C607+C615+C623+C631+C639)</f>
        <v>42100</v>
      </c>
      <c r="D599" s="88">
        <f>SUM(D607+D615+D623+D631+D639)</f>
        <v>42100</v>
      </c>
      <c r="E599" s="88">
        <f>SUM(E607+E615+E623+E631+E639)</f>
        <v>19724</v>
      </c>
      <c r="F599" s="572">
        <f>SUM(E599/D599)</f>
        <v>0.46850356294536816</v>
      </c>
      <c r="G599" s="4"/>
      <c r="H599" s="67"/>
      <c r="I599" s="67"/>
    </row>
    <row r="600" spans="1:9" ht="12" customHeight="1">
      <c r="A600" s="15">
        <v>3411</v>
      </c>
      <c r="B600" s="107" t="s">
        <v>336</v>
      </c>
      <c r="C600" s="88"/>
      <c r="D600" s="88"/>
      <c r="E600" s="88"/>
      <c r="F600" s="572"/>
      <c r="G600" s="181"/>
      <c r="H600" s="67"/>
      <c r="I600" s="67"/>
    </row>
    <row r="601" spans="1:9" ht="12" customHeight="1">
      <c r="A601" s="69"/>
      <c r="B601" s="70" t="s">
        <v>273</v>
      </c>
      <c r="C601" s="76"/>
      <c r="D601" s="76"/>
      <c r="E601" s="76"/>
      <c r="F601" s="572"/>
      <c r="G601" s="181"/>
      <c r="H601" s="67"/>
      <c r="I601" s="67"/>
    </row>
    <row r="602" spans="1:9" ht="12" customHeight="1">
      <c r="A602" s="69"/>
      <c r="B602" s="7" t="s">
        <v>494</v>
      </c>
      <c r="C602" s="76"/>
      <c r="D602" s="76"/>
      <c r="E602" s="76"/>
      <c r="F602" s="572"/>
      <c r="G602" s="181"/>
      <c r="H602" s="67"/>
      <c r="I602" s="67"/>
    </row>
    <row r="603" spans="1:9" ht="12" customHeight="1">
      <c r="A603" s="69"/>
      <c r="B603" s="84" t="s">
        <v>467</v>
      </c>
      <c r="C603" s="76"/>
      <c r="D603" s="76"/>
      <c r="E603" s="76"/>
      <c r="F603" s="572"/>
      <c r="G603" s="181"/>
      <c r="H603" s="67"/>
      <c r="I603" s="67"/>
    </row>
    <row r="604" spans="1:9" ht="12" customHeight="1">
      <c r="A604" s="69"/>
      <c r="B604" s="10" t="s">
        <v>481</v>
      </c>
      <c r="C604" s="252">
        <v>5000</v>
      </c>
      <c r="D604" s="252">
        <v>5000</v>
      </c>
      <c r="E604" s="252"/>
      <c r="F604" s="572">
        <f>SUM(E604/D604)</f>
        <v>0</v>
      </c>
      <c r="G604" s="181"/>
      <c r="H604" s="67"/>
      <c r="I604" s="67"/>
    </row>
    <row r="605" spans="1:9" ht="12" customHeight="1">
      <c r="A605" s="69"/>
      <c r="B605" s="10" t="s">
        <v>286</v>
      </c>
      <c r="C605" s="76"/>
      <c r="D605" s="76"/>
      <c r="E605" s="76"/>
      <c r="F605" s="572"/>
      <c r="G605" s="181"/>
      <c r="H605" s="67"/>
      <c r="I605" s="67"/>
    </row>
    <row r="606" spans="1:9" ht="12" customHeight="1" thickBot="1">
      <c r="A606" s="69"/>
      <c r="B606" s="73" t="s">
        <v>468</v>
      </c>
      <c r="C606" s="76"/>
      <c r="D606" s="76"/>
      <c r="E606" s="77"/>
      <c r="F606" s="914"/>
      <c r="G606" s="208"/>
      <c r="H606" s="67"/>
      <c r="I606" s="67"/>
    </row>
    <row r="607" spans="1:9" ht="12" customHeight="1" thickBot="1">
      <c r="A607" s="51"/>
      <c r="B607" s="56" t="s">
        <v>460</v>
      </c>
      <c r="C607" s="81">
        <f>SUM(C601:C606)</f>
        <v>5000</v>
      </c>
      <c r="D607" s="81">
        <f>SUM(D601:D606)</f>
        <v>5000</v>
      </c>
      <c r="E607" s="81">
        <f>SUM(E601:E606)</f>
        <v>0</v>
      </c>
      <c r="F607" s="915">
        <f>SUM(E607/D607)</f>
        <v>0</v>
      </c>
      <c r="G607" s="60"/>
      <c r="H607" s="67"/>
      <c r="I607" s="67"/>
    </row>
    <row r="608" spans="1:7" s="49" customFormat="1" ht="12" customHeight="1">
      <c r="A608" s="15">
        <v>3412</v>
      </c>
      <c r="B608" s="97" t="s">
        <v>347</v>
      </c>
      <c r="C608" s="98"/>
      <c r="D608" s="98"/>
      <c r="E608" s="88"/>
      <c r="F608" s="572"/>
      <c r="G608" s="31"/>
    </row>
    <row r="609" spans="1:9" ht="12" customHeight="1">
      <c r="A609" s="69"/>
      <c r="B609" s="70" t="s">
        <v>273</v>
      </c>
      <c r="C609" s="76"/>
      <c r="D609" s="76"/>
      <c r="E609" s="76">
        <v>196</v>
      </c>
      <c r="F609" s="572"/>
      <c r="G609" s="181"/>
      <c r="H609" s="67"/>
      <c r="I609" s="67"/>
    </row>
    <row r="610" spans="1:9" ht="12" customHeight="1">
      <c r="A610" s="69"/>
      <c r="B610" s="7" t="s">
        <v>494</v>
      </c>
      <c r="C610" s="76"/>
      <c r="D610" s="76"/>
      <c r="E610" s="76">
        <v>88</v>
      </c>
      <c r="F610" s="572"/>
      <c r="G610" s="181"/>
      <c r="H610" s="67"/>
      <c r="I610" s="67"/>
    </row>
    <row r="611" spans="1:9" ht="12" customHeight="1">
      <c r="A611" s="69"/>
      <c r="B611" s="84" t="s">
        <v>467</v>
      </c>
      <c r="C611" s="252">
        <v>3500</v>
      </c>
      <c r="D611" s="252">
        <v>3500</v>
      </c>
      <c r="E611" s="252">
        <v>443</v>
      </c>
      <c r="F611" s="913">
        <f>SUM(E611/D611)</f>
        <v>0.12657142857142858</v>
      </c>
      <c r="G611" s="181"/>
      <c r="H611" s="67"/>
      <c r="I611" s="67"/>
    </row>
    <row r="612" spans="1:9" ht="12" customHeight="1">
      <c r="A612" s="69"/>
      <c r="B612" s="10" t="s">
        <v>481</v>
      </c>
      <c r="C612" s="76"/>
      <c r="D612" s="76"/>
      <c r="E612" s="76"/>
      <c r="F612" s="572"/>
      <c r="G612" s="186"/>
      <c r="H612" s="67"/>
      <c r="I612" s="67"/>
    </row>
    <row r="613" spans="1:9" ht="12" customHeight="1">
      <c r="A613" s="69"/>
      <c r="B613" s="10" t="s">
        <v>286</v>
      </c>
      <c r="C613" s="76"/>
      <c r="D613" s="76"/>
      <c r="E613" s="76"/>
      <c r="F613" s="572"/>
      <c r="G613" s="5"/>
      <c r="H613" s="67"/>
      <c r="I613" s="67"/>
    </row>
    <row r="614" spans="1:9" ht="12" customHeight="1" thickBot="1">
      <c r="A614" s="69"/>
      <c r="B614" s="73" t="s">
        <v>468</v>
      </c>
      <c r="C614" s="76"/>
      <c r="D614" s="76"/>
      <c r="E614" s="77"/>
      <c r="F614" s="914"/>
      <c r="G614" s="183"/>
      <c r="H614" s="67"/>
      <c r="I614" s="67"/>
    </row>
    <row r="615" spans="1:9" ht="12" customHeight="1" thickBot="1">
      <c r="A615" s="51"/>
      <c r="B615" s="56" t="s">
        <v>460</v>
      </c>
      <c r="C615" s="81">
        <f>SUM(C609:C614)</f>
        <v>3500</v>
      </c>
      <c r="D615" s="81">
        <f>SUM(D609:D614)</f>
        <v>3500</v>
      </c>
      <c r="E615" s="81">
        <f>SUM(E609:E614)</f>
        <v>727</v>
      </c>
      <c r="F615" s="915">
        <f>SUM(E615/D615)</f>
        <v>0.2077142857142857</v>
      </c>
      <c r="G615" s="121"/>
      <c r="H615" s="67"/>
      <c r="I615" s="67"/>
    </row>
    <row r="616" spans="1:9" ht="12" customHeight="1">
      <c r="A616" s="15">
        <v>3413</v>
      </c>
      <c r="B616" s="102" t="s">
        <v>348</v>
      </c>
      <c r="C616" s="88"/>
      <c r="D616" s="88"/>
      <c r="E616" s="88"/>
      <c r="F616" s="572"/>
      <c r="G616" s="31"/>
      <c r="H616" s="67"/>
      <c r="I616" s="67"/>
    </row>
    <row r="617" spans="1:9" ht="12" customHeight="1">
      <c r="A617" s="69"/>
      <c r="B617" s="70" t="s">
        <v>273</v>
      </c>
      <c r="C617" s="76"/>
      <c r="D617" s="76"/>
      <c r="E617" s="76">
        <v>414</v>
      </c>
      <c r="F617" s="572"/>
      <c r="G617" s="181"/>
      <c r="H617" s="67"/>
      <c r="I617" s="67"/>
    </row>
    <row r="618" spans="1:9" ht="12" customHeight="1">
      <c r="A618" s="69"/>
      <c r="B618" s="7" t="s">
        <v>494</v>
      </c>
      <c r="C618" s="76"/>
      <c r="D618" s="76"/>
      <c r="E618" s="76">
        <v>96</v>
      </c>
      <c r="F618" s="572"/>
      <c r="G618" s="181"/>
      <c r="H618" s="67"/>
      <c r="I618" s="67"/>
    </row>
    <row r="619" spans="1:9" ht="12" customHeight="1">
      <c r="A619" s="69"/>
      <c r="B619" s="84" t="s">
        <v>467</v>
      </c>
      <c r="C619" s="252">
        <v>11000</v>
      </c>
      <c r="D619" s="252">
        <v>11000</v>
      </c>
      <c r="E619" s="252">
        <v>3487</v>
      </c>
      <c r="F619" s="913">
        <f>SUM(E619/D619)</f>
        <v>0.317</v>
      </c>
      <c r="G619" s="181"/>
      <c r="H619" s="67"/>
      <c r="I619" s="67"/>
    </row>
    <row r="620" spans="1:9" ht="12" customHeight="1">
      <c r="A620" s="69"/>
      <c r="B620" s="10" t="s">
        <v>481</v>
      </c>
      <c r="C620" s="76"/>
      <c r="D620" s="76"/>
      <c r="E620" s="76"/>
      <c r="F620" s="572"/>
      <c r="G620" s="181"/>
      <c r="H620" s="67"/>
      <c r="I620" s="67"/>
    </row>
    <row r="621" spans="1:9" ht="12" customHeight="1">
      <c r="A621" s="69"/>
      <c r="B621" s="10" t="s">
        <v>286</v>
      </c>
      <c r="C621" s="76"/>
      <c r="D621" s="76"/>
      <c r="E621" s="76"/>
      <c r="F621" s="572"/>
      <c r="G621" s="186"/>
      <c r="H621" s="67"/>
      <c r="I621" s="67"/>
    </row>
    <row r="622" spans="1:9" ht="12" customHeight="1" thickBot="1">
      <c r="A622" s="69"/>
      <c r="B622" s="73" t="s">
        <v>468</v>
      </c>
      <c r="C622" s="76"/>
      <c r="D622" s="76"/>
      <c r="E622" s="77"/>
      <c r="F622" s="914"/>
      <c r="G622" s="30"/>
      <c r="H622" s="67"/>
      <c r="I622" s="67"/>
    </row>
    <row r="623" spans="1:9" ht="12" customHeight="1" thickBot="1">
      <c r="A623" s="51"/>
      <c r="B623" s="56" t="s">
        <v>460</v>
      </c>
      <c r="C623" s="81">
        <f>SUM(C617:C622)</f>
        <v>11000</v>
      </c>
      <c r="D623" s="81">
        <f>SUM(D617:D622)</f>
        <v>11000</v>
      </c>
      <c r="E623" s="81">
        <f>SUM(E617:E622)</f>
        <v>3997</v>
      </c>
      <c r="F623" s="915">
        <f>SUM(E623/D623)</f>
        <v>0.3633636363636364</v>
      </c>
      <c r="G623" s="121"/>
      <c r="H623" s="67"/>
      <c r="I623" s="67"/>
    </row>
    <row r="624" spans="1:9" ht="12" customHeight="1">
      <c r="A624" s="15">
        <v>3415</v>
      </c>
      <c r="B624" s="102" t="s">
        <v>429</v>
      </c>
      <c r="C624" s="88"/>
      <c r="D624" s="88"/>
      <c r="E624" s="88"/>
      <c r="F624" s="572"/>
      <c r="G624" s="31" t="s">
        <v>426</v>
      </c>
      <c r="H624" s="67"/>
      <c r="I624" s="67"/>
    </row>
    <row r="625" spans="1:9" ht="12" customHeight="1">
      <c r="A625" s="69"/>
      <c r="B625" s="70" t="s">
        <v>273</v>
      </c>
      <c r="C625" s="76"/>
      <c r="D625" s="76"/>
      <c r="E625" s="76"/>
      <c r="F625" s="572"/>
      <c r="G625" s="181"/>
      <c r="H625" s="67"/>
      <c r="I625" s="67"/>
    </row>
    <row r="626" spans="1:9" ht="12" customHeight="1">
      <c r="A626" s="69"/>
      <c r="B626" s="7" t="s">
        <v>494</v>
      </c>
      <c r="C626" s="76"/>
      <c r="D626" s="76"/>
      <c r="E626" s="76"/>
      <c r="F626" s="572"/>
      <c r="G626" s="181"/>
      <c r="H626" s="67"/>
      <c r="I626" s="67"/>
    </row>
    <row r="627" spans="1:9" ht="12" customHeight="1">
      <c r="A627" s="69"/>
      <c r="B627" s="84" t="s">
        <v>467</v>
      </c>
      <c r="C627" s="76"/>
      <c r="D627" s="76"/>
      <c r="E627" s="76"/>
      <c r="F627" s="572"/>
      <c r="G627" s="181"/>
      <c r="H627" s="67"/>
      <c r="I627" s="67"/>
    </row>
    <row r="628" spans="1:9" ht="12" customHeight="1">
      <c r="A628" s="69"/>
      <c r="B628" s="10" t="s">
        <v>481</v>
      </c>
      <c r="C628" s="76">
        <v>2600</v>
      </c>
      <c r="D628" s="76">
        <v>2600</v>
      </c>
      <c r="E628" s="76"/>
      <c r="F628" s="572">
        <f>SUM(E628/D628)</f>
        <v>0</v>
      </c>
      <c r="G628" s="181"/>
      <c r="H628" s="67"/>
      <c r="I628" s="67"/>
    </row>
    <row r="629" spans="1:9" ht="12" customHeight="1">
      <c r="A629" s="69"/>
      <c r="B629" s="10" t="s">
        <v>286</v>
      </c>
      <c r="C629" s="76"/>
      <c r="D629" s="76"/>
      <c r="E629" s="76"/>
      <c r="F629" s="572"/>
      <c r="G629" s="186"/>
      <c r="H629" s="67"/>
      <c r="I629" s="67"/>
    </row>
    <row r="630" spans="1:9" ht="12" customHeight="1" thickBot="1">
      <c r="A630" s="69"/>
      <c r="B630" s="73" t="s">
        <v>468</v>
      </c>
      <c r="C630" s="76"/>
      <c r="D630" s="76"/>
      <c r="E630" s="77"/>
      <c r="F630" s="914"/>
      <c r="G630" s="30"/>
      <c r="H630" s="67"/>
      <c r="I630" s="67"/>
    </row>
    <row r="631" spans="1:9" ht="12" customHeight="1" thickBot="1">
      <c r="A631" s="51"/>
      <c r="B631" s="56" t="s">
        <v>460</v>
      </c>
      <c r="C631" s="81">
        <f>SUM(C625:C630)</f>
        <v>2600</v>
      </c>
      <c r="D631" s="81">
        <f>SUM(D625:D630)</f>
        <v>2600</v>
      </c>
      <c r="E631" s="81">
        <f>SUM(E625:E630)</f>
        <v>0</v>
      </c>
      <c r="F631" s="915">
        <f>SUM(E631/D631)</f>
        <v>0</v>
      </c>
      <c r="G631" s="121"/>
      <c r="H631" s="67"/>
      <c r="I631" s="67"/>
    </row>
    <row r="632" spans="1:9" ht="12" customHeight="1">
      <c r="A632" s="15">
        <v>3416</v>
      </c>
      <c r="B632" s="102" t="s">
        <v>407</v>
      </c>
      <c r="C632" s="88"/>
      <c r="D632" s="88"/>
      <c r="E632" s="88"/>
      <c r="F632" s="572"/>
      <c r="G632" s="31" t="s">
        <v>426</v>
      </c>
      <c r="H632" s="67"/>
      <c r="I632" s="67"/>
    </row>
    <row r="633" spans="1:9" ht="12" customHeight="1">
      <c r="A633" s="69"/>
      <c r="B633" s="70" t="s">
        <v>273</v>
      </c>
      <c r="C633" s="76"/>
      <c r="D633" s="76"/>
      <c r="E633" s="76"/>
      <c r="F633" s="572"/>
      <c r="G633" s="181"/>
      <c r="H633" s="67"/>
      <c r="I633" s="67"/>
    </row>
    <row r="634" spans="1:9" ht="12" customHeight="1">
      <c r="A634" s="69"/>
      <c r="B634" s="7" t="s">
        <v>494</v>
      </c>
      <c r="C634" s="76"/>
      <c r="D634" s="76"/>
      <c r="E634" s="76"/>
      <c r="F634" s="572"/>
      <c r="G634" s="181"/>
      <c r="H634" s="67"/>
      <c r="I634" s="67"/>
    </row>
    <row r="635" spans="1:9" ht="12" customHeight="1">
      <c r="A635" s="69"/>
      <c r="B635" s="84" t="s">
        <v>467</v>
      </c>
      <c r="C635" s="76"/>
      <c r="D635" s="76"/>
      <c r="E635" s="76"/>
      <c r="F635" s="572"/>
      <c r="G635" s="181"/>
      <c r="H635" s="67"/>
      <c r="I635" s="67"/>
    </row>
    <row r="636" spans="1:9" ht="12" customHeight="1">
      <c r="A636" s="69"/>
      <c r="B636" s="10" t="s">
        <v>481</v>
      </c>
      <c r="C636" s="76">
        <v>20000</v>
      </c>
      <c r="D636" s="76">
        <v>20000</v>
      </c>
      <c r="E636" s="76">
        <v>15000</v>
      </c>
      <c r="F636" s="913">
        <f>SUM(E636/D636)</f>
        <v>0.75</v>
      </c>
      <c r="G636" s="181"/>
      <c r="H636" s="67"/>
      <c r="I636" s="67"/>
    </row>
    <row r="637" spans="1:9" ht="12" customHeight="1">
      <c r="A637" s="69"/>
      <c r="B637" s="10" t="s">
        <v>286</v>
      </c>
      <c r="C637" s="76"/>
      <c r="D637" s="76"/>
      <c r="E637" s="76"/>
      <c r="F637" s="572"/>
      <c r="G637" s="186"/>
      <c r="H637" s="67"/>
      <c r="I637" s="67"/>
    </row>
    <row r="638" spans="1:9" ht="12" customHeight="1" thickBot="1">
      <c r="A638" s="69"/>
      <c r="B638" s="73" t="s">
        <v>468</v>
      </c>
      <c r="C638" s="76"/>
      <c r="D638" s="76"/>
      <c r="E638" s="77"/>
      <c r="F638" s="914"/>
      <c r="G638" s="30"/>
      <c r="H638" s="67"/>
      <c r="I638" s="67"/>
    </row>
    <row r="639" spans="1:9" ht="12" customHeight="1" thickBot="1">
      <c r="A639" s="51"/>
      <c r="B639" s="56" t="s">
        <v>460</v>
      </c>
      <c r="C639" s="81">
        <f>SUM(C633:C638)</f>
        <v>20000</v>
      </c>
      <c r="D639" s="81">
        <f>SUM(D633:D638)</f>
        <v>20000</v>
      </c>
      <c r="E639" s="81">
        <f>SUM(E633:E638)</f>
        <v>15000</v>
      </c>
      <c r="F639" s="915">
        <f>SUM(E639/D639)</f>
        <v>0.75</v>
      </c>
      <c r="G639" s="121"/>
      <c r="H639" s="67"/>
      <c r="I639" s="67"/>
    </row>
    <row r="640" spans="1:9" ht="12" customHeight="1">
      <c r="A640" s="15">
        <v>3420</v>
      </c>
      <c r="B640" s="107" t="s">
        <v>371</v>
      </c>
      <c r="C640" s="88">
        <f>SUM(C648+C656+C664+C696+C672+C680+C688+C704+C712+C720+C728+C736+C744)</f>
        <v>125508</v>
      </c>
      <c r="D640" s="88">
        <f>SUM(D648+D656+D664+D696+D672+D680+D688+D704+D712+D720+D728+D736+D744)</f>
        <v>131738</v>
      </c>
      <c r="E640" s="88">
        <f>SUM(E648+E656+E664+E696+E672+E680+E688+E704+E712+E720+E728+E736+E744)</f>
        <v>46129</v>
      </c>
      <c r="F640" s="572">
        <f>SUM(E640/D640)</f>
        <v>0.35015713006118204</v>
      </c>
      <c r="G640" s="31"/>
      <c r="H640" s="67"/>
      <c r="I640" s="67"/>
    </row>
    <row r="641" spans="1:9" ht="12" customHeight="1">
      <c r="A641" s="15">
        <v>3422</v>
      </c>
      <c r="B641" s="102" t="s">
        <v>350</v>
      </c>
      <c r="C641" s="88"/>
      <c r="D641" s="88"/>
      <c r="E641" s="88"/>
      <c r="F641" s="572"/>
      <c r="G641" s="4"/>
      <c r="H641" s="67"/>
      <c r="I641" s="67"/>
    </row>
    <row r="642" spans="1:9" ht="12" customHeight="1">
      <c r="A642" s="69"/>
      <c r="B642" s="70" t="s">
        <v>273</v>
      </c>
      <c r="C642" s="76">
        <v>6000</v>
      </c>
      <c r="D642" s="76">
        <v>6000</v>
      </c>
      <c r="E642" s="76">
        <v>2396</v>
      </c>
      <c r="F642" s="913">
        <f>SUM(E642/D642)</f>
        <v>0.3993333333333333</v>
      </c>
      <c r="G642" s="218"/>
      <c r="H642" s="67"/>
      <c r="I642" s="67"/>
    </row>
    <row r="643" spans="1:9" ht="12" customHeight="1">
      <c r="A643" s="69"/>
      <c r="B643" s="7" t="s">
        <v>494</v>
      </c>
      <c r="C643" s="76">
        <v>1620</v>
      </c>
      <c r="D643" s="76">
        <v>1620</v>
      </c>
      <c r="E643" s="76">
        <v>1608</v>
      </c>
      <c r="F643" s="913">
        <f>SUM(E643/D643)</f>
        <v>0.9925925925925926</v>
      </c>
      <c r="G643" s="5"/>
      <c r="H643" s="67"/>
      <c r="I643" s="67"/>
    </row>
    <row r="644" spans="1:9" ht="12" customHeight="1">
      <c r="A644" s="69"/>
      <c r="B644" s="84" t="s">
        <v>467</v>
      </c>
      <c r="C644" s="76">
        <v>17380</v>
      </c>
      <c r="D644" s="76">
        <v>22442</v>
      </c>
      <c r="E644" s="76">
        <v>8422</v>
      </c>
      <c r="F644" s="913">
        <f>SUM(E644/D644)</f>
        <v>0.37527849567774707</v>
      </c>
      <c r="G644" s="218"/>
      <c r="H644" s="67"/>
      <c r="I644" s="67"/>
    </row>
    <row r="645" spans="1:9" ht="12" customHeight="1">
      <c r="A645" s="69"/>
      <c r="B645" s="10" t="s">
        <v>481</v>
      </c>
      <c r="C645" s="76"/>
      <c r="D645" s="76"/>
      <c r="E645" s="76">
        <v>2000</v>
      </c>
      <c r="F645" s="913"/>
      <c r="G645" s="2"/>
      <c r="H645" s="67"/>
      <c r="I645" s="67"/>
    </row>
    <row r="646" spans="1:9" ht="12" customHeight="1">
      <c r="A646" s="69"/>
      <c r="B646" s="10" t="s">
        <v>286</v>
      </c>
      <c r="C646" s="76"/>
      <c r="D646" s="76"/>
      <c r="E646" s="76"/>
      <c r="F646" s="572"/>
      <c r="G646" s="5"/>
      <c r="H646" s="67"/>
      <c r="I646" s="67"/>
    </row>
    <row r="647" spans="1:9" ht="12" customHeight="1" thickBot="1">
      <c r="A647" s="69"/>
      <c r="B647" s="73" t="s">
        <v>639</v>
      </c>
      <c r="C647" s="76"/>
      <c r="D647" s="76"/>
      <c r="E647" s="77">
        <v>325</v>
      </c>
      <c r="F647" s="914"/>
      <c r="G647" s="30"/>
      <c r="H647" s="67"/>
      <c r="I647" s="67"/>
    </row>
    <row r="648" spans="1:9" ht="12" customHeight="1" thickBot="1">
      <c r="A648" s="51"/>
      <c r="B648" s="56" t="s">
        <v>460</v>
      </c>
      <c r="C648" s="81">
        <f>SUM(C642:C647)</f>
        <v>25000</v>
      </c>
      <c r="D648" s="81">
        <f>SUM(D642:D647)</f>
        <v>30062</v>
      </c>
      <c r="E648" s="81">
        <f>SUM(E642:E647)</f>
        <v>14751</v>
      </c>
      <c r="F648" s="915">
        <f>SUM(E648/D648)</f>
        <v>0.49068591577406695</v>
      </c>
      <c r="G648" s="182"/>
      <c r="H648" s="67"/>
      <c r="I648" s="67"/>
    </row>
    <row r="649" spans="1:9" ht="12" customHeight="1">
      <c r="A649" s="15">
        <v>3423</v>
      </c>
      <c r="B649" s="102" t="s">
        <v>349</v>
      </c>
      <c r="C649" s="88"/>
      <c r="D649" s="88"/>
      <c r="E649" s="88"/>
      <c r="F649" s="572"/>
      <c r="G649" s="181"/>
      <c r="H649" s="67"/>
      <c r="I649" s="67"/>
    </row>
    <row r="650" spans="1:9" ht="12" customHeight="1">
      <c r="A650" s="69"/>
      <c r="B650" s="70" t="s">
        <v>273</v>
      </c>
      <c r="C650" s="76"/>
      <c r="D650" s="76"/>
      <c r="E650" s="76">
        <v>46</v>
      </c>
      <c r="F650" s="572"/>
      <c r="G650" s="181"/>
      <c r="H650" s="67"/>
      <c r="I650" s="67"/>
    </row>
    <row r="651" spans="1:9" ht="12" customHeight="1">
      <c r="A651" s="69"/>
      <c r="B651" s="7" t="s">
        <v>494</v>
      </c>
      <c r="C651" s="76"/>
      <c r="D651" s="76"/>
      <c r="E651" s="76">
        <v>661</v>
      </c>
      <c r="F651" s="572"/>
      <c r="G651" s="181"/>
      <c r="H651" s="67"/>
      <c r="I651" s="67"/>
    </row>
    <row r="652" spans="1:9" ht="12" customHeight="1">
      <c r="A652" s="69"/>
      <c r="B652" s="84" t="s">
        <v>467</v>
      </c>
      <c r="C652" s="76">
        <v>8000</v>
      </c>
      <c r="D652" s="76">
        <v>9168</v>
      </c>
      <c r="E652" s="76">
        <v>2202</v>
      </c>
      <c r="F652" s="913">
        <f>SUM(E652/D652)</f>
        <v>0.24018324607329844</v>
      </c>
      <c r="G652" s="181"/>
      <c r="H652" s="67"/>
      <c r="I652" s="67"/>
    </row>
    <row r="653" spans="1:9" ht="12" customHeight="1">
      <c r="A653" s="69"/>
      <c r="B653" s="10" t="s">
        <v>481</v>
      </c>
      <c r="C653" s="76">
        <v>2000</v>
      </c>
      <c r="D653" s="76">
        <v>2000</v>
      </c>
      <c r="E653" s="76"/>
      <c r="F653" s="572">
        <f>SUM(E653/D653)</f>
        <v>0</v>
      </c>
      <c r="G653" s="181"/>
      <c r="H653" s="67"/>
      <c r="I653" s="67"/>
    </row>
    <row r="654" spans="1:9" ht="12" customHeight="1">
      <c r="A654" s="69"/>
      <c r="B654" s="10" t="s">
        <v>286</v>
      </c>
      <c r="C654" s="76"/>
      <c r="D654" s="76"/>
      <c r="E654" s="76"/>
      <c r="F654" s="572"/>
      <c r="G654" s="186"/>
      <c r="H654" s="67"/>
      <c r="I654" s="67"/>
    </row>
    <row r="655" spans="1:9" ht="12" customHeight="1" thickBot="1">
      <c r="A655" s="69"/>
      <c r="B655" s="73" t="s">
        <v>468</v>
      </c>
      <c r="C655" s="76"/>
      <c r="D655" s="76"/>
      <c r="E655" s="77"/>
      <c r="F655" s="914"/>
      <c r="G655" s="30"/>
      <c r="H655" s="67"/>
      <c r="I655" s="67"/>
    </row>
    <row r="656" spans="1:9" ht="12.75" customHeight="1" thickBot="1">
      <c r="A656" s="51"/>
      <c r="B656" s="56" t="s">
        <v>460</v>
      </c>
      <c r="C656" s="81">
        <f>SUM(C650:C655)</f>
        <v>10000</v>
      </c>
      <c r="D656" s="81">
        <f>SUM(D650:D655)</f>
        <v>11168</v>
      </c>
      <c r="E656" s="81">
        <f>SUM(E650:E655)</f>
        <v>2909</v>
      </c>
      <c r="F656" s="915">
        <f>SUM(E656/D656)</f>
        <v>0.2604763610315186</v>
      </c>
      <c r="G656" s="182"/>
      <c r="H656" s="67"/>
      <c r="I656" s="67"/>
    </row>
    <row r="657" spans="1:9" ht="12.75" customHeight="1">
      <c r="A657" s="15">
        <v>3424</v>
      </c>
      <c r="B657" s="102" t="s">
        <v>490</v>
      </c>
      <c r="C657" s="88"/>
      <c r="D657" s="88"/>
      <c r="E657" s="88"/>
      <c r="F657" s="572"/>
      <c r="G657" s="181"/>
      <c r="H657" s="67"/>
      <c r="I657" s="67"/>
    </row>
    <row r="658" spans="1:9" ht="12.75" customHeight="1">
      <c r="A658" s="69"/>
      <c r="B658" s="70" t="s">
        <v>273</v>
      </c>
      <c r="C658" s="76">
        <v>1000</v>
      </c>
      <c r="D658" s="76">
        <v>1000</v>
      </c>
      <c r="E658" s="76"/>
      <c r="F658" s="572">
        <f>SUM(E658/D658)</f>
        <v>0</v>
      </c>
      <c r="G658" s="181"/>
      <c r="H658" s="67"/>
      <c r="I658" s="67"/>
    </row>
    <row r="659" spans="1:9" ht="12.75" customHeight="1">
      <c r="A659" s="69"/>
      <c r="B659" s="7" t="s">
        <v>494</v>
      </c>
      <c r="C659" s="76">
        <v>270</v>
      </c>
      <c r="D659" s="76">
        <v>270</v>
      </c>
      <c r="E659" s="76">
        <v>103</v>
      </c>
      <c r="F659" s="913">
        <f>SUM(E659/D659)</f>
        <v>0.3814814814814815</v>
      </c>
      <c r="G659" s="181"/>
      <c r="H659" s="67"/>
      <c r="I659" s="67"/>
    </row>
    <row r="660" spans="1:9" ht="12.75" customHeight="1">
      <c r="A660" s="69"/>
      <c r="B660" s="84" t="s">
        <v>467</v>
      </c>
      <c r="C660" s="76">
        <v>4500</v>
      </c>
      <c r="D660" s="76">
        <v>4500</v>
      </c>
      <c r="E660" s="76">
        <v>1381</v>
      </c>
      <c r="F660" s="913">
        <f>SUM(E660/D660)</f>
        <v>0.3068888888888889</v>
      </c>
      <c r="G660" s="181"/>
      <c r="H660" s="67"/>
      <c r="I660" s="67"/>
    </row>
    <row r="661" spans="1:9" ht="12.75" customHeight="1">
      <c r="A661" s="69"/>
      <c r="B661" s="10" t="s">
        <v>481</v>
      </c>
      <c r="C661" s="76"/>
      <c r="D661" s="76"/>
      <c r="E661" s="76"/>
      <c r="F661" s="572"/>
      <c r="G661" s="181"/>
      <c r="H661" s="67"/>
      <c r="I661" s="67"/>
    </row>
    <row r="662" spans="1:9" ht="12.75" customHeight="1">
      <c r="A662" s="69"/>
      <c r="B662" s="10" t="s">
        <v>286</v>
      </c>
      <c r="C662" s="76"/>
      <c r="D662" s="76"/>
      <c r="E662" s="76"/>
      <c r="F662" s="572"/>
      <c r="G662" s="186"/>
      <c r="H662" s="67"/>
      <c r="I662" s="67"/>
    </row>
    <row r="663" spans="1:9" ht="12.75" customHeight="1" thickBot="1">
      <c r="A663" s="69"/>
      <c r="B663" s="73" t="s">
        <v>468</v>
      </c>
      <c r="C663" s="76"/>
      <c r="D663" s="76"/>
      <c r="E663" s="77"/>
      <c r="F663" s="914"/>
      <c r="G663" s="30"/>
      <c r="H663" s="67"/>
      <c r="I663" s="67"/>
    </row>
    <row r="664" spans="1:9" ht="12.75" customHeight="1" thickBot="1">
      <c r="A664" s="51"/>
      <c r="B664" s="56" t="s">
        <v>460</v>
      </c>
      <c r="C664" s="81">
        <f>SUM(C658:C663)</f>
        <v>5770</v>
      </c>
      <c r="D664" s="81">
        <f>SUM(D658:D663)</f>
        <v>5770</v>
      </c>
      <c r="E664" s="81">
        <f>SUM(E658:E663)</f>
        <v>1484</v>
      </c>
      <c r="F664" s="915">
        <f>SUM(E664/D664)</f>
        <v>0.2571923743500866</v>
      </c>
      <c r="G664" s="182"/>
      <c r="H664" s="67"/>
      <c r="I664" s="67"/>
    </row>
    <row r="665" spans="1:9" ht="12.75" customHeight="1">
      <c r="A665" s="769">
        <v>3425</v>
      </c>
      <c r="B665" s="755" t="s">
        <v>898</v>
      </c>
      <c r="C665" s="756"/>
      <c r="D665" s="756"/>
      <c r="E665" s="756"/>
      <c r="F665" s="572"/>
      <c r="G665" s="772"/>
      <c r="H665" s="67"/>
      <c r="I665" s="67"/>
    </row>
    <row r="666" spans="1:9" ht="12.75" customHeight="1">
      <c r="A666" s="150"/>
      <c r="B666" s="758" t="s">
        <v>273</v>
      </c>
      <c r="C666" s="759"/>
      <c r="D666" s="759"/>
      <c r="E666" s="759"/>
      <c r="F666" s="572"/>
      <c r="G666" s="772"/>
      <c r="H666" s="67"/>
      <c r="I666" s="67"/>
    </row>
    <row r="667" spans="1:9" ht="12.75" customHeight="1">
      <c r="A667" s="150"/>
      <c r="B667" s="761" t="s">
        <v>494</v>
      </c>
      <c r="C667" s="759"/>
      <c r="D667" s="759"/>
      <c r="E667" s="759"/>
      <c r="F667" s="572"/>
      <c r="G667" s="772"/>
      <c r="H667" s="67"/>
      <c r="I667" s="67"/>
    </row>
    <row r="668" spans="1:9" ht="12.75" customHeight="1">
      <c r="A668" s="150"/>
      <c r="B668" s="762" t="s">
        <v>467</v>
      </c>
      <c r="C668" s="759">
        <v>4200</v>
      </c>
      <c r="D668" s="759">
        <v>4200</v>
      </c>
      <c r="E668" s="759"/>
      <c r="F668" s="572">
        <f>SUM(E668/D668)</f>
        <v>0</v>
      </c>
      <c r="G668" s="772"/>
      <c r="H668" s="67"/>
      <c r="I668" s="67"/>
    </row>
    <row r="669" spans="1:9" ht="12.75" customHeight="1">
      <c r="A669" s="150"/>
      <c r="B669" s="763" t="s">
        <v>481</v>
      </c>
      <c r="C669" s="759"/>
      <c r="D669" s="759"/>
      <c r="E669" s="759"/>
      <c r="F669" s="572"/>
      <c r="G669" s="772"/>
      <c r="H669" s="67"/>
      <c r="I669" s="67"/>
    </row>
    <row r="670" spans="1:9" ht="12.75" customHeight="1">
      <c r="A670" s="150"/>
      <c r="B670" s="763" t="s">
        <v>286</v>
      </c>
      <c r="C670" s="759"/>
      <c r="D670" s="759"/>
      <c r="E670" s="759"/>
      <c r="F670" s="572"/>
      <c r="G670" s="773"/>
      <c r="H670" s="67"/>
      <c r="I670" s="67"/>
    </row>
    <row r="671" spans="1:9" ht="12.75" customHeight="1" thickBot="1">
      <c r="A671" s="150"/>
      <c r="B671" s="764" t="s">
        <v>468</v>
      </c>
      <c r="C671" s="759"/>
      <c r="D671" s="759"/>
      <c r="E671" s="792"/>
      <c r="F671" s="914"/>
      <c r="G671" s="774"/>
      <c r="H671" s="67"/>
      <c r="I671" s="67"/>
    </row>
    <row r="672" spans="1:9" ht="12.75" customHeight="1" thickBot="1">
      <c r="A672" s="765"/>
      <c r="B672" s="766" t="s">
        <v>460</v>
      </c>
      <c r="C672" s="767">
        <f>SUM(C666:C671)</f>
        <v>4200</v>
      </c>
      <c r="D672" s="767">
        <f>SUM(D666:D671)</f>
        <v>4200</v>
      </c>
      <c r="E672" s="767">
        <f>SUM(E666:E671)</f>
        <v>0</v>
      </c>
      <c r="F672" s="915">
        <f>SUM(E672/D672)</f>
        <v>0</v>
      </c>
      <c r="G672" s="775"/>
      <c r="H672" s="67"/>
      <c r="I672" s="67"/>
    </row>
    <row r="673" spans="1:9" ht="12.75" customHeight="1">
      <c r="A673" s="769">
        <v>3426</v>
      </c>
      <c r="B673" s="755" t="s">
        <v>704</v>
      </c>
      <c r="C673" s="756"/>
      <c r="D673" s="756"/>
      <c r="E673" s="756"/>
      <c r="F673" s="572"/>
      <c r="G673" s="772"/>
      <c r="H673" s="67"/>
      <c r="I673" s="67"/>
    </row>
    <row r="674" spans="1:9" ht="12.75" customHeight="1">
      <c r="A674" s="150"/>
      <c r="B674" s="758" t="s">
        <v>273</v>
      </c>
      <c r="C674" s="759"/>
      <c r="D674" s="759"/>
      <c r="E674" s="759"/>
      <c r="F674" s="572"/>
      <c r="G674" s="772"/>
      <c r="H674" s="67"/>
      <c r="I674" s="67"/>
    </row>
    <row r="675" spans="1:9" ht="12.75" customHeight="1">
      <c r="A675" s="150"/>
      <c r="B675" s="761" t="s">
        <v>494</v>
      </c>
      <c r="C675" s="759"/>
      <c r="D675" s="759"/>
      <c r="E675" s="759"/>
      <c r="F675" s="572"/>
      <c r="G675" s="772"/>
      <c r="H675" s="67"/>
      <c r="I675" s="67"/>
    </row>
    <row r="676" spans="1:9" ht="12.75" customHeight="1">
      <c r="A676" s="150"/>
      <c r="B676" s="762" t="s">
        <v>467</v>
      </c>
      <c r="C676" s="759">
        <v>45000</v>
      </c>
      <c r="D676" s="759">
        <v>45000</v>
      </c>
      <c r="E676" s="759">
        <v>10379</v>
      </c>
      <c r="F676" s="913">
        <f>SUM(E676/D676)</f>
        <v>0.23064444444444446</v>
      </c>
      <c r="G676" s="772"/>
      <c r="H676" s="67"/>
      <c r="I676" s="67"/>
    </row>
    <row r="677" spans="1:9" ht="12.75" customHeight="1">
      <c r="A677" s="150"/>
      <c r="B677" s="763" t="s">
        <v>481</v>
      </c>
      <c r="C677" s="759"/>
      <c r="D677" s="759"/>
      <c r="E677" s="759"/>
      <c r="F677" s="572"/>
      <c r="G677" s="772"/>
      <c r="H677" s="67"/>
      <c r="I677" s="67"/>
    </row>
    <row r="678" spans="1:9" ht="12.75" customHeight="1">
      <c r="A678" s="150"/>
      <c r="B678" s="763" t="s">
        <v>286</v>
      </c>
      <c r="C678" s="759"/>
      <c r="D678" s="759"/>
      <c r="E678" s="759"/>
      <c r="F678" s="572"/>
      <c r="G678" s="773"/>
      <c r="H678" s="67"/>
      <c r="I678" s="67"/>
    </row>
    <row r="679" spans="1:9" ht="12.75" customHeight="1" thickBot="1">
      <c r="A679" s="150"/>
      <c r="B679" s="764" t="s">
        <v>468</v>
      </c>
      <c r="C679" s="759"/>
      <c r="D679" s="759"/>
      <c r="E679" s="792"/>
      <c r="F679" s="914"/>
      <c r="G679" s="776"/>
      <c r="H679" s="67"/>
      <c r="I679" s="67"/>
    </row>
    <row r="680" spans="1:9" ht="12.75" customHeight="1" thickBot="1">
      <c r="A680" s="765"/>
      <c r="B680" s="766" t="s">
        <v>460</v>
      </c>
      <c r="C680" s="767">
        <f>SUM(C674:C679)</f>
        <v>45000</v>
      </c>
      <c r="D680" s="767">
        <f>SUM(D674:D679)</f>
        <v>45000</v>
      </c>
      <c r="E680" s="767">
        <f>SUM(E674:E679)</f>
        <v>10379</v>
      </c>
      <c r="F680" s="915">
        <f>SUM(E680/D680)</f>
        <v>0.23064444444444446</v>
      </c>
      <c r="G680" s="775"/>
      <c r="H680" s="67"/>
      <c r="I680" s="67"/>
    </row>
    <row r="681" spans="1:9" ht="12.75" customHeight="1">
      <c r="A681" s="769">
        <v>3427</v>
      </c>
      <c r="B681" s="755" t="s">
        <v>899</v>
      </c>
      <c r="C681" s="756"/>
      <c r="D681" s="756"/>
      <c r="E681" s="756"/>
      <c r="F681" s="572"/>
      <c r="G681" s="772"/>
      <c r="H681" s="67"/>
      <c r="I681" s="67"/>
    </row>
    <row r="682" spans="1:9" ht="12.75" customHeight="1">
      <c r="A682" s="150"/>
      <c r="B682" s="758" t="s">
        <v>273</v>
      </c>
      <c r="C682" s="759"/>
      <c r="D682" s="759"/>
      <c r="E682" s="759">
        <v>1122</v>
      </c>
      <c r="F682" s="572"/>
      <c r="G682" s="772"/>
      <c r="H682" s="67"/>
      <c r="I682" s="67"/>
    </row>
    <row r="683" spans="1:9" ht="12.75" customHeight="1">
      <c r="A683" s="150"/>
      <c r="B683" s="761" t="s">
        <v>494</v>
      </c>
      <c r="C683" s="759"/>
      <c r="D683" s="759"/>
      <c r="E683" s="759">
        <v>273</v>
      </c>
      <c r="F683" s="572"/>
      <c r="G683" s="772"/>
      <c r="H683" s="67"/>
      <c r="I683" s="67"/>
    </row>
    <row r="684" spans="1:9" ht="12.75" customHeight="1">
      <c r="A684" s="150"/>
      <c r="B684" s="762" t="s">
        <v>467</v>
      </c>
      <c r="C684" s="759">
        <v>14000</v>
      </c>
      <c r="D684" s="759">
        <v>14000</v>
      </c>
      <c r="E684" s="759">
        <v>3442</v>
      </c>
      <c r="F684" s="913">
        <f>SUM(E684/D684)</f>
        <v>0.24585714285714286</v>
      </c>
      <c r="G684" s="772"/>
      <c r="H684" s="67"/>
      <c r="I684" s="67"/>
    </row>
    <row r="685" spans="1:9" ht="12.75" customHeight="1">
      <c r="A685" s="150"/>
      <c r="B685" s="763" t="s">
        <v>481</v>
      </c>
      <c r="C685" s="759"/>
      <c r="D685" s="759"/>
      <c r="E685" s="759"/>
      <c r="F685" s="572"/>
      <c r="G685" s="772"/>
      <c r="H685" s="67"/>
      <c r="I685" s="67"/>
    </row>
    <row r="686" spans="1:9" ht="12.75" customHeight="1">
      <c r="A686" s="150"/>
      <c r="B686" s="763" t="s">
        <v>286</v>
      </c>
      <c r="C686" s="759"/>
      <c r="D686" s="759"/>
      <c r="E686" s="759"/>
      <c r="F686" s="572"/>
      <c r="G686" s="773"/>
      <c r="H686" s="67"/>
      <c r="I686" s="67"/>
    </row>
    <row r="687" spans="1:9" ht="12.75" customHeight="1" thickBot="1">
      <c r="A687" s="150"/>
      <c r="B687" s="764" t="s">
        <v>468</v>
      </c>
      <c r="C687" s="759"/>
      <c r="D687" s="759"/>
      <c r="E687" s="792"/>
      <c r="F687" s="914"/>
      <c r="G687" s="774"/>
      <c r="H687" s="67"/>
      <c r="I687" s="67"/>
    </row>
    <row r="688" spans="1:9" ht="12.75" customHeight="1" thickBot="1">
      <c r="A688" s="765"/>
      <c r="B688" s="766" t="s">
        <v>460</v>
      </c>
      <c r="C688" s="767">
        <f>SUM(C682:C687)</f>
        <v>14000</v>
      </c>
      <c r="D688" s="767">
        <f>SUM(D682:D687)</f>
        <v>14000</v>
      </c>
      <c r="E688" s="767">
        <f>SUM(E682:E687)</f>
        <v>4837</v>
      </c>
      <c r="F688" s="915">
        <f>SUM(E688/D688)</f>
        <v>0.3455</v>
      </c>
      <c r="G688" s="775"/>
      <c r="H688" s="67"/>
      <c r="I688" s="67"/>
    </row>
    <row r="689" spans="1:9" ht="12.75" customHeight="1">
      <c r="A689" s="15">
        <v>3428</v>
      </c>
      <c r="B689" s="102" t="s">
        <v>670</v>
      </c>
      <c r="C689" s="88"/>
      <c r="D689" s="88"/>
      <c r="E689" s="88"/>
      <c r="F689" s="572"/>
      <c r="G689" s="181"/>
      <c r="H689" s="67"/>
      <c r="I689" s="67"/>
    </row>
    <row r="690" spans="1:9" ht="12.75" customHeight="1">
      <c r="A690" s="69"/>
      <c r="B690" s="70" t="s">
        <v>273</v>
      </c>
      <c r="C690" s="76"/>
      <c r="D690" s="76"/>
      <c r="E690" s="76"/>
      <c r="F690" s="572"/>
      <c r="G690" s="181"/>
      <c r="H690" s="67"/>
      <c r="I690" s="67"/>
    </row>
    <row r="691" spans="1:9" ht="12.75" customHeight="1">
      <c r="A691" s="69"/>
      <c r="B691" s="7" t="s">
        <v>494</v>
      </c>
      <c r="C691" s="76"/>
      <c r="D691" s="76"/>
      <c r="E691" s="76"/>
      <c r="F691" s="572"/>
      <c r="G691" s="181"/>
      <c r="H691" s="67"/>
      <c r="I691" s="67"/>
    </row>
    <row r="692" spans="1:9" ht="12.75" customHeight="1">
      <c r="A692" s="69"/>
      <c r="B692" s="84" t="s">
        <v>467</v>
      </c>
      <c r="C692" s="76">
        <v>2538</v>
      </c>
      <c r="D692" s="76">
        <v>2538</v>
      </c>
      <c r="E692" s="76">
        <v>1269</v>
      </c>
      <c r="F692" s="913">
        <f>SUM(E692/D692)</f>
        <v>0.5</v>
      </c>
      <c r="G692" s="181"/>
      <c r="H692" s="67"/>
      <c r="I692" s="67"/>
    </row>
    <row r="693" spans="1:9" ht="12.75" customHeight="1">
      <c r="A693" s="69"/>
      <c r="B693" s="10" t="s">
        <v>481</v>
      </c>
      <c r="C693" s="76"/>
      <c r="D693" s="76"/>
      <c r="E693" s="76"/>
      <c r="F693" s="572"/>
      <c r="G693" s="181"/>
      <c r="H693" s="67"/>
      <c r="I693" s="67"/>
    </row>
    <row r="694" spans="1:9" ht="12.75" customHeight="1">
      <c r="A694" s="69"/>
      <c r="B694" s="10" t="s">
        <v>286</v>
      </c>
      <c r="C694" s="76"/>
      <c r="D694" s="76"/>
      <c r="E694" s="76"/>
      <c r="F694" s="572"/>
      <c r="G694" s="186"/>
      <c r="H694" s="67"/>
      <c r="I694" s="67"/>
    </row>
    <row r="695" spans="1:9" ht="12.75" customHeight="1" thickBot="1">
      <c r="A695" s="69"/>
      <c r="B695" s="73" t="s">
        <v>468</v>
      </c>
      <c r="C695" s="76"/>
      <c r="D695" s="76"/>
      <c r="E695" s="77"/>
      <c r="F695" s="914"/>
      <c r="G695" s="30"/>
      <c r="H695" s="67"/>
      <c r="I695" s="67"/>
    </row>
    <row r="696" spans="1:9" ht="12.75" customHeight="1" thickBot="1">
      <c r="A696" s="51"/>
      <c r="B696" s="56" t="s">
        <v>460</v>
      </c>
      <c r="C696" s="81">
        <f>SUM(C690:C695)</f>
        <v>2538</v>
      </c>
      <c r="D696" s="81">
        <f>SUM(D690:D695)</f>
        <v>2538</v>
      </c>
      <c r="E696" s="81">
        <f>SUM(E690:E695)</f>
        <v>1269</v>
      </c>
      <c r="F696" s="915">
        <f>SUM(E696/D696)</f>
        <v>0.5</v>
      </c>
      <c r="G696" s="182"/>
      <c r="H696" s="67"/>
      <c r="I696" s="67"/>
    </row>
    <row r="697" spans="1:9" ht="12.75" customHeight="1">
      <c r="A697" s="769">
        <v>3429</v>
      </c>
      <c r="B697" s="755" t="s">
        <v>819</v>
      </c>
      <c r="C697" s="756"/>
      <c r="D697" s="756"/>
      <c r="E697" s="756"/>
      <c r="F697" s="572"/>
      <c r="G697" s="772"/>
      <c r="H697" s="67"/>
      <c r="I697" s="67"/>
    </row>
    <row r="698" spans="1:9" ht="12.75" customHeight="1">
      <c r="A698" s="150"/>
      <c r="B698" s="758" t="s">
        <v>273</v>
      </c>
      <c r="C698" s="759"/>
      <c r="D698" s="759"/>
      <c r="E698" s="759"/>
      <c r="F698" s="572"/>
      <c r="G698" s="772"/>
      <c r="H698" s="67"/>
      <c r="I698" s="67"/>
    </row>
    <row r="699" spans="1:9" ht="12.75" customHeight="1">
      <c r="A699" s="150"/>
      <c r="B699" s="761" t="s">
        <v>494</v>
      </c>
      <c r="C699" s="759"/>
      <c r="D699" s="759"/>
      <c r="E699" s="759"/>
      <c r="F699" s="572"/>
      <c r="G699" s="772"/>
      <c r="H699" s="67"/>
      <c r="I699" s="67"/>
    </row>
    <row r="700" spans="1:9" ht="12.75" customHeight="1">
      <c r="A700" s="150"/>
      <c r="B700" s="762" t="s">
        <v>467</v>
      </c>
      <c r="C700" s="759">
        <v>2500</v>
      </c>
      <c r="D700" s="759">
        <v>2500</v>
      </c>
      <c r="E700" s="759">
        <v>2500</v>
      </c>
      <c r="F700" s="913">
        <f>SUM(E700/D700)</f>
        <v>1</v>
      </c>
      <c r="G700" s="772"/>
      <c r="H700" s="67"/>
      <c r="I700" s="67"/>
    </row>
    <row r="701" spans="1:9" ht="12.75" customHeight="1">
      <c r="A701" s="150"/>
      <c r="B701" s="763" t="s">
        <v>481</v>
      </c>
      <c r="C701" s="759"/>
      <c r="D701" s="759"/>
      <c r="E701" s="759"/>
      <c r="F701" s="572"/>
      <c r="G701" s="772"/>
      <c r="H701" s="67"/>
      <c r="I701" s="67"/>
    </row>
    <row r="702" spans="1:9" ht="12.75" customHeight="1">
      <c r="A702" s="150"/>
      <c r="B702" s="763" t="s">
        <v>286</v>
      </c>
      <c r="C702" s="759"/>
      <c r="D702" s="759"/>
      <c r="E702" s="759"/>
      <c r="F702" s="572"/>
      <c r="G702" s="773"/>
      <c r="H702" s="67"/>
      <c r="I702" s="67"/>
    </row>
    <row r="703" spans="1:9" ht="12.75" customHeight="1" thickBot="1">
      <c r="A703" s="150"/>
      <c r="B703" s="764" t="s">
        <v>468</v>
      </c>
      <c r="C703" s="759"/>
      <c r="D703" s="759"/>
      <c r="E703" s="792"/>
      <c r="F703" s="914"/>
      <c r="G703" s="774"/>
      <c r="H703" s="67"/>
      <c r="I703" s="67"/>
    </row>
    <row r="704" spans="1:9" ht="12.75" customHeight="1" thickBot="1">
      <c r="A704" s="765"/>
      <c r="B704" s="766" t="s">
        <v>460</v>
      </c>
      <c r="C704" s="767">
        <f>SUM(C698:C703)</f>
        <v>2500</v>
      </c>
      <c r="D704" s="767">
        <f>SUM(D698:D703)</f>
        <v>2500</v>
      </c>
      <c r="E704" s="767">
        <f>SUM(E698:E703)</f>
        <v>2500</v>
      </c>
      <c r="F704" s="915">
        <f>SUM(E704/D704)</f>
        <v>1</v>
      </c>
      <c r="G704" s="775"/>
      <c r="H704" s="67"/>
      <c r="I704" s="67"/>
    </row>
    <row r="705" spans="1:9" ht="12.75" customHeight="1">
      <c r="A705" s="769">
        <v>3430</v>
      </c>
      <c r="B705" s="755" t="s">
        <v>881</v>
      </c>
      <c r="C705" s="756"/>
      <c r="D705" s="756"/>
      <c r="E705" s="756"/>
      <c r="F705" s="572"/>
      <c r="G705" s="772"/>
      <c r="H705" s="67"/>
      <c r="I705" s="67"/>
    </row>
    <row r="706" spans="1:9" ht="12.75" customHeight="1">
      <c r="A706" s="150"/>
      <c r="B706" s="758" t="s">
        <v>273</v>
      </c>
      <c r="C706" s="759"/>
      <c r="D706" s="759"/>
      <c r="E706" s="759"/>
      <c r="F706" s="572"/>
      <c r="G706" s="772"/>
      <c r="H706" s="67"/>
      <c r="I706" s="67"/>
    </row>
    <row r="707" spans="1:9" ht="12.75" customHeight="1">
      <c r="A707" s="150"/>
      <c r="B707" s="761" t="s">
        <v>494</v>
      </c>
      <c r="C707" s="759"/>
      <c r="D707" s="759"/>
      <c r="E707" s="759"/>
      <c r="F707" s="572"/>
      <c r="G707" s="772"/>
      <c r="H707" s="67"/>
      <c r="I707" s="67"/>
    </row>
    <row r="708" spans="1:9" ht="12.75" customHeight="1">
      <c r="A708" s="150"/>
      <c r="B708" s="762" t="s">
        <v>467</v>
      </c>
      <c r="C708" s="759">
        <v>500</v>
      </c>
      <c r="D708" s="759">
        <v>500</v>
      </c>
      <c r="E708" s="759"/>
      <c r="F708" s="572">
        <f>SUM(E708/D708)</f>
        <v>0</v>
      </c>
      <c r="G708" s="772"/>
      <c r="H708" s="67"/>
      <c r="I708" s="67"/>
    </row>
    <row r="709" spans="1:9" ht="12.75" customHeight="1">
      <c r="A709" s="150"/>
      <c r="B709" s="763" t="s">
        <v>481</v>
      </c>
      <c r="C709" s="759"/>
      <c r="D709" s="759"/>
      <c r="E709" s="759"/>
      <c r="F709" s="572"/>
      <c r="G709" s="772"/>
      <c r="H709" s="67"/>
      <c r="I709" s="67"/>
    </row>
    <row r="710" spans="1:9" ht="12.75" customHeight="1">
      <c r="A710" s="150"/>
      <c r="B710" s="763" t="s">
        <v>286</v>
      </c>
      <c r="C710" s="759"/>
      <c r="D710" s="759"/>
      <c r="E710" s="759"/>
      <c r="F710" s="572"/>
      <c r="G710" s="773"/>
      <c r="H710" s="67"/>
      <c r="I710" s="67"/>
    </row>
    <row r="711" spans="1:9" ht="12.75" customHeight="1" thickBot="1">
      <c r="A711" s="150"/>
      <c r="B711" s="764" t="s">
        <v>468</v>
      </c>
      <c r="C711" s="759"/>
      <c r="D711" s="759"/>
      <c r="E711" s="792"/>
      <c r="F711" s="914"/>
      <c r="G711" s="774"/>
      <c r="H711" s="67"/>
      <c r="I711" s="67"/>
    </row>
    <row r="712" spans="1:9" ht="12.75" customHeight="1" thickBot="1">
      <c r="A712" s="765"/>
      <c r="B712" s="766" t="s">
        <v>460</v>
      </c>
      <c r="C712" s="767">
        <f>SUM(C706:C711)</f>
        <v>500</v>
      </c>
      <c r="D712" s="767">
        <f>SUM(D706:D711)</f>
        <v>500</v>
      </c>
      <c r="E712" s="767">
        <f>SUM(E706:E711)</f>
        <v>0</v>
      </c>
      <c r="F712" s="915">
        <f>SUM(E712/D712)</f>
        <v>0</v>
      </c>
      <c r="G712" s="775"/>
      <c r="H712" s="67"/>
      <c r="I712" s="67"/>
    </row>
    <row r="713" spans="1:9" ht="12.75" customHeight="1">
      <c r="A713" s="769">
        <v>3431</v>
      </c>
      <c r="B713" s="755" t="s">
        <v>882</v>
      </c>
      <c r="C713" s="756"/>
      <c r="D713" s="756"/>
      <c r="E713" s="756"/>
      <c r="F713" s="572"/>
      <c r="G713" s="772"/>
      <c r="H713" s="67"/>
      <c r="I713" s="67"/>
    </row>
    <row r="714" spans="1:9" ht="12.75" customHeight="1">
      <c r="A714" s="150"/>
      <c r="B714" s="758" t="s">
        <v>273</v>
      </c>
      <c r="C714" s="759"/>
      <c r="D714" s="759"/>
      <c r="E714" s="759"/>
      <c r="F714" s="572"/>
      <c r="G714" s="772"/>
      <c r="H714" s="67"/>
      <c r="I714" s="67"/>
    </row>
    <row r="715" spans="1:9" ht="12.75" customHeight="1">
      <c r="A715" s="150"/>
      <c r="B715" s="761" t="s">
        <v>494</v>
      </c>
      <c r="C715" s="759"/>
      <c r="D715" s="759"/>
      <c r="E715" s="759"/>
      <c r="F715" s="572"/>
      <c r="G715" s="772"/>
      <c r="H715" s="67"/>
      <c r="I715" s="67"/>
    </row>
    <row r="716" spans="1:9" ht="12.75" customHeight="1">
      <c r="A716" s="150"/>
      <c r="B716" s="762" t="s">
        <v>467</v>
      </c>
      <c r="C716" s="759">
        <v>5000</v>
      </c>
      <c r="D716" s="759">
        <v>5000</v>
      </c>
      <c r="E716" s="759"/>
      <c r="F716" s="572">
        <f>SUM(E716/D716)</f>
        <v>0</v>
      </c>
      <c r="G716" s="772"/>
      <c r="H716" s="67"/>
      <c r="I716" s="67"/>
    </row>
    <row r="717" spans="1:9" ht="12.75" customHeight="1">
      <c r="A717" s="150"/>
      <c r="B717" s="763" t="s">
        <v>481</v>
      </c>
      <c r="C717" s="759"/>
      <c r="D717" s="759"/>
      <c r="E717" s="759"/>
      <c r="F717" s="572"/>
      <c r="G717" s="772"/>
      <c r="H717" s="67"/>
      <c r="I717" s="67"/>
    </row>
    <row r="718" spans="1:9" ht="12.75" customHeight="1">
      <c r="A718" s="150"/>
      <c r="B718" s="763" t="s">
        <v>286</v>
      </c>
      <c r="C718" s="759"/>
      <c r="D718" s="759"/>
      <c r="E718" s="759"/>
      <c r="F718" s="572"/>
      <c r="G718" s="773"/>
      <c r="H718" s="67"/>
      <c r="I718" s="67"/>
    </row>
    <row r="719" spans="1:9" ht="12.75" customHeight="1" thickBot="1">
      <c r="A719" s="150"/>
      <c r="B719" s="764" t="s">
        <v>468</v>
      </c>
      <c r="C719" s="759"/>
      <c r="D719" s="759"/>
      <c r="E719" s="792"/>
      <c r="F719" s="914"/>
      <c r="G719" s="774"/>
      <c r="H719" s="67"/>
      <c r="I719" s="67"/>
    </row>
    <row r="720" spans="1:9" ht="12.75" customHeight="1" thickBot="1">
      <c r="A720" s="765"/>
      <c r="B720" s="766" t="s">
        <v>460</v>
      </c>
      <c r="C720" s="767">
        <f>SUM(C714:C719)</f>
        <v>5000</v>
      </c>
      <c r="D720" s="767">
        <f>SUM(D714:D719)</f>
        <v>5000</v>
      </c>
      <c r="E720" s="767">
        <f>SUM(E714:E719)</f>
        <v>0</v>
      </c>
      <c r="F720" s="935">
        <f>SUM(E720/D720)</f>
        <v>0</v>
      </c>
      <c r="G720" s="775"/>
      <c r="H720" s="67"/>
      <c r="I720" s="67"/>
    </row>
    <row r="721" spans="1:9" ht="12.75" customHeight="1">
      <c r="A721" s="769">
        <v>3432</v>
      </c>
      <c r="B721" s="755" t="s">
        <v>883</v>
      </c>
      <c r="C721" s="756"/>
      <c r="D721" s="756"/>
      <c r="E721" s="756"/>
      <c r="F721" s="572"/>
      <c r="G721" s="772"/>
      <c r="H721" s="67"/>
      <c r="I721" s="67"/>
    </row>
    <row r="722" spans="1:9" ht="12.75" customHeight="1">
      <c r="A722" s="150"/>
      <c r="B722" s="758" t="s">
        <v>273</v>
      </c>
      <c r="C722" s="759"/>
      <c r="D722" s="759"/>
      <c r="E722" s="759"/>
      <c r="F722" s="572"/>
      <c r="G722" s="772"/>
      <c r="H722" s="67"/>
      <c r="I722" s="67"/>
    </row>
    <row r="723" spans="1:9" ht="12.75" customHeight="1">
      <c r="A723" s="150"/>
      <c r="B723" s="761" t="s">
        <v>494</v>
      </c>
      <c r="C723" s="759"/>
      <c r="D723" s="759"/>
      <c r="E723" s="759"/>
      <c r="F723" s="572"/>
      <c r="G723" s="772"/>
      <c r="H723" s="67"/>
      <c r="I723" s="67"/>
    </row>
    <row r="724" spans="1:9" ht="12.75" customHeight="1">
      <c r="A724" s="150"/>
      <c r="B724" s="762" t="s">
        <v>467</v>
      </c>
      <c r="C724" s="759">
        <v>5000</v>
      </c>
      <c r="D724" s="759">
        <v>5000</v>
      </c>
      <c r="E724" s="759">
        <v>5000</v>
      </c>
      <c r="F724" s="913">
        <f>SUM(E724/D724)</f>
        <v>1</v>
      </c>
      <c r="G724" s="772"/>
      <c r="H724" s="67"/>
      <c r="I724" s="67"/>
    </row>
    <row r="725" spans="1:9" ht="12.75" customHeight="1">
      <c r="A725" s="150"/>
      <c r="B725" s="763" t="s">
        <v>481</v>
      </c>
      <c r="C725" s="759"/>
      <c r="D725" s="759"/>
      <c r="E725" s="759"/>
      <c r="F725" s="572"/>
      <c r="G725" s="772"/>
      <c r="H725" s="67"/>
      <c r="I725" s="67"/>
    </row>
    <row r="726" spans="1:9" ht="12.75" customHeight="1">
      <c r="A726" s="150"/>
      <c r="B726" s="763" t="s">
        <v>286</v>
      </c>
      <c r="C726" s="759"/>
      <c r="D726" s="759"/>
      <c r="E726" s="759"/>
      <c r="F726" s="572"/>
      <c r="G726" s="773"/>
      <c r="H726" s="67"/>
      <c r="I726" s="67"/>
    </row>
    <row r="727" spans="1:9" ht="12.75" customHeight="1" thickBot="1">
      <c r="A727" s="150"/>
      <c r="B727" s="764" t="s">
        <v>468</v>
      </c>
      <c r="C727" s="759"/>
      <c r="D727" s="759"/>
      <c r="E727" s="792"/>
      <c r="F727" s="914"/>
      <c r="G727" s="774"/>
      <c r="H727" s="67"/>
      <c r="I727" s="67"/>
    </row>
    <row r="728" spans="1:9" ht="12.75" customHeight="1" thickBot="1">
      <c r="A728" s="765"/>
      <c r="B728" s="766" t="s">
        <v>460</v>
      </c>
      <c r="C728" s="767">
        <f>SUM(C722:C727)</f>
        <v>5000</v>
      </c>
      <c r="D728" s="767">
        <f>SUM(D722:D727)</f>
        <v>5000</v>
      </c>
      <c r="E728" s="767">
        <f>SUM(E722:E727)</f>
        <v>5000</v>
      </c>
      <c r="F728" s="915">
        <f>SUM(E728/D728)</f>
        <v>1</v>
      </c>
      <c r="G728" s="775"/>
      <c r="H728" s="67"/>
      <c r="I728" s="67"/>
    </row>
    <row r="729" spans="1:9" ht="12.75" customHeight="1">
      <c r="A729" s="769">
        <v>3433</v>
      </c>
      <c r="B729" s="755" t="s">
        <v>884</v>
      </c>
      <c r="C729" s="756"/>
      <c r="D729" s="756"/>
      <c r="E729" s="756"/>
      <c r="F729" s="572"/>
      <c r="G729" s="772"/>
      <c r="H729" s="67"/>
      <c r="I729" s="67"/>
    </row>
    <row r="730" spans="1:9" ht="12.75" customHeight="1">
      <c r="A730" s="150"/>
      <c r="B730" s="758" t="s">
        <v>273</v>
      </c>
      <c r="C730" s="759"/>
      <c r="D730" s="759"/>
      <c r="E730" s="759"/>
      <c r="F730" s="572"/>
      <c r="G730" s="772"/>
      <c r="H730" s="67"/>
      <c r="I730" s="67"/>
    </row>
    <row r="731" spans="1:9" ht="12.75" customHeight="1">
      <c r="A731" s="150"/>
      <c r="B731" s="761" t="s">
        <v>494</v>
      </c>
      <c r="C731" s="759"/>
      <c r="D731" s="759"/>
      <c r="E731" s="759"/>
      <c r="F731" s="572"/>
      <c r="G731" s="772"/>
      <c r="H731" s="67"/>
      <c r="I731" s="67"/>
    </row>
    <row r="732" spans="1:9" ht="12.75" customHeight="1">
      <c r="A732" s="150"/>
      <c r="B732" s="762" t="s">
        <v>467</v>
      </c>
      <c r="C732" s="759">
        <v>3000</v>
      </c>
      <c r="D732" s="759">
        <v>3000</v>
      </c>
      <c r="E732" s="759">
        <v>3000</v>
      </c>
      <c r="F732" s="572"/>
      <c r="G732" s="772"/>
      <c r="H732" s="67"/>
      <c r="I732" s="67"/>
    </row>
    <row r="733" spans="1:9" ht="12.75" customHeight="1">
      <c r="A733" s="150"/>
      <c r="B733" s="763" t="s">
        <v>481</v>
      </c>
      <c r="C733" s="759"/>
      <c r="D733" s="759"/>
      <c r="E733" s="759"/>
      <c r="F733" s="572"/>
      <c r="G733" s="772"/>
      <c r="H733" s="67"/>
      <c r="I733" s="67"/>
    </row>
    <row r="734" spans="1:9" ht="12.75" customHeight="1">
      <c r="A734" s="150"/>
      <c r="B734" s="763" t="s">
        <v>286</v>
      </c>
      <c r="C734" s="759"/>
      <c r="D734" s="759"/>
      <c r="E734" s="759"/>
      <c r="F734" s="572"/>
      <c r="G734" s="773"/>
      <c r="H734" s="67"/>
      <c r="I734" s="67"/>
    </row>
    <row r="735" spans="1:9" ht="12.75" customHeight="1" thickBot="1">
      <c r="A735" s="150"/>
      <c r="B735" s="764" t="s">
        <v>468</v>
      </c>
      <c r="C735" s="759"/>
      <c r="D735" s="759"/>
      <c r="E735" s="792"/>
      <c r="F735" s="914"/>
      <c r="G735" s="774"/>
      <c r="H735" s="67"/>
      <c r="I735" s="67"/>
    </row>
    <row r="736" spans="1:9" ht="12.75" customHeight="1" thickBot="1">
      <c r="A736" s="765"/>
      <c r="B736" s="766" t="s">
        <v>460</v>
      </c>
      <c r="C736" s="767">
        <f>SUM(C730:C735)</f>
        <v>3000</v>
      </c>
      <c r="D736" s="767">
        <f>SUM(D730:D735)</f>
        <v>3000</v>
      </c>
      <c r="E736" s="767">
        <f>SUM(E730:E735)</f>
        <v>3000</v>
      </c>
      <c r="F736" s="915">
        <f>SUM(E736/D736)</f>
        <v>1</v>
      </c>
      <c r="G736" s="775"/>
      <c r="H736" s="67"/>
      <c r="I736" s="67"/>
    </row>
    <row r="737" spans="1:9" ht="12.75" customHeight="1">
      <c r="A737" s="769">
        <v>3434</v>
      </c>
      <c r="B737" s="755" t="s">
        <v>885</v>
      </c>
      <c r="C737" s="756"/>
      <c r="D737" s="756"/>
      <c r="E737" s="756"/>
      <c r="F737" s="572"/>
      <c r="G737" s="772"/>
      <c r="H737" s="67"/>
      <c r="I737" s="67"/>
    </row>
    <row r="738" spans="1:9" ht="12.75" customHeight="1">
      <c r="A738" s="150"/>
      <c r="B738" s="758" t="s">
        <v>273</v>
      </c>
      <c r="C738" s="759"/>
      <c r="D738" s="759"/>
      <c r="E738" s="759"/>
      <c r="F738" s="572"/>
      <c r="G738" s="772"/>
      <c r="H738" s="67"/>
      <c r="I738" s="67"/>
    </row>
    <row r="739" spans="1:9" ht="12.75" customHeight="1">
      <c r="A739" s="150"/>
      <c r="B739" s="761" t="s">
        <v>494</v>
      </c>
      <c r="C739" s="759"/>
      <c r="D739" s="759"/>
      <c r="E739" s="759"/>
      <c r="F739" s="572"/>
      <c r="G739" s="772"/>
      <c r="H739" s="67"/>
      <c r="I739" s="67"/>
    </row>
    <row r="740" spans="1:9" ht="12.75" customHeight="1">
      <c r="A740" s="150"/>
      <c r="B740" s="762" t="s">
        <v>467</v>
      </c>
      <c r="C740" s="759">
        <v>3000</v>
      </c>
      <c r="D740" s="759">
        <v>3000</v>
      </c>
      <c r="E740" s="759"/>
      <c r="F740" s="572">
        <f>SUM(E740/D740)</f>
        <v>0</v>
      </c>
      <c r="G740" s="772"/>
      <c r="H740" s="67"/>
      <c r="I740" s="67"/>
    </row>
    <row r="741" spans="1:9" ht="12.75" customHeight="1">
      <c r="A741" s="150"/>
      <c r="B741" s="763" t="s">
        <v>481</v>
      </c>
      <c r="C741" s="759"/>
      <c r="D741" s="759"/>
      <c r="E741" s="759"/>
      <c r="F741" s="572"/>
      <c r="G741" s="772"/>
      <c r="H741" s="67"/>
      <c r="I741" s="67"/>
    </row>
    <row r="742" spans="1:9" ht="12.75" customHeight="1">
      <c r="A742" s="150"/>
      <c r="B742" s="763" t="s">
        <v>286</v>
      </c>
      <c r="C742" s="759"/>
      <c r="D742" s="759"/>
      <c r="E742" s="759"/>
      <c r="F742" s="572"/>
      <c r="G742" s="773"/>
      <c r="H742" s="67"/>
      <c r="I742" s="67"/>
    </row>
    <row r="743" spans="1:9" ht="12.75" customHeight="1" thickBot="1">
      <c r="A743" s="150"/>
      <c r="B743" s="764" t="s">
        <v>468</v>
      </c>
      <c r="C743" s="759"/>
      <c r="D743" s="759"/>
      <c r="E743" s="792"/>
      <c r="F743" s="914"/>
      <c r="G743" s="774"/>
      <c r="H743" s="67"/>
      <c r="I743" s="67"/>
    </row>
    <row r="744" spans="1:9" ht="12.75" customHeight="1" thickBot="1">
      <c r="A744" s="765"/>
      <c r="B744" s="766" t="s">
        <v>460</v>
      </c>
      <c r="C744" s="767">
        <f>SUM(C738:C743)</f>
        <v>3000</v>
      </c>
      <c r="D744" s="767">
        <f>SUM(D738:D743)</f>
        <v>3000</v>
      </c>
      <c r="E744" s="767">
        <f>SUM(E738:E743)</f>
        <v>0</v>
      </c>
      <c r="F744" s="915">
        <f>SUM(E744/D744)</f>
        <v>0</v>
      </c>
      <c r="G744" s="775"/>
      <c r="H744" s="67"/>
      <c r="I744" s="67"/>
    </row>
    <row r="745" spans="1:9" ht="12.75" customHeight="1">
      <c r="A745" s="769">
        <v>3451</v>
      </c>
      <c r="B745" s="755" t="s">
        <v>328</v>
      </c>
      <c r="C745" s="756"/>
      <c r="D745" s="756"/>
      <c r="E745" s="756"/>
      <c r="F745" s="572"/>
      <c r="G745" s="772"/>
      <c r="H745" s="67"/>
      <c r="I745" s="67"/>
    </row>
    <row r="746" spans="1:9" ht="12.75" customHeight="1">
      <c r="A746" s="150"/>
      <c r="B746" s="758" t="s">
        <v>273</v>
      </c>
      <c r="C746" s="759"/>
      <c r="D746" s="759"/>
      <c r="E746" s="759"/>
      <c r="F746" s="572"/>
      <c r="G746" s="772"/>
      <c r="H746" s="67"/>
      <c r="I746" s="67"/>
    </row>
    <row r="747" spans="1:9" ht="12.75" customHeight="1">
      <c r="A747" s="150"/>
      <c r="B747" s="761" t="s">
        <v>494</v>
      </c>
      <c r="C747" s="759"/>
      <c r="D747" s="759"/>
      <c r="E747" s="759"/>
      <c r="F747" s="572"/>
      <c r="G747" s="772"/>
      <c r="H747" s="67"/>
      <c r="I747" s="67"/>
    </row>
    <row r="748" spans="1:9" ht="12.75" customHeight="1">
      <c r="A748" s="150"/>
      <c r="B748" s="762" t="s">
        <v>467</v>
      </c>
      <c r="C748" s="759"/>
      <c r="D748" s="759">
        <v>1000</v>
      </c>
      <c r="E748" s="759">
        <v>563</v>
      </c>
      <c r="F748" s="913">
        <f>SUM(E748/D748)</f>
        <v>0.563</v>
      </c>
      <c r="G748" s="772"/>
      <c r="H748" s="67"/>
      <c r="I748" s="67"/>
    </row>
    <row r="749" spans="1:9" ht="12.75" customHeight="1">
      <c r="A749" s="150"/>
      <c r="B749" s="763" t="s">
        <v>481</v>
      </c>
      <c r="C749" s="759"/>
      <c r="D749" s="759"/>
      <c r="E749" s="759"/>
      <c r="F749" s="572"/>
      <c r="G749" s="772"/>
      <c r="H749" s="67"/>
      <c r="I749" s="67"/>
    </row>
    <row r="750" spans="1:9" ht="12.75" customHeight="1">
      <c r="A750" s="150"/>
      <c r="B750" s="763" t="s">
        <v>286</v>
      </c>
      <c r="C750" s="759"/>
      <c r="D750" s="759"/>
      <c r="E750" s="759"/>
      <c r="F750" s="572"/>
      <c r="G750" s="773"/>
      <c r="H750" s="67"/>
      <c r="I750" s="67"/>
    </row>
    <row r="751" spans="1:9" ht="12.75" customHeight="1" thickBot="1">
      <c r="A751" s="150"/>
      <c r="B751" s="764" t="s">
        <v>639</v>
      </c>
      <c r="C751" s="759"/>
      <c r="D751" s="759"/>
      <c r="E751" s="792">
        <v>231</v>
      </c>
      <c r="F751" s="914"/>
      <c r="G751" s="774"/>
      <c r="H751" s="67"/>
      <c r="I751" s="67"/>
    </row>
    <row r="752" spans="1:9" ht="12.75" customHeight="1" thickBot="1">
      <c r="A752" s="765"/>
      <c r="B752" s="766" t="s">
        <v>460</v>
      </c>
      <c r="C752" s="767">
        <f>SUM(C746:C751)</f>
        <v>0</v>
      </c>
      <c r="D752" s="767">
        <f>SUM(D746:D751)</f>
        <v>1000</v>
      </c>
      <c r="E752" s="767">
        <f>SUM(E746:E751)</f>
        <v>794</v>
      </c>
      <c r="F752" s="915">
        <f>SUM(E752/D752)</f>
        <v>0.794</v>
      </c>
      <c r="G752" s="775"/>
      <c r="H752" s="67"/>
      <c r="I752" s="67"/>
    </row>
    <row r="753" spans="1:9" ht="12.75" customHeight="1">
      <c r="A753" s="769">
        <v>3452</v>
      </c>
      <c r="B753" s="755" t="s">
        <v>838</v>
      </c>
      <c r="C753" s="756"/>
      <c r="D753" s="756"/>
      <c r="E753" s="756"/>
      <c r="F753" s="572"/>
      <c r="G753" s="772"/>
      <c r="H753" s="67"/>
      <c r="I753" s="67"/>
    </row>
    <row r="754" spans="1:9" ht="12.75" customHeight="1">
      <c r="A754" s="150"/>
      <c r="B754" s="758" t="s">
        <v>273</v>
      </c>
      <c r="C754" s="759"/>
      <c r="D754" s="759"/>
      <c r="E754" s="759"/>
      <c r="F754" s="572"/>
      <c r="G754" s="772"/>
      <c r="H754" s="67"/>
      <c r="I754" s="67"/>
    </row>
    <row r="755" spans="1:9" ht="12.75" customHeight="1">
      <c r="A755" s="150"/>
      <c r="B755" s="761" t="s">
        <v>494</v>
      </c>
      <c r="C755" s="759"/>
      <c r="D755" s="759"/>
      <c r="E755" s="759"/>
      <c r="F755" s="572"/>
      <c r="G755" s="772"/>
      <c r="H755" s="67"/>
      <c r="I755" s="67"/>
    </row>
    <row r="756" spans="1:9" ht="12.75" customHeight="1">
      <c r="A756" s="150"/>
      <c r="B756" s="762" t="s">
        <v>467</v>
      </c>
      <c r="C756" s="759"/>
      <c r="D756" s="759"/>
      <c r="E756" s="759"/>
      <c r="F756" s="572"/>
      <c r="G756" s="772"/>
      <c r="H756" s="67"/>
      <c r="I756" s="67"/>
    </row>
    <row r="757" spans="1:9" ht="12.75" customHeight="1">
      <c r="A757" s="150"/>
      <c r="B757" s="763" t="s">
        <v>481</v>
      </c>
      <c r="C757" s="759"/>
      <c r="D757" s="759"/>
      <c r="E757" s="759"/>
      <c r="F757" s="572"/>
      <c r="G757" s="772"/>
      <c r="H757" s="67"/>
      <c r="I757" s="67"/>
    </row>
    <row r="758" spans="1:9" ht="12.75" customHeight="1">
      <c r="A758" s="150"/>
      <c r="B758" s="763" t="s">
        <v>286</v>
      </c>
      <c r="C758" s="759"/>
      <c r="D758" s="759"/>
      <c r="E758" s="759"/>
      <c r="F758" s="572"/>
      <c r="G758" s="773"/>
      <c r="H758" s="67"/>
      <c r="I758" s="67"/>
    </row>
    <row r="759" spans="1:9" ht="12.75" customHeight="1" thickBot="1">
      <c r="A759" s="150"/>
      <c r="B759" s="764" t="s">
        <v>869</v>
      </c>
      <c r="C759" s="759"/>
      <c r="D759" s="759">
        <v>2707</v>
      </c>
      <c r="E759" s="792"/>
      <c r="F759" s="914">
        <f>SUM(E759/D759)</f>
        <v>0</v>
      </c>
      <c r="G759" s="774"/>
      <c r="H759" s="67"/>
      <c r="I759" s="67"/>
    </row>
    <row r="760" spans="1:9" ht="12.75" customHeight="1" thickBot="1">
      <c r="A760" s="765"/>
      <c r="B760" s="766" t="s">
        <v>460</v>
      </c>
      <c r="C760" s="767">
        <f>SUM(C754:C759)</f>
        <v>0</v>
      </c>
      <c r="D760" s="767">
        <f>SUM(D754:D759)</f>
        <v>2707</v>
      </c>
      <c r="E760" s="767">
        <f>SUM(E754:E759)</f>
        <v>0</v>
      </c>
      <c r="F760" s="915">
        <f>SUM(E760/D760)</f>
        <v>0</v>
      </c>
      <c r="G760" s="775"/>
      <c r="H760" s="67"/>
      <c r="I760" s="67"/>
    </row>
    <row r="761" spans="1:9" ht="12" customHeight="1">
      <c r="A761" s="85">
        <v>3600</v>
      </c>
      <c r="B761" s="102" t="s">
        <v>353</v>
      </c>
      <c r="C761" s="88"/>
      <c r="D761" s="88"/>
      <c r="E761" s="88"/>
      <c r="F761" s="572"/>
      <c r="G761" s="4"/>
      <c r="H761" s="67"/>
      <c r="I761" s="67"/>
    </row>
    <row r="762" spans="1:9" ht="12" customHeight="1">
      <c r="A762" s="85"/>
      <c r="B762" s="203" t="s">
        <v>31</v>
      </c>
      <c r="C762" s="88"/>
      <c r="D762" s="88"/>
      <c r="E762" s="88"/>
      <c r="F762" s="572"/>
      <c r="G762" s="4"/>
      <c r="H762" s="67"/>
      <c r="I762" s="67"/>
    </row>
    <row r="763" spans="1:9" ht="12" customHeight="1">
      <c r="A763" s="83"/>
      <c r="B763" s="70" t="s">
        <v>273</v>
      </c>
      <c r="C763" s="76">
        <f>SUM(C11+C20+C29+C38+C58+C67+C75+C83+C93+C101+C109+C117+C134+C142+C150+C159+C194+C202+C211+C219+C227+C243+C328+C336+C345+C354+C363+C372+C381+C390+C399+C417+C426+C435+C461+C469+C477+C485+C493+C501+C509+C517+C525+C533+C542+C550+C559+C601+C609+C617+C625+C633+C642+C650+C48+C567+C184+C176+C658)</f>
        <v>63834</v>
      </c>
      <c r="D763" s="76">
        <f>SUM(D11+D20+D29+D38+D58+D67+D75+D83+D93+D101+D109+D117+D134+D142+D150+D159+D194+D202+D211+D219+D227+D243+D328+D336+D345+D354+D363+D372+D381+D390+D399+D417+D426+D435+D461+D469+D477+D485+D493+D501+D509+D517+D525+D533+D542+D550+D559+D601+D609+D617+D625+D633+D642+D650+D48+D567+D184+D176+D658+D311)</f>
        <v>86341</v>
      </c>
      <c r="E763" s="76">
        <f>SUM(E11+E20+E29+E38+E58+E67+E75+E83+E93+E101+E109+E117+E134+E142+E150+E159+E194+E202+E211+E219+E227+E243+E328+E336+E345+E354+E363+E372+E381+E390+E399+E417+E426+E435+E461+E469+E477+E485+E493+E501+E509+E517+E525+E533+E542+E550+E559+E601+E609+E617+E625+E633+E642+E650+E48+E567+E184+E176+E658+E311+E682+E269)</f>
        <v>28605</v>
      </c>
      <c r="F763" s="939">
        <f aca="true" t="shared" si="0" ref="F763:F769">SUM(E763/D763)</f>
        <v>0.33130262563556134</v>
      </c>
      <c r="G763" s="5"/>
      <c r="H763" s="67"/>
      <c r="I763" s="67"/>
    </row>
    <row r="764" spans="1:9" ht="12" customHeight="1">
      <c r="A764" s="83"/>
      <c r="B764" s="10" t="s">
        <v>261</v>
      </c>
      <c r="C764" s="76">
        <f>SUM(C12+C21+C30+C39+C59+C68+C76+C84+C94+C102+C110+C118+C135+C143+C151+C160+C195+C203+C212+C220+C228+C244+C329+C337+C346+C355+C364+C373+C382+C391+C400+C418+C427+C436+C462+C470+C478+C486+C494+C502+C510+C518+C526+C534+C543+C551+C560+C602+C610+C618+C626+C634+C643+C651+C49+C568+C185+C177+C659)</f>
        <v>17125</v>
      </c>
      <c r="D764" s="76">
        <f>SUM(D12+D21+D30+D39+D59+D68+D76+D84+D94+D102+D110+D118+D135+D143+D151+D160+D195+D203+D212+D220+D228+D244+D329+D337+D346+D355+D364+D373+D382+D391+D400+D418+D427+D436+D462+D470+D478+D486+D494+D502+D510+D518+D526+D534+D543+D551+D560+D602+D610+D618+D626+D634+D643+D651+D49+D568+D185+D177+D659+D312)</f>
        <v>18291</v>
      </c>
      <c r="E764" s="76">
        <f>SUM(E12+E21+E30+E39+E59+E68+E76+E84+E94+E102+E110+E118+E135+E143+E151+E160+E195+E203+E212+E220+E228+E244+E329+E337+E346+E355+E364+E373+E382+E391+E400+E418+E427+E436+E462+E470+E478+E486+E494+E502+E510+E518+E526+E534+E543+E551+E560+E602+E610+E618+E626+E634+E643+E651+E49+E568+E185+E177+E659+E312+E683+E270)</f>
        <v>9571</v>
      </c>
      <c r="F764" s="913">
        <f t="shared" si="0"/>
        <v>0.5232628068448963</v>
      </c>
      <c r="G764" s="5"/>
      <c r="H764" s="67"/>
      <c r="I764" s="67"/>
    </row>
    <row r="765" spans="1:9" ht="12" customHeight="1">
      <c r="A765" s="83"/>
      <c r="B765" s="10" t="s">
        <v>488</v>
      </c>
      <c r="C765" s="76">
        <f>SUM(C13+C22+C31+C40+C60+C69+C77+C85+C95+C103+C111+C119+C136+C144+C152+C161+C196+C204+C213+C221+C229+C245+C330+C338+C347+C356+C365+C374+C383+C392+C401+C419+C428+C437+C463+C471+C479+C487+C495+C503+C511+C519+C527+C535+C544+C552+C561+C603+C611+C619+C627+C635+C644+C652+C313+C263+C271+C660+C50+C237+C279+C287+C296+C186+C577+C585+C692+C455+C700+C708+C716+C724+C732+C740+C304+C127+C254+C169+C668+C676+C684+C178+C321)</f>
        <v>2773989</v>
      </c>
      <c r="D765" s="76">
        <f>SUM(D13+D22+D31+D40+D60+D69+D77+D85+D95+D103+D111+D119+D136+D144+D152+D161+D196+D204+D213+D221+D229+D245+D330+D338+D347+D356+D365+D374+D383+D392+D401+D419+D428+D437+D463+D471+D479+D487+D495+D503+D511+D519+D527+D535+D544+D552+D561+D603+D611+D619+D627+D635+D644+D652+D313+D263+D271+D660+D50+D237+D279+D287+D296+D186+D577+D585+D692+D455+D700+D708+D716+D724+D732+D740+D304+D127+D254+D169+D668+D676+D684+D178+D321+D593+D748)</f>
        <v>2822262</v>
      </c>
      <c r="E765" s="76">
        <f>SUM(E13+E22+E31+E40+E60+E69+E77+E85+E95+E103+E111+E119+E136+E144+E152+E161+E196+E204+E213+E221+E229+E245+E330+E338+E347+E356+E365+E374+E383+E392+E401+E419+E428+E437+E463+E471+E479+E487+E495+E503+E511+E519+E527+E535+E544+E552+E561+E603+E611+E619+E627+E635+E644+E652+E313+E263+E271+E660+E50+E237+E279+E287+E296+E186+E577+E585+E692+E455+E700+E708+E716+E724+E732+E740+E304+E127+E254+E169+E668+E676+E684+E178+E321+E593+E748+E410)</f>
        <v>1270380</v>
      </c>
      <c r="F765" s="913">
        <f t="shared" si="0"/>
        <v>0.4501283013412646</v>
      </c>
      <c r="G765" s="2"/>
      <c r="H765" s="67"/>
      <c r="I765" s="67"/>
    </row>
    <row r="766" spans="1:9" ht="12" customHeight="1">
      <c r="A766" s="83"/>
      <c r="B766" s="10" t="s">
        <v>481</v>
      </c>
      <c r="C766" s="76">
        <f>SUM(C14+C23+C32+C41+C61+C70+C78+C86+C96+C104+C112+C120+C137+C145+C153+C162+C197+C205+C214+C222+C230+C246+C331+C339+C348+C357+C366+C375+C384+C393+C402+C420+C429+C438+C464+C472+C480+C488+C496+C504+C512+C520+C528+C536+C545+C553+C562+C604+C612+C620+C628+C636+C645+C653+C570+C187)</f>
        <v>153000</v>
      </c>
      <c r="D766" s="76">
        <f>SUM(D14+D23+D32+D41+D61+D70+D78+D86+D96+D104+D112+D120+D137+D145+D153+D162+D197+D205+D214+D222+D230+D246+D331+D339+D348+D357+D366+D375+D384+D393+D402+D420+D429+D438+D464+D472+D480+D488+D496+D504+D512+D520+D528+D536+D545+D553+D562+D604+D612+D620+D628+D636+D645+D653+D570+D187)</f>
        <v>186416</v>
      </c>
      <c r="E766" s="76">
        <f>SUM(E14+E23+E32+E41+E61+E70+E78+E86+E96+E104+E112+E120+E137+E145+E153+E162+E197+E205+E214+E222+E230+E246+E331+E339+E348+E357+E366+E375+E384+E393+E402+E420+E429+E438+E464+E472+E480+E488+E496+E504+E512+E520+E528+E536+E545+E553+E562+E604+E612+E620+E628+E636+E645+E653+E570+E187)</f>
        <v>27854</v>
      </c>
      <c r="F766" s="913">
        <f t="shared" si="0"/>
        <v>0.14941850484936917</v>
      </c>
      <c r="G766" s="5" t="s">
        <v>680</v>
      </c>
      <c r="H766" s="67"/>
      <c r="I766" s="67"/>
    </row>
    <row r="767" spans="1:9" ht="12" customHeight="1">
      <c r="A767" s="83"/>
      <c r="B767" s="7" t="s">
        <v>286</v>
      </c>
      <c r="C767" s="71">
        <f>SUM(C15+C24+C33+C43+C62+C71+C79+C87+C97+C105+C113+C121+C138+C146+C154+C163+C198+C206+C215+C223+C231+C248+C332+C340+C349+C358+C367+C376+C385+C394+C403+C421+C430+C439+C465+C473+C481+C489+C497+C505+C513+C521+C529+C538+C546+C555+C563+C605+C613+C621+C629+C637+C646+C654)</f>
        <v>3500</v>
      </c>
      <c r="D767" s="71">
        <f>SUM(D15+D24+D33+D43+D62+D71+D79+D87+D97+D105+D113+D121+D138+D146+D154+D163+D198+D206+D215+D223+D231+D248+D332+D340+D349+D358+D367+D376+D385+D394+D403+D421+D430+D439+D465+D473+D481+D489+D497+D505+D513+D521+D529+D538+D546+D555+D563+D605+D613+D621+D629+D637+D646+D654)</f>
        <v>3500</v>
      </c>
      <c r="E767" s="71">
        <f>SUM(E15+E24+E33+E43+E62+E71+E79+E87+E97+E105+E113+E121+E138+E146+E154+E163+E198+E206+E215+E223+E231+E248+E332+E340+E349+E358+E367+E376+E385+E394+E403+E421+E430+E439+E465+E473+E481+E489+E497+E505+E513+E521+E529+E538+E546+E555+E563+E605+E613+E621+E629+E637+E646+E654+E188)</f>
        <v>654</v>
      </c>
      <c r="F767" s="913">
        <f t="shared" si="0"/>
        <v>0.18685714285714286</v>
      </c>
      <c r="G767" s="5"/>
      <c r="H767" s="67"/>
      <c r="I767" s="67"/>
    </row>
    <row r="768" spans="1:9" ht="12" customHeight="1" thickBot="1">
      <c r="A768" s="83"/>
      <c r="B768" s="433" t="s">
        <v>642</v>
      </c>
      <c r="C768" s="110">
        <f>SUM(C341+C350+C359+C368+C377+C386+C395+C404+C422+C431+C440)</f>
        <v>101664</v>
      </c>
      <c r="D768" s="110">
        <f>SUM(D341+D350+D359+D368+D377+D386+D395+D404+D422+D431+D440+D413+D189+D451)</f>
        <v>217899</v>
      </c>
      <c r="E768" s="110">
        <f>SUM(E341+E350+E359+E368+E377+E386+E395+E404+E422+E431+E440+E413+E189+E451+E42+E554+E537)</f>
        <v>162818</v>
      </c>
      <c r="F768" s="940">
        <f t="shared" si="0"/>
        <v>0.7472177476720866</v>
      </c>
      <c r="G768" s="30"/>
      <c r="H768" s="67"/>
      <c r="I768" s="67"/>
    </row>
    <row r="769" spans="1:9" ht="12" customHeight="1" thickBot="1">
      <c r="A769" s="83"/>
      <c r="B769" s="161" t="s">
        <v>921</v>
      </c>
      <c r="C769" s="276">
        <f>SUM(C763:C768)</f>
        <v>3113112</v>
      </c>
      <c r="D769" s="276">
        <f>SUM(D763:D768)</f>
        <v>3334709</v>
      </c>
      <c r="E769" s="276">
        <f>SUM(E763:E768)</f>
        <v>1499882</v>
      </c>
      <c r="F769" s="915">
        <f t="shared" si="0"/>
        <v>0.44977897621651547</v>
      </c>
      <c r="G769" s="30"/>
      <c r="H769" s="67"/>
      <c r="I769" s="67"/>
    </row>
    <row r="770" spans="1:9" ht="12" customHeight="1">
      <c r="A770" s="83"/>
      <c r="B770" s="255" t="s">
        <v>32</v>
      </c>
      <c r="C770" s="76"/>
      <c r="D770" s="76"/>
      <c r="E770" s="76"/>
      <c r="F770" s="572"/>
      <c r="G770" s="4"/>
      <c r="H770" s="67"/>
      <c r="I770" s="67"/>
    </row>
    <row r="771" spans="1:9" ht="12" customHeight="1">
      <c r="A771" s="83"/>
      <c r="B771" s="10" t="s">
        <v>251</v>
      </c>
      <c r="C771" s="76"/>
      <c r="D771" s="76"/>
      <c r="E771" s="76">
        <f>SUM(E207+E290)</f>
        <v>81250</v>
      </c>
      <c r="F771" s="572"/>
      <c r="G771" s="5"/>
      <c r="H771" s="67"/>
      <c r="I771" s="67"/>
    </row>
    <row r="772" spans="1:9" ht="12" customHeight="1">
      <c r="A772" s="83"/>
      <c r="B772" s="10" t="s">
        <v>252</v>
      </c>
      <c r="C772" s="71">
        <f>SUM(C291)</f>
        <v>93200</v>
      </c>
      <c r="D772" s="71">
        <f>SUM(D291+D208+D759)</f>
        <v>264520</v>
      </c>
      <c r="E772" s="71">
        <f>SUM(E291+E208+E759+E89+E156+E647+E751)</f>
        <v>11589</v>
      </c>
      <c r="F772" s="939">
        <f>SUM(E772/D772)</f>
        <v>0.043811432027823984</v>
      </c>
      <c r="G772" s="5"/>
      <c r="H772" s="67"/>
      <c r="I772" s="67"/>
    </row>
    <row r="773" spans="1:9" ht="12" customHeight="1" thickBot="1">
      <c r="A773" s="83"/>
      <c r="B773" s="261" t="s">
        <v>253</v>
      </c>
      <c r="C773" s="170">
        <f>SUM(C65)</f>
        <v>700000</v>
      </c>
      <c r="D773" s="170">
        <f>SUM(D65)</f>
        <v>800000</v>
      </c>
      <c r="E773" s="170">
        <f>SUM(E63+E247)</f>
        <v>283518</v>
      </c>
      <c r="F773" s="940">
        <f>SUM(E773/D773)</f>
        <v>0.3543975</v>
      </c>
      <c r="G773" s="30" t="s">
        <v>681</v>
      </c>
      <c r="H773" s="67"/>
      <c r="I773" s="67"/>
    </row>
    <row r="774" spans="1:9" ht="12" customHeight="1" thickBot="1">
      <c r="A774" s="83"/>
      <c r="B774" s="161" t="s">
        <v>6</v>
      </c>
      <c r="C774" s="276">
        <f>SUM(C771:C773)</f>
        <v>793200</v>
      </c>
      <c r="D774" s="276">
        <f>SUM(D771:D773)</f>
        <v>1064520</v>
      </c>
      <c r="E774" s="276">
        <f>SUM(E771:E773)</f>
        <v>376357</v>
      </c>
      <c r="F774" s="915">
        <f>SUM(E774/D774)</f>
        <v>0.3535461992259422</v>
      </c>
      <c r="G774" s="30"/>
      <c r="H774" s="67"/>
      <c r="I774" s="67"/>
    </row>
    <row r="775" spans="1:9" ht="12" customHeight="1" thickBot="1">
      <c r="A775" s="83"/>
      <c r="B775" s="224" t="s">
        <v>395</v>
      </c>
      <c r="C775" s="110"/>
      <c r="D775" s="110"/>
      <c r="E775" s="110">
        <f>SUM(E191)</f>
        <v>1300</v>
      </c>
      <c r="F775" s="915"/>
      <c r="G775" s="30"/>
      <c r="H775" s="67"/>
      <c r="I775" s="67"/>
    </row>
    <row r="776" spans="1:9" ht="12" customHeight="1" thickBot="1">
      <c r="A776" s="79"/>
      <c r="B776" s="56" t="s">
        <v>460</v>
      </c>
      <c r="C776" s="81">
        <f>SUM(C774+C769)</f>
        <v>3906312</v>
      </c>
      <c r="D776" s="81">
        <f>SUM(D774+D769)</f>
        <v>4399229</v>
      </c>
      <c r="E776" s="81">
        <f>SUM(E774+E769+E775)</f>
        <v>1877539</v>
      </c>
      <c r="F776" s="915">
        <f>SUM(E776/D776)</f>
        <v>0.4267881940221798</v>
      </c>
      <c r="G776" s="182"/>
      <c r="H776" s="67"/>
      <c r="I776" s="67"/>
    </row>
    <row r="777" ht="12.75">
      <c r="G777"/>
    </row>
    <row r="778" ht="12.75">
      <c r="G778"/>
    </row>
    <row r="779" ht="12.75">
      <c r="G779"/>
    </row>
    <row r="780" ht="12.75">
      <c r="G780"/>
    </row>
    <row r="781" ht="12.75">
      <c r="G781"/>
    </row>
    <row r="782" ht="12.75">
      <c r="G782"/>
    </row>
    <row r="783" ht="12.75">
      <c r="G783"/>
    </row>
    <row r="784" ht="12.75">
      <c r="G784"/>
    </row>
    <row r="785" ht="12.75">
      <c r="G785"/>
    </row>
    <row r="786" ht="12.75">
      <c r="G786"/>
    </row>
    <row r="787" ht="12.75">
      <c r="G787"/>
    </row>
    <row r="788" ht="12.75">
      <c r="G788"/>
    </row>
    <row r="789" ht="12.75">
      <c r="G789"/>
    </row>
    <row r="790" ht="12.75">
      <c r="G790"/>
    </row>
    <row r="791" ht="12.75">
      <c r="G791"/>
    </row>
    <row r="792" ht="12.75">
      <c r="G792"/>
    </row>
    <row r="793" ht="12.75">
      <c r="G793"/>
    </row>
    <row r="794" ht="12.75">
      <c r="G794"/>
    </row>
    <row r="795" ht="12.75">
      <c r="G795"/>
    </row>
    <row r="796" ht="12.75">
      <c r="G796"/>
    </row>
    <row r="797" ht="12.75">
      <c r="G797"/>
    </row>
    <row r="798" ht="12.75">
      <c r="G798"/>
    </row>
    <row r="799" ht="12.75">
      <c r="G799"/>
    </row>
    <row r="800" ht="12.75">
      <c r="G800"/>
    </row>
    <row r="801" ht="12.75">
      <c r="G801"/>
    </row>
    <row r="802" ht="12.75">
      <c r="G802"/>
    </row>
    <row r="803" ht="12.75">
      <c r="G803"/>
    </row>
    <row r="804" ht="12.75">
      <c r="G804"/>
    </row>
    <row r="805" ht="12.75">
      <c r="G805"/>
    </row>
    <row r="806" ht="12.75">
      <c r="G806"/>
    </row>
  </sheetData>
  <mergeCells count="6">
    <mergeCell ref="A1:H1"/>
    <mergeCell ref="A2:H2"/>
    <mergeCell ref="C5:C7"/>
    <mergeCell ref="F5:F7"/>
    <mergeCell ref="D5:D7"/>
    <mergeCell ref="E5:E7"/>
  </mergeCells>
  <printOptions horizontalCentered="1"/>
  <pageMargins left="0" right="0" top="0.3937007874015748" bottom="0.3937007874015748" header="0.1968503937007874" footer="0.1968503937007874"/>
  <pageSetup firstPageNumber="26" useFirstPageNumber="1" horizontalDpi="600" verticalDpi="600" orientation="landscape" paperSize="9" scale="78" r:id="rId1"/>
  <headerFooter alignWithMargins="0">
    <oddFooter>&amp;C&amp;P. oldal</oddFooter>
  </headerFooter>
  <rowBreaks count="15" manualBreakCount="15">
    <brk id="54" max="255" man="1"/>
    <brk id="107" max="255" man="1"/>
    <brk id="157" max="255" man="1"/>
    <brk id="209" max="255" man="1"/>
    <brk id="258" max="255" man="1"/>
    <brk id="308" max="255" man="1"/>
    <brk id="361" max="255" man="1"/>
    <brk id="406" max="255" man="1"/>
    <brk id="459" max="255" man="1"/>
    <brk id="507" max="255" man="1"/>
    <brk id="557" max="255" man="1"/>
    <brk id="607" max="255" man="1"/>
    <brk id="656" max="255" man="1"/>
    <brk id="704" max="255" man="1"/>
    <brk id="752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H60"/>
  <sheetViews>
    <sheetView showZeros="0" zoomScale="95" zoomScaleNormal="95" workbookViewId="0" topLeftCell="A10">
      <selection activeCell="E3" sqref="E3"/>
    </sheetView>
  </sheetViews>
  <sheetFormatPr defaultColWidth="9.00390625" defaultRowHeight="12.75" customHeight="1"/>
  <cols>
    <col min="1" max="1" width="6.75390625" style="12" customWidth="1"/>
    <col min="2" max="2" width="51.00390625" style="12" customWidth="1"/>
    <col min="3" max="5" width="14.875" style="13" customWidth="1"/>
    <col min="6" max="6" width="8.625" style="13" customWidth="1"/>
    <col min="7" max="7" width="50.875" style="12" customWidth="1"/>
    <col min="8" max="16384" width="9.125" style="12" customWidth="1"/>
  </cols>
  <sheetData>
    <row r="1" spans="1:8" ht="12.75" customHeight="1">
      <c r="A1" s="1033" t="s">
        <v>491</v>
      </c>
      <c r="B1" s="1030"/>
      <c r="C1" s="1030"/>
      <c r="D1" s="1030"/>
      <c r="E1" s="1030"/>
      <c r="F1" s="1030"/>
      <c r="G1" s="1030"/>
      <c r="H1" s="202"/>
    </row>
    <row r="2" spans="1:8" ht="12.75" customHeight="1">
      <c r="A2" s="1029" t="s">
        <v>114</v>
      </c>
      <c r="B2" s="1030"/>
      <c r="C2" s="1030"/>
      <c r="D2" s="1030"/>
      <c r="E2" s="1030"/>
      <c r="F2" s="1030"/>
      <c r="G2" s="1030"/>
      <c r="H2" s="145"/>
    </row>
    <row r="3" spans="3:7" ht="12" customHeight="1">
      <c r="C3" s="160"/>
      <c r="D3" s="160"/>
      <c r="E3" s="967"/>
      <c r="F3" s="160"/>
      <c r="G3" s="199" t="s">
        <v>423</v>
      </c>
    </row>
    <row r="4" spans="1:7" ht="12.75" customHeight="1">
      <c r="A4" s="113"/>
      <c r="B4" s="114"/>
      <c r="C4" s="997" t="s">
        <v>217</v>
      </c>
      <c r="D4" s="997" t="s">
        <v>693</v>
      </c>
      <c r="E4" s="995" t="s">
        <v>841</v>
      </c>
      <c r="F4" s="997" t="s">
        <v>100</v>
      </c>
      <c r="G4" s="226" t="s">
        <v>356</v>
      </c>
    </row>
    <row r="5" spans="1:7" ht="12.75">
      <c r="A5" s="115" t="s">
        <v>462</v>
      </c>
      <c r="B5" s="225" t="s">
        <v>354</v>
      </c>
      <c r="C5" s="1015"/>
      <c r="D5" s="1021"/>
      <c r="E5" s="990"/>
      <c r="F5" s="1021"/>
      <c r="G5" s="116" t="s">
        <v>357</v>
      </c>
    </row>
    <row r="6" spans="1:7" ht="13.5" thickBot="1">
      <c r="A6" s="117"/>
      <c r="B6" s="118"/>
      <c r="C6" s="1016"/>
      <c r="D6" s="994"/>
      <c r="E6" s="994"/>
      <c r="F6" s="1032"/>
      <c r="G6" s="120"/>
    </row>
    <row r="7" spans="1:7" ht="15" customHeight="1">
      <c r="A7" s="730" t="s">
        <v>386</v>
      </c>
      <c r="B7" s="731" t="s">
        <v>387</v>
      </c>
      <c r="C7" s="732" t="s">
        <v>388</v>
      </c>
      <c r="D7" s="732" t="s">
        <v>389</v>
      </c>
      <c r="E7" s="732" t="s">
        <v>390</v>
      </c>
      <c r="F7" s="733" t="s">
        <v>904</v>
      </c>
      <c r="G7" s="734" t="s">
        <v>905</v>
      </c>
    </row>
    <row r="8" spans="1:7" ht="12.75" customHeight="1">
      <c r="A8" s="291"/>
      <c r="B8" s="219" t="s">
        <v>366</v>
      </c>
      <c r="C8" s="3"/>
      <c r="D8" s="3"/>
      <c r="E8" s="3"/>
      <c r="F8" s="3"/>
      <c r="G8" s="57"/>
    </row>
    <row r="9" spans="1:7" ht="12.75" customHeight="1" thickBot="1">
      <c r="A9" s="69">
        <v>3911</v>
      </c>
      <c r="B9" s="57" t="s">
        <v>442</v>
      </c>
      <c r="C9" s="220">
        <v>12000</v>
      </c>
      <c r="D9" s="220">
        <v>12000</v>
      </c>
      <c r="E9" s="220"/>
      <c r="F9" s="571">
        <f>SUM(E9/D9)</f>
        <v>0</v>
      </c>
      <c r="G9" s="59"/>
    </row>
    <row r="10" spans="1:7" ht="12.75" customHeight="1" thickBot="1">
      <c r="A10" s="140">
        <v>3910</v>
      </c>
      <c r="B10" s="62" t="s">
        <v>415</v>
      </c>
      <c r="C10" s="9">
        <f>SUM(C9:C9)</f>
        <v>12000</v>
      </c>
      <c r="D10" s="9">
        <f>SUM(D9:D9)</f>
        <v>12000</v>
      </c>
      <c r="E10" s="9"/>
      <c r="F10" s="929">
        <f aca="true" t="shared" si="0" ref="F10:F58">SUM(E10/D10)</f>
        <v>0</v>
      </c>
      <c r="G10" s="59"/>
    </row>
    <row r="11" spans="1:7" s="17" customFormat="1" ht="12.75" customHeight="1">
      <c r="A11" s="15"/>
      <c r="B11" s="64" t="s">
        <v>300</v>
      </c>
      <c r="C11" s="35"/>
      <c r="D11" s="35"/>
      <c r="E11" s="35"/>
      <c r="F11" s="148"/>
      <c r="G11" s="64"/>
    </row>
    <row r="12" spans="1:7" s="17" customFormat="1" ht="12.75" customHeight="1">
      <c r="A12" s="69">
        <v>3921</v>
      </c>
      <c r="B12" s="57" t="s">
        <v>440</v>
      </c>
      <c r="C12" s="36">
        <v>6000</v>
      </c>
      <c r="D12" s="36">
        <v>6000</v>
      </c>
      <c r="E12" s="36"/>
      <c r="F12" s="148">
        <f t="shared" si="0"/>
        <v>0</v>
      </c>
      <c r="G12" s="69" t="s">
        <v>426</v>
      </c>
    </row>
    <row r="13" spans="1:7" s="17" customFormat="1" ht="12.75" customHeight="1">
      <c r="A13" s="69">
        <v>3922</v>
      </c>
      <c r="B13" s="57" t="s">
        <v>441</v>
      </c>
      <c r="C13" s="36">
        <v>5000</v>
      </c>
      <c r="D13" s="36">
        <v>5000</v>
      </c>
      <c r="E13" s="36"/>
      <c r="F13" s="148">
        <f t="shared" si="0"/>
        <v>0</v>
      </c>
      <c r="G13" s="69" t="s">
        <v>426</v>
      </c>
    </row>
    <row r="14" spans="1:7" s="17" customFormat="1" ht="12.75" customHeight="1">
      <c r="A14" s="69">
        <v>3923</v>
      </c>
      <c r="B14" s="57" t="s">
        <v>418</v>
      </c>
      <c r="C14" s="36"/>
      <c r="D14" s="36">
        <v>836</v>
      </c>
      <c r="E14" s="36">
        <v>836</v>
      </c>
      <c r="F14" s="148">
        <f t="shared" si="0"/>
        <v>1</v>
      </c>
      <c r="G14" s="210" t="s">
        <v>209</v>
      </c>
    </row>
    <row r="15" spans="1:7" s="17" customFormat="1" ht="12.75" customHeight="1">
      <c r="A15" s="69">
        <v>3924</v>
      </c>
      <c r="B15" s="57" t="s">
        <v>542</v>
      </c>
      <c r="C15" s="36">
        <v>2000</v>
      </c>
      <c r="D15" s="36">
        <v>5000</v>
      </c>
      <c r="E15" s="36">
        <v>5000</v>
      </c>
      <c r="F15" s="148">
        <f t="shared" si="0"/>
        <v>1</v>
      </c>
      <c r="G15" s="69"/>
    </row>
    <row r="16" spans="1:7" s="17" customFormat="1" ht="12.75" customHeight="1">
      <c r="A16" s="69">
        <v>3925</v>
      </c>
      <c r="B16" s="57" t="s">
        <v>815</v>
      </c>
      <c r="C16" s="36">
        <v>300300</v>
      </c>
      <c r="D16" s="36">
        <v>280300</v>
      </c>
      <c r="E16" s="36">
        <v>145150</v>
      </c>
      <c r="F16" s="148">
        <f t="shared" si="0"/>
        <v>0.5178380306814128</v>
      </c>
      <c r="G16" s="210"/>
    </row>
    <row r="17" spans="1:7" s="17" customFormat="1" ht="12.75" customHeight="1">
      <c r="A17" s="69">
        <v>3926</v>
      </c>
      <c r="B17" s="57" t="s">
        <v>827</v>
      </c>
      <c r="C17" s="36"/>
      <c r="D17" s="36">
        <v>2000</v>
      </c>
      <c r="E17" s="36">
        <v>2000</v>
      </c>
      <c r="F17" s="148">
        <f t="shared" si="0"/>
        <v>1</v>
      </c>
      <c r="G17" s="210"/>
    </row>
    <row r="18" spans="1:7" s="17" customFormat="1" ht="12.75" customHeight="1" thickBot="1">
      <c r="A18" s="69">
        <v>3927</v>
      </c>
      <c r="B18" s="57" t="s">
        <v>517</v>
      </c>
      <c r="C18" s="36"/>
      <c r="D18" s="36">
        <v>3238</v>
      </c>
      <c r="E18" s="36"/>
      <c r="F18" s="571">
        <f t="shared" si="0"/>
        <v>0</v>
      </c>
      <c r="G18" s="464"/>
    </row>
    <row r="19" spans="1:7" s="17" customFormat="1" ht="12.75" customHeight="1" thickBot="1">
      <c r="A19" s="140">
        <v>3920</v>
      </c>
      <c r="B19" s="62" t="s">
        <v>415</v>
      </c>
      <c r="C19" s="9">
        <f>SUM(C12:C16)</f>
        <v>313300</v>
      </c>
      <c r="D19" s="9">
        <f>SUM(D12:D18)</f>
        <v>302374</v>
      </c>
      <c r="E19" s="9">
        <f>SUM(E12:E18)</f>
        <v>152986</v>
      </c>
      <c r="F19" s="891">
        <f t="shared" si="0"/>
        <v>0.5059495856125196</v>
      </c>
      <c r="G19" s="221"/>
    </row>
    <row r="20" spans="1:7" s="17" customFormat="1" ht="12.75" customHeight="1">
      <c r="A20" s="15"/>
      <c r="B20" s="64" t="s">
        <v>302</v>
      </c>
      <c r="C20" s="175"/>
      <c r="D20" s="175"/>
      <c r="E20" s="35"/>
      <c r="F20" s="148"/>
      <c r="G20" s="64"/>
    </row>
    <row r="21" spans="1:7" s="17" customFormat="1" ht="12.75" customHeight="1">
      <c r="A21" s="157">
        <v>3931</v>
      </c>
      <c r="B21" s="222" t="s">
        <v>378</v>
      </c>
      <c r="C21" s="154">
        <v>5000</v>
      </c>
      <c r="D21" s="154">
        <v>5000</v>
      </c>
      <c r="E21" s="154">
        <v>1900</v>
      </c>
      <c r="F21" s="148">
        <f t="shared" si="0"/>
        <v>0.38</v>
      </c>
      <c r="G21" s="222"/>
    </row>
    <row r="22" spans="1:7" s="17" customFormat="1" ht="12.75" customHeight="1" thickBot="1">
      <c r="A22" s="157">
        <v>3932</v>
      </c>
      <c r="B22" s="222" t="s">
        <v>443</v>
      </c>
      <c r="C22" s="176">
        <v>11000</v>
      </c>
      <c r="D22" s="176">
        <v>11000</v>
      </c>
      <c r="E22" s="176"/>
      <c r="F22" s="571">
        <f t="shared" si="0"/>
        <v>0</v>
      </c>
      <c r="G22" s="465"/>
    </row>
    <row r="23" spans="1:7" s="17" customFormat="1" ht="12.75" customHeight="1" thickBot="1">
      <c r="A23" s="140">
        <v>3930</v>
      </c>
      <c r="B23" s="62" t="s">
        <v>415</v>
      </c>
      <c r="C23" s="9">
        <f>SUM(C21:C22)</f>
        <v>16000</v>
      </c>
      <c r="D23" s="9">
        <f>SUM(D21:D22)</f>
        <v>16000</v>
      </c>
      <c r="E23" s="9">
        <f>SUM(E21:E22)</f>
        <v>1900</v>
      </c>
      <c r="F23" s="891">
        <f t="shared" si="0"/>
        <v>0.11875</v>
      </c>
      <c r="G23" s="223"/>
    </row>
    <row r="24" spans="1:7" ht="12.75" customHeight="1">
      <c r="A24" s="15"/>
      <c r="B24" s="64" t="s">
        <v>355</v>
      </c>
      <c r="C24" s="3"/>
      <c r="D24" s="3"/>
      <c r="E24" s="3"/>
      <c r="F24" s="148"/>
      <c r="G24" s="224"/>
    </row>
    <row r="25" spans="1:7" ht="12.75" customHeight="1">
      <c r="A25" s="69">
        <v>3941</v>
      </c>
      <c r="B25" s="57" t="s">
        <v>701</v>
      </c>
      <c r="C25" s="36">
        <v>268800</v>
      </c>
      <c r="D25" s="36">
        <v>185892</v>
      </c>
      <c r="E25" s="36">
        <v>107100</v>
      </c>
      <c r="F25" s="148">
        <f t="shared" si="0"/>
        <v>0.5761409850881157</v>
      </c>
      <c r="G25" s="222"/>
    </row>
    <row r="26" spans="1:7" ht="12.75" customHeight="1">
      <c r="A26" s="69">
        <v>3942</v>
      </c>
      <c r="B26" s="57" t="s">
        <v>270</v>
      </c>
      <c r="C26" s="36">
        <v>197000</v>
      </c>
      <c r="D26" s="36">
        <v>197000</v>
      </c>
      <c r="E26" s="36">
        <v>98400</v>
      </c>
      <c r="F26" s="148">
        <f t="shared" si="0"/>
        <v>0.49949238578680205</v>
      </c>
      <c r="G26" s="57"/>
    </row>
    <row r="27" spans="1:7" ht="12.75" customHeight="1" thickBot="1">
      <c r="A27" s="853">
        <v>3943</v>
      </c>
      <c r="B27" s="858" t="s">
        <v>702</v>
      </c>
      <c r="C27" s="859"/>
      <c r="D27" s="859">
        <v>60000</v>
      </c>
      <c r="E27" s="859"/>
      <c r="F27" s="571">
        <f t="shared" si="0"/>
        <v>0</v>
      </c>
      <c r="G27" s="57"/>
    </row>
    <row r="28" spans="1:7" s="17" customFormat="1" ht="12.75" customHeight="1" thickBot="1">
      <c r="A28" s="140">
        <v>3940</v>
      </c>
      <c r="B28" s="62" t="s">
        <v>410</v>
      </c>
      <c r="C28" s="9">
        <f>SUM(C25:C26)</f>
        <v>465800</v>
      </c>
      <c r="D28" s="9">
        <f>SUM(D25:D27)</f>
        <v>442892</v>
      </c>
      <c r="E28" s="9">
        <f>SUM(E25:E27)</f>
        <v>205500</v>
      </c>
      <c r="F28" s="891">
        <f t="shared" si="0"/>
        <v>0.46399573710972425</v>
      </c>
      <c r="G28" s="62"/>
    </row>
    <row r="29" spans="1:7" s="17" customFormat="1" ht="12.75" customHeight="1">
      <c r="A29" s="769"/>
      <c r="B29" s="777" t="s">
        <v>666</v>
      </c>
      <c r="C29" s="778"/>
      <c r="D29" s="778"/>
      <c r="E29" s="778"/>
      <c r="F29" s="148"/>
      <c r="G29" s="645"/>
    </row>
    <row r="30" spans="1:7" ht="12.75" customHeight="1" thickBot="1">
      <c r="A30" s="150">
        <v>3957</v>
      </c>
      <c r="B30" s="214" t="s">
        <v>871</v>
      </c>
      <c r="C30" s="236">
        <v>1500</v>
      </c>
      <c r="D30" s="236">
        <v>1500</v>
      </c>
      <c r="E30" s="236"/>
      <c r="F30" s="571">
        <f t="shared" si="0"/>
        <v>0</v>
      </c>
      <c r="G30" s="638"/>
    </row>
    <row r="31" spans="1:7" s="17" customFormat="1" ht="12.75" customHeight="1" thickBot="1">
      <c r="A31" s="779">
        <v>3950</v>
      </c>
      <c r="B31" s="780" t="s">
        <v>367</v>
      </c>
      <c r="C31" s="781">
        <f>SUM(C30)</f>
        <v>1500</v>
      </c>
      <c r="D31" s="781">
        <f>SUM(D30)</f>
        <v>1500</v>
      </c>
      <c r="E31" s="781"/>
      <c r="F31" s="929">
        <f t="shared" si="0"/>
        <v>0</v>
      </c>
      <c r="G31" s="646"/>
    </row>
    <row r="32" spans="1:7" s="17" customFormat="1" ht="12.75" customHeight="1">
      <c r="A32" s="782"/>
      <c r="B32" s="777" t="s">
        <v>374</v>
      </c>
      <c r="C32" s="783"/>
      <c r="D32" s="783"/>
      <c r="E32" s="778"/>
      <c r="F32" s="148"/>
      <c r="G32" s="52"/>
    </row>
    <row r="33" spans="1:7" s="17" customFormat="1" ht="12.75" customHeight="1" thickBot="1">
      <c r="A33" s="150">
        <v>3961</v>
      </c>
      <c r="B33" s="214" t="s">
        <v>375</v>
      </c>
      <c r="C33" s="236">
        <v>92900</v>
      </c>
      <c r="D33" s="236">
        <v>92900</v>
      </c>
      <c r="E33" s="236"/>
      <c r="F33" s="571">
        <f t="shared" si="0"/>
        <v>0</v>
      </c>
      <c r="G33" s="642"/>
    </row>
    <row r="34" spans="1:7" s="17" customFormat="1" ht="12.75" customHeight="1" thickBot="1">
      <c r="A34" s="779">
        <v>3960</v>
      </c>
      <c r="B34" s="780" t="s">
        <v>367</v>
      </c>
      <c r="C34" s="781">
        <f>SUM(C33)</f>
        <v>92900</v>
      </c>
      <c r="D34" s="781">
        <f>SUM(D33)</f>
        <v>92900</v>
      </c>
      <c r="E34" s="781"/>
      <c r="F34" s="929">
        <f t="shared" si="0"/>
        <v>0</v>
      </c>
      <c r="G34" s="644"/>
    </row>
    <row r="35" spans="1:7" s="17" customFormat="1" ht="12.75" customHeight="1">
      <c r="A35" s="782"/>
      <c r="B35" s="777" t="s">
        <v>318</v>
      </c>
      <c r="C35" s="783"/>
      <c r="D35" s="783"/>
      <c r="E35" s="778"/>
      <c r="F35" s="148"/>
      <c r="G35" s="52"/>
    </row>
    <row r="36" spans="1:7" s="17" customFormat="1" ht="12.75" customHeight="1">
      <c r="A36" s="150">
        <v>3971</v>
      </c>
      <c r="B36" s="784" t="s">
        <v>268</v>
      </c>
      <c r="C36" s="236">
        <v>5462</v>
      </c>
      <c r="D36" s="236">
        <v>5462</v>
      </c>
      <c r="E36" s="236">
        <v>5462</v>
      </c>
      <c r="F36" s="148">
        <f t="shared" si="0"/>
        <v>1</v>
      </c>
      <c r="G36" s="638"/>
    </row>
    <row r="37" spans="1:7" s="17" customFormat="1" ht="12.75" customHeight="1" thickBot="1">
      <c r="A37" s="150">
        <v>3972</v>
      </c>
      <c r="B37" s="784" t="s">
        <v>303</v>
      </c>
      <c r="C37" s="236">
        <v>18500</v>
      </c>
      <c r="D37" s="236">
        <v>18500</v>
      </c>
      <c r="E37" s="236">
        <v>800</v>
      </c>
      <c r="F37" s="571">
        <f t="shared" si="0"/>
        <v>0.043243243243243246</v>
      </c>
      <c r="G37" s="69" t="s">
        <v>426</v>
      </c>
    </row>
    <row r="38" spans="1:7" s="17" customFormat="1" ht="12.75" customHeight="1" thickBot="1">
      <c r="A38" s="779">
        <v>3970</v>
      </c>
      <c r="B38" s="780" t="s">
        <v>367</v>
      </c>
      <c r="C38" s="781">
        <f>SUM(C36:C37)</f>
        <v>23962</v>
      </c>
      <c r="D38" s="781">
        <f>SUM(D36:D37)</f>
        <v>23962</v>
      </c>
      <c r="E38" s="781">
        <f>SUM(E36:E37)</f>
        <v>6262</v>
      </c>
      <c r="F38" s="891">
        <f t="shared" si="0"/>
        <v>0.2613304398631166</v>
      </c>
      <c r="G38" s="62"/>
    </row>
    <row r="39" spans="1:7" s="17" customFormat="1" ht="12.75" customHeight="1">
      <c r="A39" s="782"/>
      <c r="B39" s="785" t="s">
        <v>320</v>
      </c>
      <c r="C39" s="783"/>
      <c r="D39" s="783"/>
      <c r="E39" s="778"/>
      <c r="F39" s="148"/>
      <c r="G39" s="52"/>
    </row>
    <row r="40" spans="1:7" s="17" customFormat="1" ht="12.75" customHeight="1">
      <c r="A40" s="150">
        <v>3989</v>
      </c>
      <c r="B40" s="214" t="s">
        <v>687</v>
      </c>
      <c r="C40" s="236">
        <v>6000</v>
      </c>
      <c r="D40" s="236">
        <v>6000</v>
      </c>
      <c r="E40" s="236">
        <v>4900</v>
      </c>
      <c r="F40" s="148">
        <f t="shared" si="0"/>
        <v>0.8166666666666667</v>
      </c>
      <c r="G40" s="222"/>
    </row>
    <row r="41" spans="1:7" s="17" customFormat="1" ht="12.75" customHeight="1">
      <c r="A41" s="157">
        <v>3990</v>
      </c>
      <c r="B41" s="222" t="s">
        <v>524</v>
      </c>
      <c r="C41" s="154">
        <v>1052</v>
      </c>
      <c r="D41" s="154">
        <v>1052</v>
      </c>
      <c r="E41" s="154">
        <v>526</v>
      </c>
      <c r="F41" s="148">
        <f t="shared" si="0"/>
        <v>0.5</v>
      </c>
      <c r="G41" s="222"/>
    </row>
    <row r="42" spans="1:7" s="17" customFormat="1" ht="12.75" customHeight="1">
      <c r="A42" s="157">
        <v>3991</v>
      </c>
      <c r="B42" s="222" t="s">
        <v>654</v>
      </c>
      <c r="C42" s="154">
        <v>4212</v>
      </c>
      <c r="D42" s="154">
        <v>4212</v>
      </c>
      <c r="E42" s="154">
        <v>2106</v>
      </c>
      <c r="F42" s="148">
        <f t="shared" si="0"/>
        <v>0.5</v>
      </c>
      <c r="G42" s="222"/>
    </row>
    <row r="43" spans="1:7" s="17" customFormat="1" ht="12.75" customHeight="1">
      <c r="A43" s="157">
        <v>3992</v>
      </c>
      <c r="B43" s="222" t="s">
        <v>525</v>
      </c>
      <c r="C43" s="154">
        <v>1272</v>
      </c>
      <c r="D43" s="154">
        <v>1272</v>
      </c>
      <c r="E43" s="154">
        <v>636</v>
      </c>
      <c r="F43" s="148">
        <f t="shared" si="0"/>
        <v>0.5</v>
      </c>
      <c r="G43" s="222"/>
    </row>
    <row r="44" spans="1:7" s="17" customFormat="1" ht="12.75" customHeight="1">
      <c r="A44" s="157">
        <v>3993</v>
      </c>
      <c r="B44" s="222" t="s">
        <v>526</v>
      </c>
      <c r="C44" s="154">
        <v>1142</v>
      </c>
      <c r="D44" s="154">
        <v>1142</v>
      </c>
      <c r="E44" s="154">
        <v>571</v>
      </c>
      <c r="F44" s="148">
        <f t="shared" si="0"/>
        <v>0.5</v>
      </c>
      <c r="G44" s="222"/>
    </row>
    <row r="45" spans="1:7" s="17" customFormat="1" ht="12.75" customHeight="1">
      <c r="A45" s="157">
        <v>3994</v>
      </c>
      <c r="B45" s="222" t="s">
        <v>242</v>
      </c>
      <c r="C45" s="154">
        <v>952</v>
      </c>
      <c r="D45" s="154">
        <v>952</v>
      </c>
      <c r="E45" s="154">
        <v>476</v>
      </c>
      <c r="F45" s="148">
        <f t="shared" si="0"/>
        <v>0.5</v>
      </c>
      <c r="G45" s="222"/>
    </row>
    <row r="46" spans="1:7" s="17" customFormat="1" ht="12.75" customHeight="1">
      <c r="A46" s="157">
        <v>3995</v>
      </c>
      <c r="B46" s="222" t="s">
        <v>243</v>
      </c>
      <c r="C46" s="154">
        <v>992</v>
      </c>
      <c r="D46" s="154">
        <v>992</v>
      </c>
      <c r="E46" s="154">
        <v>496</v>
      </c>
      <c r="F46" s="148">
        <f t="shared" si="0"/>
        <v>0.5</v>
      </c>
      <c r="G46" s="222"/>
    </row>
    <row r="47" spans="1:7" s="17" customFormat="1" ht="12.75" customHeight="1">
      <c r="A47" s="157">
        <v>3996</v>
      </c>
      <c r="B47" s="222" t="s">
        <v>244</v>
      </c>
      <c r="C47" s="154">
        <v>992</v>
      </c>
      <c r="D47" s="154">
        <v>992</v>
      </c>
      <c r="E47" s="154">
        <v>496</v>
      </c>
      <c r="F47" s="148">
        <f t="shared" si="0"/>
        <v>0.5</v>
      </c>
      <c r="G47" s="222"/>
    </row>
    <row r="48" spans="1:7" s="17" customFormat="1" ht="12.75" customHeight="1">
      <c r="A48" s="234">
        <v>3997</v>
      </c>
      <c r="B48" s="284" t="s">
        <v>245</v>
      </c>
      <c r="C48" s="164">
        <v>942</v>
      </c>
      <c r="D48" s="164">
        <v>942</v>
      </c>
      <c r="E48" s="164">
        <v>770</v>
      </c>
      <c r="F48" s="930">
        <f t="shared" si="0"/>
        <v>0.8174097664543525</v>
      </c>
      <c r="G48" s="284"/>
    </row>
    <row r="49" spans="1:7" s="17" customFormat="1" ht="12.75" customHeight="1">
      <c r="A49" s="157">
        <v>3998</v>
      </c>
      <c r="B49" s="222" t="s">
        <v>246</v>
      </c>
      <c r="C49" s="154">
        <v>932</v>
      </c>
      <c r="D49" s="154">
        <v>932</v>
      </c>
      <c r="E49" s="154">
        <v>466</v>
      </c>
      <c r="F49" s="148">
        <f t="shared" si="0"/>
        <v>0.5</v>
      </c>
      <c r="G49" s="222"/>
    </row>
    <row r="50" spans="1:7" s="17" customFormat="1" ht="12.75" customHeight="1" thickBot="1">
      <c r="A50" s="283">
        <v>3999</v>
      </c>
      <c r="B50" s="222" t="s">
        <v>247</v>
      </c>
      <c r="C50" s="176">
        <v>1032</v>
      </c>
      <c r="D50" s="176">
        <v>1032</v>
      </c>
      <c r="E50" s="176">
        <v>329</v>
      </c>
      <c r="F50" s="571">
        <f t="shared" si="0"/>
        <v>0.3187984496124031</v>
      </c>
      <c r="G50" s="222"/>
    </row>
    <row r="51" spans="1:7" s="17" customFormat="1" ht="12.75" customHeight="1" thickBot="1">
      <c r="A51" s="140"/>
      <c r="B51" s="62" t="s">
        <v>367</v>
      </c>
      <c r="C51" s="9">
        <f>SUM(C40:C50)</f>
        <v>19520</v>
      </c>
      <c r="D51" s="9">
        <f>SUM(D40:D50)</f>
        <v>19520</v>
      </c>
      <c r="E51" s="9">
        <f>SUM(E40:E50)</f>
        <v>11772</v>
      </c>
      <c r="F51" s="891">
        <f t="shared" si="0"/>
        <v>0.6030737704918033</v>
      </c>
      <c r="G51" s="62"/>
    </row>
    <row r="52" spans="1:7" s="17" customFormat="1" ht="12.75" customHeight="1" thickBot="1">
      <c r="A52" s="140">
        <v>3900</v>
      </c>
      <c r="B52" s="62" t="s">
        <v>358</v>
      </c>
      <c r="C52" s="9">
        <f>C31+C28+C19+C10+C23+C34+C38+C51</f>
        <v>944982</v>
      </c>
      <c r="D52" s="9">
        <f>D31+D28+D19+D10+D23+D34+D38+D51</f>
        <v>911148</v>
      </c>
      <c r="E52" s="9">
        <f>E31+E28+E19+E10+E23+E34+E38+E51</f>
        <v>378420</v>
      </c>
      <c r="F52" s="891">
        <f t="shared" si="0"/>
        <v>0.4153222089056882</v>
      </c>
      <c r="G52" s="62"/>
    </row>
    <row r="53" spans="1:7" s="17" customFormat="1" ht="12.75" customHeight="1">
      <c r="A53" s="85"/>
      <c r="B53" s="214" t="s">
        <v>405</v>
      </c>
      <c r="C53" s="154"/>
      <c r="D53" s="154"/>
      <c r="E53" s="154"/>
      <c r="F53" s="148"/>
      <c r="G53" s="64"/>
    </row>
    <row r="54" spans="1:7" s="17" customFormat="1" ht="12.75" customHeight="1">
      <c r="A54" s="85"/>
      <c r="B54" s="36" t="s">
        <v>261</v>
      </c>
      <c r="C54" s="154"/>
      <c r="D54" s="154"/>
      <c r="E54" s="154"/>
      <c r="F54" s="148"/>
      <c r="G54" s="64"/>
    </row>
    <row r="55" spans="1:7" s="17" customFormat="1" ht="12.75" customHeight="1">
      <c r="A55" s="85"/>
      <c r="B55" s="214" t="s">
        <v>488</v>
      </c>
      <c r="C55" s="154"/>
      <c r="D55" s="154"/>
      <c r="E55" s="154">
        <f>SUM(E26)</f>
        <v>98400</v>
      </c>
      <c r="F55" s="148"/>
      <c r="G55" s="64"/>
    </row>
    <row r="56" spans="1:7" s="17" customFormat="1" ht="12.75" customHeight="1">
      <c r="A56" s="83"/>
      <c r="B56" s="36" t="s">
        <v>481</v>
      </c>
      <c r="C56" s="36">
        <f>SUM(C52)</f>
        <v>944982</v>
      </c>
      <c r="D56" s="36">
        <f>SUM(D52)</f>
        <v>911148</v>
      </c>
      <c r="E56" s="36">
        <f>SUM(E52)-E26-E57</f>
        <v>277184</v>
      </c>
      <c r="F56" s="148">
        <f t="shared" si="0"/>
        <v>0.3042140245053493</v>
      </c>
      <c r="G56" s="64"/>
    </row>
    <row r="57" spans="1:7" s="17" customFormat="1" ht="12.75" customHeight="1">
      <c r="A57" s="83"/>
      <c r="B57" s="236" t="s">
        <v>679</v>
      </c>
      <c r="C57" s="36"/>
      <c r="D57" s="36"/>
      <c r="E57" s="36">
        <f>SUM(E14+E15)-3000</f>
        <v>2836</v>
      </c>
      <c r="F57" s="148"/>
      <c r="G57" s="64" t="s">
        <v>682</v>
      </c>
    </row>
    <row r="58" spans="1:7" s="17" customFormat="1" ht="12.75" customHeight="1">
      <c r="A58" s="139"/>
      <c r="B58" s="275" t="s">
        <v>921</v>
      </c>
      <c r="C58" s="166">
        <f>SUM(C54:C57)</f>
        <v>944982</v>
      </c>
      <c r="D58" s="166">
        <f>SUM(D54:D57)</f>
        <v>911148</v>
      </c>
      <c r="E58" s="166">
        <f>SUM(E54:E57)</f>
        <v>378420</v>
      </c>
      <c r="F58" s="893">
        <f t="shared" si="0"/>
        <v>0.4153222089056882</v>
      </c>
      <c r="G58" s="75"/>
    </row>
    <row r="59" spans="1:7" ht="12.75" customHeight="1">
      <c r="A59" s="66"/>
      <c r="B59" s="67"/>
      <c r="C59" s="27"/>
      <c r="D59" s="27"/>
      <c r="E59" s="27"/>
      <c r="F59" s="27"/>
      <c r="G59" s="67"/>
    </row>
    <row r="60" ht="12.75" customHeight="1">
      <c r="A60" s="122"/>
    </row>
  </sheetData>
  <mergeCells count="6">
    <mergeCell ref="C4:C6"/>
    <mergeCell ref="F4:F6"/>
    <mergeCell ref="A2:G2"/>
    <mergeCell ref="A1:G1"/>
    <mergeCell ref="D4:D6"/>
    <mergeCell ref="E4:E6"/>
  </mergeCells>
  <printOptions horizontalCentered="1"/>
  <pageMargins left="0" right="0" top="0.3937007874015748" bottom="0.1968503937007874" header="0.5905511811023623" footer="0"/>
  <pageSetup firstPageNumber="42" useFirstPageNumber="1" horizontalDpi="300" verticalDpi="300" orientation="landscape" paperSize="9" scale="85" r:id="rId1"/>
  <headerFooter alignWithMargins="0">
    <oddFooter>&amp;C&amp;P. oldal</oddFooter>
  </headerFooter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G110"/>
  <sheetViews>
    <sheetView showZeros="0" workbookViewId="0" topLeftCell="A1">
      <selection activeCell="A11" sqref="A11:IV11"/>
    </sheetView>
  </sheetViews>
  <sheetFormatPr defaultColWidth="9.00390625" defaultRowHeight="12.75" customHeight="1"/>
  <cols>
    <col min="1" max="1" width="5.75390625" style="66" customWidth="1"/>
    <col min="2" max="2" width="66.125" style="67" customWidth="1"/>
    <col min="3" max="5" width="12.125" style="111" customWidth="1"/>
    <col min="6" max="6" width="9.375" style="111" customWidth="1"/>
    <col min="7" max="7" width="57.625" style="67" customWidth="1"/>
    <col min="8" max="16384" width="9.125" style="67" customWidth="1"/>
  </cols>
  <sheetData>
    <row r="1" spans="1:7" s="21" customFormat="1" ht="12.75" customHeight="1">
      <c r="A1" s="1036" t="s">
        <v>359</v>
      </c>
      <c r="B1" s="1030"/>
      <c r="C1" s="1030"/>
      <c r="D1" s="1030"/>
      <c r="E1" s="1030"/>
      <c r="F1" s="1030"/>
      <c r="G1" s="1030"/>
    </row>
    <row r="2" spans="1:7" s="21" customFormat="1" ht="12.75" customHeight="1">
      <c r="A2" s="1029" t="s">
        <v>116</v>
      </c>
      <c r="B2" s="1030"/>
      <c r="C2" s="1030"/>
      <c r="D2" s="1030"/>
      <c r="E2" s="1030"/>
      <c r="F2" s="1030"/>
      <c r="G2" s="1030"/>
    </row>
    <row r="3" spans="1:7" s="21" customFormat="1" ht="12.75" customHeight="1">
      <c r="A3" s="145"/>
      <c r="B3" s="145"/>
      <c r="C3" s="1034"/>
      <c r="D3" s="1034"/>
      <c r="E3" s="1034"/>
      <c r="F3" s="1034"/>
      <c r="G3" s="1035"/>
    </row>
    <row r="4" spans="3:7" ht="10.5" customHeight="1">
      <c r="C4" s="147"/>
      <c r="D4" s="147"/>
      <c r="E4" s="147"/>
      <c r="F4" s="147"/>
      <c r="G4" s="196" t="s">
        <v>423</v>
      </c>
    </row>
    <row r="5" spans="1:7" ht="12.75" customHeight="1">
      <c r="A5" s="50"/>
      <c r="B5" s="123"/>
      <c r="C5" s="997" t="s">
        <v>217</v>
      </c>
      <c r="D5" s="997" t="s">
        <v>693</v>
      </c>
      <c r="E5" s="997" t="s">
        <v>99</v>
      </c>
      <c r="F5" s="997" t="s">
        <v>130</v>
      </c>
      <c r="G5" s="180"/>
    </row>
    <row r="6" spans="1:7" ht="12" customHeight="1">
      <c r="A6" s="85" t="s">
        <v>462</v>
      </c>
      <c r="B6" s="124" t="s">
        <v>354</v>
      </c>
      <c r="C6" s="1015"/>
      <c r="D6" s="1021"/>
      <c r="E6" s="990"/>
      <c r="F6" s="990"/>
      <c r="G6" s="3" t="s">
        <v>356</v>
      </c>
    </row>
    <row r="7" spans="1:7" ht="12.75" customHeight="1" thickBot="1">
      <c r="A7" s="228"/>
      <c r="B7" s="125"/>
      <c r="C7" s="1016"/>
      <c r="D7" s="994"/>
      <c r="E7" s="994"/>
      <c r="F7" s="994"/>
      <c r="G7" s="51" t="s">
        <v>357</v>
      </c>
    </row>
    <row r="8" spans="1:7" ht="12.75" customHeight="1">
      <c r="A8" s="93" t="s">
        <v>386</v>
      </c>
      <c r="B8" s="126" t="s">
        <v>387</v>
      </c>
      <c r="C8" s="197" t="s">
        <v>388</v>
      </c>
      <c r="D8" s="197" t="s">
        <v>389</v>
      </c>
      <c r="E8" s="197" t="s">
        <v>390</v>
      </c>
      <c r="F8" s="197" t="s">
        <v>904</v>
      </c>
      <c r="G8" s="192" t="s">
        <v>905</v>
      </c>
    </row>
    <row r="9" spans="1:7" ht="16.5" customHeight="1">
      <c r="A9" s="22"/>
      <c r="B9" s="289" t="s">
        <v>549</v>
      </c>
      <c r="C9" s="5"/>
      <c r="D9" s="5"/>
      <c r="E9" s="5"/>
      <c r="F9" s="5"/>
      <c r="G9" s="205"/>
    </row>
    <row r="10" spans="1:7" ht="12">
      <c r="A10" s="85"/>
      <c r="B10" s="127" t="s">
        <v>279</v>
      </c>
      <c r="C10" s="82"/>
      <c r="D10" s="82"/>
      <c r="E10" s="82"/>
      <c r="F10" s="82"/>
      <c r="G10" s="57"/>
    </row>
    <row r="11" spans="1:7" ht="12">
      <c r="A11" s="157">
        <v>4014</v>
      </c>
      <c r="B11" s="212" t="s">
        <v>888</v>
      </c>
      <c r="C11" s="274">
        <v>30000</v>
      </c>
      <c r="D11" s="274">
        <v>30000</v>
      </c>
      <c r="E11" s="274"/>
      <c r="F11" s="660">
        <f>SUM(E11/D11)</f>
        <v>0</v>
      </c>
      <c r="G11" s="643"/>
    </row>
    <row r="12" spans="1:7" ht="12">
      <c r="A12" s="157">
        <v>4015</v>
      </c>
      <c r="B12" s="212" t="s">
        <v>889</v>
      </c>
      <c r="C12" s="274">
        <v>30000</v>
      </c>
      <c r="D12" s="274">
        <v>30000</v>
      </c>
      <c r="E12" s="274"/>
      <c r="F12" s="941">
        <f>SUM(E12/D12)</f>
        <v>0</v>
      </c>
      <c r="G12" s="643"/>
    </row>
    <row r="13" spans="1:7" s="63" customFormat="1" ht="12">
      <c r="A13" s="22">
        <v>4010</v>
      </c>
      <c r="B13" s="23" t="s">
        <v>410</v>
      </c>
      <c r="C13" s="130">
        <f>SUM(C11:C12)</f>
        <v>60000</v>
      </c>
      <c r="D13" s="130">
        <f>SUM(D11:D12)</f>
        <v>60000</v>
      </c>
      <c r="E13" s="130">
        <f>SUM(E11:E12)</f>
        <v>0</v>
      </c>
      <c r="F13" s="942">
        <f>SUM(E13/D13)</f>
        <v>0</v>
      </c>
      <c r="G13" s="193"/>
    </row>
    <row r="14" spans="1:7" s="63" customFormat="1" ht="12">
      <c r="A14" s="15"/>
      <c r="B14" s="78" t="s">
        <v>248</v>
      </c>
      <c r="C14" s="213"/>
      <c r="D14" s="213"/>
      <c r="E14" s="213"/>
      <c r="F14" s="660"/>
      <c r="G14" s="64"/>
    </row>
    <row r="15" spans="1:7" s="63" customFormat="1" ht="12">
      <c r="A15" s="83">
        <v>4021</v>
      </c>
      <c r="B15" s="210" t="s">
        <v>304</v>
      </c>
      <c r="C15" s="211"/>
      <c r="D15" s="211">
        <v>9294</v>
      </c>
      <c r="E15" s="211">
        <v>9294</v>
      </c>
      <c r="F15" s="941">
        <f>SUM(E15/D15)</f>
        <v>1</v>
      </c>
      <c r="G15" s="222"/>
    </row>
    <row r="16" spans="1:7" s="63" customFormat="1" ht="12">
      <c r="A16" s="22">
        <v>4020</v>
      </c>
      <c r="B16" s="229" t="s">
        <v>410</v>
      </c>
      <c r="C16" s="130">
        <f>SUM(C15:C15)</f>
        <v>0</v>
      </c>
      <c r="D16" s="130">
        <f>SUM(D15:D15)</f>
        <v>9294</v>
      </c>
      <c r="E16" s="130">
        <f>SUM(E15:E15)</f>
        <v>9294</v>
      </c>
      <c r="F16" s="943">
        <f>SUM(E16/D16)</f>
        <v>1</v>
      </c>
      <c r="G16" s="105"/>
    </row>
    <row r="17" spans="1:7" s="63" customFormat="1" ht="12">
      <c r="A17" s="15"/>
      <c r="B17" s="26" t="s">
        <v>300</v>
      </c>
      <c r="C17" s="154"/>
      <c r="D17" s="154"/>
      <c r="E17" s="154"/>
      <c r="F17" s="660"/>
      <c r="G17" s="69"/>
    </row>
    <row r="18" spans="1:7" s="63" customFormat="1" ht="12">
      <c r="A18" s="69">
        <v>4033</v>
      </c>
      <c r="B18" s="128" t="s">
        <v>471</v>
      </c>
      <c r="C18" s="154">
        <v>10000</v>
      </c>
      <c r="D18" s="154">
        <v>20239</v>
      </c>
      <c r="E18" s="154">
        <v>3602</v>
      </c>
      <c r="F18" s="660">
        <f>SUM(E18/D18)</f>
        <v>0.17797322002075203</v>
      </c>
      <c r="G18" s="210" t="s">
        <v>209</v>
      </c>
    </row>
    <row r="19" spans="1:7" s="63" customFormat="1" ht="12.75">
      <c r="A19" s="69">
        <v>4034</v>
      </c>
      <c r="B19" s="128" t="s">
        <v>489</v>
      </c>
      <c r="C19" s="154"/>
      <c r="D19" s="154">
        <v>600</v>
      </c>
      <c r="E19" s="154"/>
      <c r="F19" s="660">
        <f>SUM(E19/D19)</f>
        <v>0</v>
      </c>
      <c r="G19" s="119"/>
    </row>
    <row r="20" spans="1:7" s="63" customFormat="1" ht="12.75">
      <c r="A20" s="69"/>
      <c r="B20" s="806" t="s">
        <v>828</v>
      </c>
      <c r="C20" s="154"/>
      <c r="D20" s="153">
        <v>472</v>
      </c>
      <c r="E20" s="153"/>
      <c r="F20" s="660">
        <f>SUM(E20/D20)</f>
        <v>0</v>
      </c>
      <c r="G20" s="119"/>
    </row>
    <row r="21" spans="1:7" s="63" customFormat="1" ht="12.75">
      <c r="A21" s="69"/>
      <c r="B21" s="806" t="s">
        <v>829</v>
      </c>
      <c r="C21" s="154"/>
      <c r="D21" s="153">
        <v>128</v>
      </c>
      <c r="E21" s="153"/>
      <c r="F21" s="941">
        <f>SUM(E21/D21)</f>
        <v>0</v>
      </c>
      <c r="G21" s="119"/>
    </row>
    <row r="22" spans="1:7" s="63" customFormat="1" ht="12">
      <c r="A22" s="22">
        <v>4030</v>
      </c>
      <c r="B22" s="23" t="s">
        <v>410</v>
      </c>
      <c r="C22" s="45">
        <f>SUM(C18:C19)</f>
        <v>10000</v>
      </c>
      <c r="D22" s="45">
        <f>SUM(D18:D19)</f>
        <v>20839</v>
      </c>
      <c r="E22" s="45">
        <f>SUM(E18:E19)</f>
        <v>3602</v>
      </c>
      <c r="F22" s="943">
        <f>SUM(E22/D22)</f>
        <v>0.1728489850760593</v>
      </c>
      <c r="G22" s="194"/>
    </row>
    <row r="23" spans="1:7" s="63" customFormat="1" ht="12.75">
      <c r="A23" s="15"/>
      <c r="B23" s="230" t="s">
        <v>290</v>
      </c>
      <c r="C23" s="177"/>
      <c r="D23" s="177"/>
      <c r="E23" s="177"/>
      <c r="F23" s="660"/>
      <c r="G23" s="64"/>
    </row>
    <row r="24" spans="1:7" s="63" customFormat="1" ht="12">
      <c r="A24" s="157">
        <v>4111</v>
      </c>
      <c r="B24" s="231" t="s">
        <v>309</v>
      </c>
      <c r="C24" s="154">
        <v>172000</v>
      </c>
      <c r="D24" s="154">
        <v>167000</v>
      </c>
      <c r="E24" s="154">
        <v>162934</v>
      </c>
      <c r="F24" s="660">
        <f aca="true" t="shared" si="0" ref="F24:F30">SUM(E24/D24)</f>
        <v>0.9756526946107784</v>
      </c>
      <c r="G24" s="222"/>
    </row>
    <row r="25" spans="1:7" s="63" customFormat="1" ht="12">
      <c r="A25" s="157">
        <v>4112</v>
      </c>
      <c r="B25" s="231" t="s">
        <v>305</v>
      </c>
      <c r="C25" s="154">
        <v>415000</v>
      </c>
      <c r="D25" s="154">
        <v>420000</v>
      </c>
      <c r="E25" s="154">
        <v>243416</v>
      </c>
      <c r="F25" s="660">
        <f t="shared" si="0"/>
        <v>0.5795619047619047</v>
      </c>
      <c r="G25" s="222"/>
    </row>
    <row r="26" spans="1:7" s="63" customFormat="1" ht="12">
      <c r="A26" s="157">
        <v>4115</v>
      </c>
      <c r="B26" s="231" t="s">
        <v>308</v>
      </c>
      <c r="C26" s="154">
        <v>153000</v>
      </c>
      <c r="D26" s="154">
        <v>153000</v>
      </c>
      <c r="E26" s="154">
        <v>135726</v>
      </c>
      <c r="F26" s="660">
        <f t="shared" si="0"/>
        <v>0.8870980392156863</v>
      </c>
      <c r="G26" s="222"/>
    </row>
    <row r="27" spans="1:7" s="63" customFormat="1" ht="12">
      <c r="A27" s="157">
        <v>4117</v>
      </c>
      <c r="B27" s="231" t="s">
        <v>672</v>
      </c>
      <c r="C27" s="154">
        <v>140000</v>
      </c>
      <c r="D27" s="154">
        <v>140000</v>
      </c>
      <c r="E27" s="154"/>
      <c r="F27" s="660">
        <f t="shared" si="0"/>
        <v>0</v>
      </c>
      <c r="G27" s="222"/>
    </row>
    <row r="28" spans="1:7" s="63" customFormat="1" ht="12">
      <c r="A28" s="157">
        <v>4118</v>
      </c>
      <c r="B28" s="231" t="s">
        <v>684</v>
      </c>
      <c r="C28" s="154">
        <v>70000</v>
      </c>
      <c r="D28" s="154">
        <v>70000</v>
      </c>
      <c r="E28" s="154"/>
      <c r="F28" s="660">
        <f t="shared" si="0"/>
        <v>0</v>
      </c>
      <c r="G28" s="222"/>
    </row>
    <row r="29" spans="1:7" s="63" customFormat="1" ht="12">
      <c r="A29" s="157">
        <v>4119</v>
      </c>
      <c r="B29" s="231" t="s">
        <v>685</v>
      </c>
      <c r="C29" s="154">
        <v>100000</v>
      </c>
      <c r="D29" s="154">
        <v>100000</v>
      </c>
      <c r="E29" s="154"/>
      <c r="F29" s="660">
        <f t="shared" si="0"/>
        <v>0</v>
      </c>
      <c r="G29" s="222"/>
    </row>
    <row r="30" spans="1:7" s="63" customFormat="1" ht="12">
      <c r="A30" s="157">
        <v>4120</v>
      </c>
      <c r="B30" s="231" t="s">
        <v>686</v>
      </c>
      <c r="C30" s="154">
        <v>110000</v>
      </c>
      <c r="D30" s="154">
        <v>110000</v>
      </c>
      <c r="E30" s="154"/>
      <c r="F30" s="660">
        <f t="shared" si="0"/>
        <v>0</v>
      </c>
      <c r="G30" s="222"/>
    </row>
    <row r="31" spans="1:7" s="63" customFormat="1" ht="12">
      <c r="A31" s="157"/>
      <c r="B31" s="452" t="s">
        <v>213</v>
      </c>
      <c r="C31" s="154"/>
      <c r="D31" s="154"/>
      <c r="E31" s="154"/>
      <c r="F31" s="660"/>
      <c r="G31" s="64"/>
    </row>
    <row r="32" spans="1:7" s="49" customFormat="1" ht="12">
      <c r="A32" s="69">
        <v>4121</v>
      </c>
      <c r="B32" s="198" t="s">
        <v>307</v>
      </c>
      <c r="C32" s="77">
        <v>25000</v>
      </c>
      <c r="D32" s="77">
        <v>58341</v>
      </c>
      <c r="E32" s="77">
        <v>25714</v>
      </c>
      <c r="F32" s="660">
        <f>SUM(E32/D32)</f>
        <v>0.4407535009684441</v>
      </c>
      <c r="G32" s="222"/>
    </row>
    <row r="33" spans="1:7" s="49" customFormat="1" ht="12">
      <c r="A33" s="69"/>
      <c r="B33" s="806" t="s">
        <v>822</v>
      </c>
      <c r="C33" s="77"/>
      <c r="D33" s="77"/>
      <c r="E33" s="881">
        <v>172</v>
      </c>
      <c r="F33" s="660"/>
      <c r="G33" s="222"/>
    </row>
    <row r="34" spans="1:7" s="49" customFormat="1" ht="12">
      <c r="A34" s="69"/>
      <c r="B34" s="806" t="s">
        <v>747</v>
      </c>
      <c r="C34" s="77"/>
      <c r="D34" s="77"/>
      <c r="E34" s="881">
        <v>25542</v>
      </c>
      <c r="F34" s="660"/>
      <c r="G34" s="222"/>
    </row>
    <row r="35" spans="1:7" s="49" customFormat="1" ht="12">
      <c r="A35" s="69">
        <v>4122</v>
      </c>
      <c r="B35" s="146" t="s">
        <v>445</v>
      </c>
      <c r="C35" s="154">
        <v>92000</v>
      </c>
      <c r="D35" s="154">
        <v>120679</v>
      </c>
      <c r="E35" s="154">
        <v>33507</v>
      </c>
      <c r="F35" s="660">
        <f>SUM(E35/D35)</f>
        <v>0.27765394144797356</v>
      </c>
      <c r="G35" s="57"/>
    </row>
    <row r="36" spans="1:7" s="49" customFormat="1" ht="12">
      <c r="A36" s="69"/>
      <c r="B36" s="806" t="s">
        <v>822</v>
      </c>
      <c r="C36" s="154"/>
      <c r="D36" s="154"/>
      <c r="E36" s="153">
        <v>931</v>
      </c>
      <c r="F36" s="660"/>
      <c r="G36" s="57"/>
    </row>
    <row r="37" spans="1:7" s="49" customFormat="1" ht="12">
      <c r="A37" s="69"/>
      <c r="B37" s="806" t="s">
        <v>747</v>
      </c>
      <c r="C37" s="154"/>
      <c r="D37" s="154"/>
      <c r="E37" s="153">
        <v>32576</v>
      </c>
      <c r="F37" s="660"/>
      <c r="G37" s="57"/>
    </row>
    <row r="38" spans="1:7" s="49" customFormat="1" ht="12">
      <c r="A38" s="150">
        <v>4123</v>
      </c>
      <c r="B38" s="820" t="s">
        <v>212</v>
      </c>
      <c r="C38" s="236">
        <v>1028319</v>
      </c>
      <c r="D38" s="236">
        <v>1029589</v>
      </c>
      <c r="E38" s="236"/>
      <c r="F38" s="660">
        <f>SUM(E38/D38)</f>
        <v>0</v>
      </c>
      <c r="G38" s="57"/>
    </row>
    <row r="39" spans="1:7" s="49" customFormat="1" ht="12">
      <c r="A39" s="74"/>
      <c r="B39" s="657" t="s">
        <v>360</v>
      </c>
      <c r="C39" s="264">
        <f>SUM(C24:C38)</f>
        <v>2305319</v>
      </c>
      <c r="D39" s="264">
        <f>SUM(D24:D38)</f>
        <v>2368609</v>
      </c>
      <c r="E39" s="264">
        <f>SUM(E24:E38)-E33-E34-E36-E37</f>
        <v>601297</v>
      </c>
      <c r="F39" s="945">
        <f>SUM(E39/D39)</f>
        <v>0.2538608102899212</v>
      </c>
      <c r="G39" s="70"/>
    </row>
    <row r="40" spans="1:7" s="49" customFormat="1" ht="12">
      <c r="A40" s="69">
        <v>4131</v>
      </c>
      <c r="B40" s="198" t="s">
        <v>474</v>
      </c>
      <c r="C40" s="154">
        <v>50000</v>
      </c>
      <c r="D40" s="154">
        <v>50000</v>
      </c>
      <c r="E40" s="154">
        <v>2405</v>
      </c>
      <c r="F40" s="660">
        <f>SUM(E40/D40)</f>
        <v>0.0481</v>
      </c>
      <c r="G40" s="222"/>
    </row>
    <row r="41" spans="1:7" s="49" customFormat="1" ht="12">
      <c r="A41" s="69"/>
      <c r="B41" s="806" t="s">
        <v>822</v>
      </c>
      <c r="C41" s="154"/>
      <c r="D41" s="154"/>
      <c r="E41" s="153">
        <v>333</v>
      </c>
      <c r="F41" s="660"/>
      <c r="G41" s="222"/>
    </row>
    <row r="42" spans="1:7" s="49" customFormat="1" ht="12">
      <c r="A42" s="69"/>
      <c r="B42" s="806" t="s">
        <v>747</v>
      </c>
      <c r="C42" s="154"/>
      <c r="D42" s="154"/>
      <c r="E42" s="153">
        <v>2072</v>
      </c>
      <c r="F42" s="660"/>
      <c r="G42" s="222"/>
    </row>
    <row r="43" spans="1:7" s="49" customFormat="1" ht="12" customHeight="1">
      <c r="A43" s="69">
        <v>4132</v>
      </c>
      <c r="B43" s="198" t="s">
        <v>294</v>
      </c>
      <c r="C43" s="154">
        <v>30000</v>
      </c>
      <c r="D43" s="154">
        <v>35676</v>
      </c>
      <c r="E43" s="154">
        <v>8584</v>
      </c>
      <c r="F43" s="660">
        <f>SUM(E43/D43)</f>
        <v>0.24060993384908622</v>
      </c>
      <c r="G43" s="222"/>
    </row>
    <row r="44" spans="1:7" s="49" customFormat="1" ht="12.75" customHeight="1">
      <c r="A44" s="69">
        <v>4133</v>
      </c>
      <c r="B44" s="198" t="s">
        <v>475</v>
      </c>
      <c r="C44" s="154">
        <v>190000</v>
      </c>
      <c r="D44" s="154">
        <v>270896</v>
      </c>
      <c r="E44" s="154">
        <v>85051</v>
      </c>
      <c r="F44" s="660">
        <f>SUM(E44/D44)</f>
        <v>0.3139618156045124</v>
      </c>
      <c r="G44" s="57"/>
    </row>
    <row r="45" spans="1:7" s="49" customFormat="1" ht="12.75" customHeight="1">
      <c r="A45" s="69"/>
      <c r="B45" s="806" t="s">
        <v>822</v>
      </c>
      <c r="C45" s="154"/>
      <c r="D45" s="154"/>
      <c r="E45" s="153">
        <v>190</v>
      </c>
      <c r="F45" s="660"/>
      <c r="G45" s="57"/>
    </row>
    <row r="46" spans="1:7" s="49" customFormat="1" ht="12.75" customHeight="1">
      <c r="A46" s="74"/>
      <c r="B46" s="946" t="s">
        <v>747</v>
      </c>
      <c r="C46" s="164"/>
      <c r="D46" s="164"/>
      <c r="E46" s="158">
        <v>84861</v>
      </c>
      <c r="F46" s="941"/>
      <c r="G46" s="70"/>
    </row>
    <row r="47" spans="1:7" s="49" customFormat="1" ht="12">
      <c r="A47" s="69">
        <v>4134</v>
      </c>
      <c r="B47" s="198" t="s">
        <v>368</v>
      </c>
      <c r="C47" s="154">
        <v>150000</v>
      </c>
      <c r="D47" s="154">
        <v>235886</v>
      </c>
      <c r="E47" s="154">
        <v>123861</v>
      </c>
      <c r="F47" s="660">
        <f>SUM(E47/D47)</f>
        <v>0.5250883901545662</v>
      </c>
      <c r="G47" s="210" t="s">
        <v>209</v>
      </c>
    </row>
    <row r="48" spans="1:7" s="49" customFormat="1" ht="12">
      <c r="A48" s="69">
        <v>4135</v>
      </c>
      <c r="B48" s="198" t="s">
        <v>476</v>
      </c>
      <c r="C48" s="154"/>
      <c r="D48" s="154">
        <v>66008</v>
      </c>
      <c r="E48" s="154">
        <v>65770</v>
      </c>
      <c r="F48" s="660">
        <f>SUM(E48/D48)</f>
        <v>0.9963943764392195</v>
      </c>
      <c r="G48" s="210" t="s">
        <v>383</v>
      </c>
    </row>
    <row r="49" spans="1:7" s="49" customFormat="1" ht="12">
      <c r="A49" s="69">
        <v>4137</v>
      </c>
      <c r="B49" s="198" t="s">
        <v>668</v>
      </c>
      <c r="C49" s="154">
        <v>176000</v>
      </c>
      <c r="D49" s="154">
        <v>390436</v>
      </c>
      <c r="E49" s="154">
        <v>3697</v>
      </c>
      <c r="F49" s="660">
        <f>SUM(E49/D49)</f>
        <v>0.009468901433269472</v>
      </c>
      <c r="G49" s="69"/>
    </row>
    <row r="50" spans="1:7" s="49" customFormat="1" ht="12">
      <c r="A50" s="69"/>
      <c r="B50" s="806" t="s">
        <v>828</v>
      </c>
      <c r="C50" s="154"/>
      <c r="D50" s="154"/>
      <c r="E50" s="153">
        <v>491</v>
      </c>
      <c r="F50" s="660"/>
      <c r="G50" s="69"/>
    </row>
    <row r="51" spans="1:7" s="49" customFormat="1" ht="12">
      <c r="A51" s="69"/>
      <c r="B51" s="806" t="s">
        <v>829</v>
      </c>
      <c r="C51" s="154"/>
      <c r="D51" s="154"/>
      <c r="E51" s="153">
        <v>119</v>
      </c>
      <c r="F51" s="660"/>
      <c r="G51" s="69"/>
    </row>
    <row r="52" spans="1:7" s="49" customFormat="1" ht="12">
      <c r="A52" s="69"/>
      <c r="B52" s="806" t="s">
        <v>676</v>
      </c>
      <c r="C52" s="154"/>
      <c r="D52" s="154"/>
      <c r="E52" s="153">
        <v>334</v>
      </c>
      <c r="F52" s="660"/>
      <c r="G52" s="69"/>
    </row>
    <row r="53" spans="1:7" s="49" customFormat="1" ht="12">
      <c r="A53" s="69"/>
      <c r="B53" s="946" t="s">
        <v>677</v>
      </c>
      <c r="C53" s="154"/>
      <c r="D53" s="154"/>
      <c r="E53" s="153">
        <v>2753</v>
      </c>
      <c r="F53" s="941"/>
      <c r="G53" s="69"/>
    </row>
    <row r="54" spans="1:7" s="49" customFormat="1" ht="12">
      <c r="A54" s="22">
        <v>4100</v>
      </c>
      <c r="B54" s="23" t="s">
        <v>410</v>
      </c>
      <c r="C54" s="45">
        <f>SUM(C39:C49)</f>
        <v>2901319</v>
      </c>
      <c r="D54" s="45">
        <f>SUM(D39:D49)</f>
        <v>3417511</v>
      </c>
      <c r="E54" s="45">
        <f>SUM(E39+E40+E43+E44+E47+E48+E49)</f>
        <v>890665</v>
      </c>
      <c r="F54" s="943">
        <f>SUM(E54/D54)</f>
        <v>0.2606180345871601</v>
      </c>
      <c r="G54" s="205"/>
    </row>
    <row r="55" spans="1:7" s="49" customFormat="1" ht="12">
      <c r="A55" s="50"/>
      <c r="B55" s="24" t="s">
        <v>302</v>
      </c>
      <c r="C55" s="154"/>
      <c r="D55" s="154"/>
      <c r="E55" s="154"/>
      <c r="F55" s="660"/>
      <c r="G55" s="57"/>
    </row>
    <row r="56" spans="1:7" s="49" customFormat="1" ht="12">
      <c r="A56" s="157">
        <v>4211</v>
      </c>
      <c r="B56" s="212" t="s">
        <v>310</v>
      </c>
      <c r="C56" s="154"/>
      <c r="D56" s="154"/>
      <c r="E56" s="154"/>
      <c r="F56" s="660"/>
      <c r="G56" s="57"/>
    </row>
    <row r="57" spans="1:7" s="49" customFormat="1" ht="12">
      <c r="A57" s="157">
        <v>4213</v>
      </c>
      <c r="B57" s="212" t="s">
        <v>312</v>
      </c>
      <c r="C57" s="154"/>
      <c r="D57" s="154"/>
      <c r="E57" s="154"/>
      <c r="F57" s="660"/>
      <c r="G57" s="57"/>
    </row>
    <row r="58" spans="1:7" s="49" customFormat="1" ht="12">
      <c r="A58" s="157">
        <v>4215</v>
      </c>
      <c r="B58" s="212" t="s">
        <v>901</v>
      </c>
      <c r="C58" s="154"/>
      <c r="D58" s="154"/>
      <c r="E58" s="154"/>
      <c r="F58" s="660"/>
      <c r="G58" s="57"/>
    </row>
    <row r="59" spans="1:7" s="49" customFormat="1" ht="12">
      <c r="A59" s="157">
        <v>4217</v>
      </c>
      <c r="B59" s="212" t="s">
        <v>900</v>
      </c>
      <c r="C59" s="154"/>
      <c r="D59" s="154"/>
      <c r="E59" s="154"/>
      <c r="F59" s="660"/>
      <c r="G59" s="57"/>
    </row>
    <row r="60" spans="1:7" s="49" customFormat="1" ht="12">
      <c r="A60" s="234">
        <v>4219</v>
      </c>
      <c r="B60" s="658" t="s">
        <v>313</v>
      </c>
      <c r="C60" s="164"/>
      <c r="D60" s="164"/>
      <c r="E60" s="164"/>
      <c r="F60" s="941"/>
      <c r="G60" s="70"/>
    </row>
    <row r="61" spans="1:7" s="49" customFormat="1" ht="12">
      <c r="A61" s="157">
        <v>4221</v>
      </c>
      <c r="B61" s="212" t="s">
        <v>311</v>
      </c>
      <c r="C61" s="154"/>
      <c r="D61" s="154"/>
      <c r="E61" s="154"/>
      <c r="F61" s="660"/>
      <c r="G61" s="57"/>
    </row>
    <row r="62" spans="1:7" s="49" customFormat="1" ht="12">
      <c r="A62" s="157">
        <v>4223</v>
      </c>
      <c r="B62" s="212" t="s">
        <v>322</v>
      </c>
      <c r="C62" s="154"/>
      <c r="D62" s="154"/>
      <c r="E62" s="154"/>
      <c r="F62" s="660"/>
      <c r="G62" s="57"/>
    </row>
    <row r="63" spans="1:7" s="49" customFormat="1" ht="12">
      <c r="A63" s="157">
        <v>4225</v>
      </c>
      <c r="B63" s="212" t="s">
        <v>323</v>
      </c>
      <c r="C63" s="154"/>
      <c r="D63" s="154"/>
      <c r="E63" s="154"/>
      <c r="F63" s="660"/>
      <c r="G63" s="57"/>
    </row>
    <row r="64" spans="1:7" s="49" customFormat="1" ht="12">
      <c r="A64" s="157">
        <v>4227</v>
      </c>
      <c r="B64" s="212" t="s">
        <v>324</v>
      </c>
      <c r="C64" s="154"/>
      <c r="D64" s="154"/>
      <c r="E64" s="154"/>
      <c r="F64" s="660"/>
      <c r="G64" s="57"/>
    </row>
    <row r="65" spans="1:7" s="49" customFormat="1" ht="12">
      <c r="A65" s="157">
        <v>4231</v>
      </c>
      <c r="B65" s="212" t="s">
        <v>325</v>
      </c>
      <c r="C65" s="154"/>
      <c r="D65" s="154"/>
      <c r="E65" s="154"/>
      <c r="F65" s="660"/>
      <c r="G65" s="57"/>
    </row>
    <row r="66" spans="1:7" s="49" customFormat="1" ht="12">
      <c r="A66" s="157">
        <v>4235</v>
      </c>
      <c r="B66" s="212" t="s">
        <v>326</v>
      </c>
      <c r="C66" s="154"/>
      <c r="D66" s="154"/>
      <c r="E66" s="154"/>
      <c r="F66" s="660"/>
      <c r="G66" s="57"/>
    </row>
    <row r="67" spans="1:7" s="49" customFormat="1" ht="12">
      <c r="A67" s="157">
        <v>4237</v>
      </c>
      <c r="B67" s="212" t="s">
        <v>330</v>
      </c>
      <c r="C67" s="154"/>
      <c r="D67" s="154"/>
      <c r="E67" s="154"/>
      <c r="F67" s="660"/>
      <c r="G67" s="57"/>
    </row>
    <row r="68" spans="1:7" s="49" customFormat="1" ht="12">
      <c r="A68" s="157">
        <v>4239</v>
      </c>
      <c r="B68" s="212" t="s">
        <v>327</v>
      </c>
      <c r="C68" s="154"/>
      <c r="D68" s="154"/>
      <c r="E68" s="154"/>
      <c r="F68" s="660"/>
      <c r="G68" s="57"/>
    </row>
    <row r="69" spans="1:7" s="49" customFormat="1" ht="12">
      <c r="A69" s="157">
        <v>4241</v>
      </c>
      <c r="B69" s="212" t="s">
        <v>329</v>
      </c>
      <c r="C69" s="154"/>
      <c r="D69" s="154"/>
      <c r="E69" s="154"/>
      <c r="F69" s="660"/>
      <c r="G69" s="57"/>
    </row>
    <row r="70" spans="1:7" s="49" customFormat="1" ht="12">
      <c r="A70" s="157">
        <v>4243</v>
      </c>
      <c r="B70" s="212" t="s">
        <v>331</v>
      </c>
      <c r="C70" s="154"/>
      <c r="D70" s="154"/>
      <c r="E70" s="154"/>
      <c r="F70" s="660"/>
      <c r="G70" s="57"/>
    </row>
    <row r="71" spans="1:7" s="49" customFormat="1" ht="12">
      <c r="A71" s="157">
        <v>4251</v>
      </c>
      <c r="B71" s="212" t="s">
        <v>332</v>
      </c>
      <c r="C71" s="154"/>
      <c r="D71" s="154"/>
      <c r="E71" s="154"/>
      <c r="F71" s="660"/>
      <c r="G71" s="57"/>
    </row>
    <row r="72" spans="1:7" s="49" customFormat="1" ht="12">
      <c r="A72" s="157">
        <v>4253</v>
      </c>
      <c r="B72" s="212" t="s">
        <v>333</v>
      </c>
      <c r="C72" s="154"/>
      <c r="D72" s="154"/>
      <c r="E72" s="154"/>
      <c r="F72" s="660"/>
      <c r="G72" s="57"/>
    </row>
    <row r="73" spans="1:7" s="49" customFormat="1" ht="12">
      <c r="A73" s="157">
        <v>4255</v>
      </c>
      <c r="B73" s="212" t="s">
        <v>334</v>
      </c>
      <c r="C73" s="154"/>
      <c r="D73" s="154">
        <v>5969</v>
      </c>
      <c r="E73" s="154">
        <v>5372</v>
      </c>
      <c r="F73" s="660">
        <f>SUM(E73/D73)</f>
        <v>0.8999832467750042</v>
      </c>
      <c r="G73" s="57"/>
    </row>
    <row r="74" spans="1:7" s="49" customFormat="1" ht="12">
      <c r="A74" s="157">
        <v>4257</v>
      </c>
      <c r="B74" s="212" t="s">
        <v>902</v>
      </c>
      <c r="C74" s="154"/>
      <c r="D74" s="154"/>
      <c r="E74" s="154"/>
      <c r="F74" s="660"/>
      <c r="G74" s="57"/>
    </row>
    <row r="75" spans="1:7" s="49" customFormat="1" ht="12">
      <c r="A75" s="157">
        <v>4261</v>
      </c>
      <c r="B75" s="212" t="s">
        <v>335</v>
      </c>
      <c r="C75" s="154"/>
      <c r="D75" s="154"/>
      <c r="E75" s="154"/>
      <c r="F75" s="660"/>
      <c r="G75" s="57"/>
    </row>
    <row r="76" spans="1:7" s="49" customFormat="1" ht="12">
      <c r="A76" s="503">
        <v>4265</v>
      </c>
      <c r="B76" s="504" t="s">
        <v>855</v>
      </c>
      <c r="C76" s="154">
        <v>150000</v>
      </c>
      <c r="D76" s="154">
        <v>150000</v>
      </c>
      <c r="E76" s="154"/>
      <c r="F76" s="660">
        <f>SUM(E76/D76)</f>
        <v>0</v>
      </c>
      <c r="G76" s="57"/>
    </row>
    <row r="77" spans="1:7" s="659" customFormat="1" ht="12">
      <c r="A77" s="811">
        <v>4270</v>
      </c>
      <c r="B77" s="812" t="s">
        <v>214</v>
      </c>
      <c r="C77" s="763">
        <v>1176000</v>
      </c>
      <c r="D77" s="763">
        <v>1176000</v>
      </c>
      <c r="E77" s="763"/>
      <c r="F77" s="941">
        <f>SUM(E77/D77)</f>
        <v>0</v>
      </c>
      <c r="G77" s="637"/>
    </row>
    <row r="78" spans="1:7" s="659" customFormat="1" ht="12">
      <c r="A78" s="811">
        <v>4281</v>
      </c>
      <c r="B78" s="812" t="s">
        <v>830</v>
      </c>
      <c r="C78" s="625"/>
      <c r="D78" s="625">
        <v>9315</v>
      </c>
      <c r="E78" s="625">
        <v>6485</v>
      </c>
      <c r="F78" s="942">
        <f>SUM(E78/D78)</f>
        <v>0.6961889425657541</v>
      </c>
      <c r="G78" s="637"/>
    </row>
    <row r="79" spans="1:7" s="49" customFormat="1" ht="12">
      <c r="A79" s="227">
        <v>4200</v>
      </c>
      <c r="B79" s="195" t="s">
        <v>410</v>
      </c>
      <c r="C79" s="88">
        <f>SUM(C56:C77)</f>
        <v>1326000</v>
      </c>
      <c r="D79" s="88">
        <f>SUM(D56:D78)</f>
        <v>1341284</v>
      </c>
      <c r="E79" s="88">
        <f>SUM(E56:E78)</f>
        <v>11857</v>
      </c>
      <c r="F79" s="943">
        <f>SUM(E79/D79)</f>
        <v>0.008840036860202611</v>
      </c>
      <c r="G79" s="232"/>
    </row>
    <row r="80" spans="1:7" s="63" customFormat="1" ht="12">
      <c r="A80" s="15"/>
      <c r="B80" s="24" t="s">
        <v>813</v>
      </c>
      <c r="C80" s="154"/>
      <c r="D80" s="154"/>
      <c r="E80" s="154"/>
      <c r="F80" s="660"/>
      <c r="G80" s="64"/>
    </row>
    <row r="81" spans="1:7" s="49" customFormat="1" ht="12">
      <c r="A81" s="69">
        <v>4310</v>
      </c>
      <c r="B81" s="128" t="s">
        <v>406</v>
      </c>
      <c r="C81" s="154">
        <v>20000</v>
      </c>
      <c r="D81" s="154">
        <v>21762</v>
      </c>
      <c r="E81" s="154">
        <v>718</v>
      </c>
      <c r="F81" s="660">
        <f>SUM(E81/D81)</f>
        <v>0.032993291057807184</v>
      </c>
      <c r="G81" s="57"/>
    </row>
    <row r="82" spans="1:7" s="49" customFormat="1" ht="12">
      <c r="A82" s="69"/>
      <c r="B82" s="806" t="s">
        <v>822</v>
      </c>
      <c r="C82" s="154"/>
      <c r="D82" s="154"/>
      <c r="E82" s="153">
        <v>413</v>
      </c>
      <c r="F82" s="660"/>
      <c r="G82" s="57"/>
    </row>
    <row r="83" spans="1:7" s="49" customFormat="1" ht="12">
      <c r="A83" s="69"/>
      <c r="B83" s="806" t="s">
        <v>747</v>
      </c>
      <c r="C83" s="154"/>
      <c r="D83" s="154"/>
      <c r="E83" s="153">
        <v>305</v>
      </c>
      <c r="F83" s="660"/>
      <c r="G83" s="57"/>
    </row>
    <row r="84" spans="1:7" s="49" customFormat="1" ht="12">
      <c r="A84" s="69">
        <v>4321</v>
      </c>
      <c r="B84" s="128" t="s">
        <v>662</v>
      </c>
      <c r="C84" s="154">
        <v>43085</v>
      </c>
      <c r="D84" s="154">
        <v>45385</v>
      </c>
      <c r="E84" s="154"/>
      <c r="F84" s="660">
        <f>SUM(E84/D84)</f>
        <v>0</v>
      </c>
      <c r="G84" s="57"/>
    </row>
    <row r="85" spans="1:7" s="49" customFormat="1" ht="12">
      <c r="A85" s="69">
        <v>4322</v>
      </c>
      <c r="B85" s="128" t="s">
        <v>663</v>
      </c>
      <c r="C85" s="154">
        <v>17000</v>
      </c>
      <c r="D85" s="154">
        <v>17000</v>
      </c>
      <c r="E85" s="154"/>
      <c r="F85" s="660">
        <f>SUM(E85/D85)</f>
        <v>0</v>
      </c>
      <c r="G85" s="57"/>
    </row>
    <row r="86" spans="1:7" s="49" customFormat="1" ht="12">
      <c r="A86" s="150">
        <v>4340</v>
      </c>
      <c r="B86" s="813" t="s">
        <v>319</v>
      </c>
      <c r="C86" s="236">
        <v>148170</v>
      </c>
      <c r="D86" s="236">
        <v>168764</v>
      </c>
      <c r="E86" s="236"/>
      <c r="F86" s="660">
        <f>SUM(E86/D86)</f>
        <v>0</v>
      </c>
      <c r="G86" s="57"/>
    </row>
    <row r="87" spans="1:7" s="49" customFormat="1" ht="12">
      <c r="A87" s="69">
        <v>4351</v>
      </c>
      <c r="B87" s="128" t="s">
        <v>903</v>
      </c>
      <c r="C87" s="154">
        <v>700</v>
      </c>
      <c r="D87" s="154">
        <v>700</v>
      </c>
      <c r="E87" s="154"/>
      <c r="F87" s="660">
        <f aca="true" t="shared" si="1" ref="F87:F109">SUM(E87/D87)</f>
        <v>0</v>
      </c>
      <c r="G87" s="57"/>
    </row>
    <row r="88" spans="1:7" s="49" customFormat="1" ht="12">
      <c r="A88" s="853">
        <v>4352</v>
      </c>
      <c r="B88" s="854" t="s">
        <v>306</v>
      </c>
      <c r="C88" s="855"/>
      <c r="D88" s="855">
        <v>7800</v>
      </c>
      <c r="E88" s="855"/>
      <c r="F88" s="941">
        <f t="shared" si="1"/>
        <v>0</v>
      </c>
      <c r="G88" s="57"/>
    </row>
    <row r="89" spans="1:7" s="63" customFormat="1" ht="12">
      <c r="A89" s="205">
        <v>4300</v>
      </c>
      <c r="B89" s="23" t="s">
        <v>410</v>
      </c>
      <c r="C89" s="165">
        <f>SUM(C81:C87)</f>
        <v>228955</v>
      </c>
      <c r="D89" s="165">
        <f>SUM(D81:D88)</f>
        <v>261411</v>
      </c>
      <c r="E89" s="165">
        <f>SUM(E81+E84+E85+E86+E87+E88)</f>
        <v>718</v>
      </c>
      <c r="F89" s="943">
        <f t="shared" si="1"/>
        <v>0.0027466326971703563</v>
      </c>
      <c r="G89" s="105"/>
    </row>
    <row r="90" spans="1:7" s="63" customFormat="1" ht="12.75">
      <c r="A90" s="22"/>
      <c r="B90" s="288" t="s">
        <v>550</v>
      </c>
      <c r="C90" s="5"/>
      <c r="D90" s="5"/>
      <c r="E90" s="5"/>
      <c r="F90" s="942"/>
      <c r="G90" s="205"/>
    </row>
    <row r="91" spans="1:7" s="63" customFormat="1" ht="12">
      <c r="A91" s="287"/>
      <c r="B91" s="26" t="s">
        <v>300</v>
      </c>
      <c r="C91" s="233"/>
      <c r="D91" s="233"/>
      <c r="E91" s="233"/>
      <c r="F91" s="660"/>
      <c r="G91" s="64"/>
    </row>
    <row r="92" spans="1:7" s="63" customFormat="1" ht="12">
      <c r="A92" s="69">
        <v>4502</v>
      </c>
      <c r="B92" s="128" t="s">
        <v>673</v>
      </c>
      <c r="C92" s="154"/>
      <c r="D92" s="154">
        <v>38068</v>
      </c>
      <c r="E92" s="154">
        <v>38068</v>
      </c>
      <c r="F92" s="660">
        <f t="shared" si="1"/>
        <v>1</v>
      </c>
      <c r="G92" s="69"/>
    </row>
    <row r="93" spans="1:7" s="63" customFormat="1" ht="12">
      <c r="A93" s="69"/>
      <c r="B93" s="806" t="s">
        <v>822</v>
      </c>
      <c r="C93" s="154"/>
      <c r="D93" s="153">
        <v>1143</v>
      </c>
      <c r="E93" s="153"/>
      <c r="F93" s="660">
        <f t="shared" si="1"/>
        <v>0</v>
      </c>
      <c r="G93" s="69"/>
    </row>
    <row r="94" spans="1:7" s="63" customFormat="1" ht="12">
      <c r="A94" s="69"/>
      <c r="B94" s="806" t="s">
        <v>823</v>
      </c>
      <c r="C94" s="154"/>
      <c r="D94" s="153">
        <v>36925</v>
      </c>
      <c r="E94" s="153">
        <v>38068</v>
      </c>
      <c r="F94" s="941">
        <f t="shared" si="1"/>
        <v>1.0309546377792824</v>
      </c>
      <c r="G94" s="69"/>
    </row>
    <row r="95" spans="1:7" s="63" customFormat="1" ht="12">
      <c r="A95" s="23">
        <v>4500</v>
      </c>
      <c r="B95" s="23" t="s">
        <v>410</v>
      </c>
      <c r="C95" s="165">
        <f>SUM(C92:C92)</f>
        <v>0</v>
      </c>
      <c r="D95" s="165">
        <f>SUM(D92:D92)</f>
        <v>38068</v>
      </c>
      <c r="E95" s="165">
        <f>SUM(E92:E92)</f>
        <v>38068</v>
      </c>
      <c r="F95" s="943">
        <f t="shared" si="1"/>
        <v>1</v>
      </c>
      <c r="G95" s="105"/>
    </row>
    <row r="96" spans="1:7" s="63" customFormat="1" ht="12">
      <c r="A96" s="80"/>
      <c r="B96" s="254" t="s">
        <v>31</v>
      </c>
      <c r="C96" s="82"/>
      <c r="D96" s="82"/>
      <c r="E96" s="82"/>
      <c r="F96" s="660"/>
      <c r="G96" s="64"/>
    </row>
    <row r="97" spans="1:7" s="63" customFormat="1" ht="12">
      <c r="A97" s="80"/>
      <c r="B97" s="154" t="s">
        <v>466</v>
      </c>
      <c r="C97" s="82"/>
      <c r="D97" s="274">
        <f>SUM(D20)</f>
        <v>472</v>
      </c>
      <c r="E97" s="274">
        <f>SUM(E50)</f>
        <v>491</v>
      </c>
      <c r="F97" s="660">
        <f t="shared" si="1"/>
        <v>1.0402542372881356</v>
      </c>
      <c r="G97" s="64"/>
    </row>
    <row r="98" spans="1:7" s="63" customFormat="1" ht="12">
      <c r="A98" s="80"/>
      <c r="B98" s="154" t="s">
        <v>834</v>
      </c>
      <c r="C98" s="82"/>
      <c r="D98" s="274">
        <f>SUM(D21)</f>
        <v>128</v>
      </c>
      <c r="E98" s="274">
        <f>SUM(E51)</f>
        <v>119</v>
      </c>
      <c r="F98" s="660">
        <f t="shared" si="1"/>
        <v>0.9296875</v>
      </c>
      <c r="G98" s="64"/>
    </row>
    <row r="99" spans="1:7" s="49" customFormat="1" ht="12">
      <c r="A99" s="80"/>
      <c r="B99" s="36" t="s">
        <v>488</v>
      </c>
      <c r="C99" s="274">
        <f>SUM(C48)</f>
        <v>0</v>
      </c>
      <c r="D99" s="274">
        <f>SUM(D48+D93)</f>
        <v>67151</v>
      </c>
      <c r="E99" s="274">
        <f>SUM(E93+E78+E52+E45+E41+E33+E36+E82)</f>
        <v>8858</v>
      </c>
      <c r="F99" s="660">
        <f t="shared" si="1"/>
        <v>0.13191166177718872</v>
      </c>
      <c r="G99" s="57"/>
    </row>
    <row r="100" spans="1:7" ht="12" customHeight="1">
      <c r="A100" s="83"/>
      <c r="B100" s="36" t="s">
        <v>481</v>
      </c>
      <c r="C100" s="177"/>
      <c r="D100" s="177"/>
      <c r="E100" s="177"/>
      <c r="F100" s="660"/>
      <c r="G100" s="57"/>
    </row>
    <row r="101" spans="1:7" ht="12" customHeight="1">
      <c r="A101" s="83"/>
      <c r="B101" s="233" t="s">
        <v>921</v>
      </c>
      <c r="C101" s="233">
        <f>SUM(C99:C100)</f>
        <v>0</v>
      </c>
      <c r="D101" s="233">
        <f>SUM(D97:D100)</f>
        <v>67751</v>
      </c>
      <c r="E101" s="233">
        <f>SUM(E97:E100)</f>
        <v>9468</v>
      </c>
      <c r="F101" s="944">
        <f t="shared" si="1"/>
        <v>0.13974701480420954</v>
      </c>
      <c r="G101" s="57"/>
    </row>
    <row r="102" spans="1:7" ht="12" customHeight="1">
      <c r="A102" s="83"/>
      <c r="B102" s="257" t="s">
        <v>32</v>
      </c>
      <c r="C102" s="177"/>
      <c r="D102" s="177"/>
      <c r="E102" s="177"/>
      <c r="F102" s="660"/>
      <c r="G102" s="57"/>
    </row>
    <row r="103" spans="1:7" ht="12">
      <c r="A103" s="83"/>
      <c r="B103" s="36" t="s">
        <v>251</v>
      </c>
      <c r="C103" s="154">
        <f>SUM(C13+C16+C22+C54+C79+C89)-C99-C100+C95-C18-C47-C43</f>
        <v>4336274</v>
      </c>
      <c r="D103" s="154">
        <f>SUM(D13+D16+D22+D54+D79+D89+D95)-D99-D100-D18-D47-D43-D97-D98</f>
        <v>4788855</v>
      </c>
      <c r="E103" s="154">
        <f>SUM(E15+E24+E25+E26+E34+E37+E42+E46++E73+E83+E94+E48)</f>
        <v>805936</v>
      </c>
      <c r="F103" s="660">
        <f t="shared" si="1"/>
        <v>0.16829409117628327</v>
      </c>
      <c r="G103" s="57"/>
    </row>
    <row r="104" spans="1:7" ht="12">
      <c r="A104" s="83"/>
      <c r="B104" s="153" t="s">
        <v>265</v>
      </c>
      <c r="C104" s="153">
        <v>425966</v>
      </c>
      <c r="D104" s="153">
        <v>425966</v>
      </c>
      <c r="E104" s="153"/>
      <c r="F104" s="660">
        <f t="shared" si="1"/>
        <v>0</v>
      </c>
      <c r="G104" s="57"/>
    </row>
    <row r="105" spans="1:7" ht="12">
      <c r="A105" s="83"/>
      <c r="B105" s="36" t="s">
        <v>252</v>
      </c>
      <c r="C105" s="153"/>
      <c r="D105" s="153"/>
      <c r="E105" s="154">
        <f>SUM(E53)</f>
        <v>2753</v>
      </c>
      <c r="F105" s="660"/>
      <c r="G105" s="57"/>
    </row>
    <row r="106" spans="1:7" ht="12">
      <c r="A106" s="83"/>
      <c r="B106" s="36" t="s">
        <v>253</v>
      </c>
      <c r="C106" s="154">
        <f>SUM(C18+C47)</f>
        <v>160000</v>
      </c>
      <c r="D106" s="154">
        <f>SUM(D18+D47)</f>
        <v>256125</v>
      </c>
      <c r="E106" s="154">
        <f>SUM(E18+E47)</f>
        <v>127463</v>
      </c>
      <c r="F106" s="660">
        <f t="shared" si="1"/>
        <v>0.49765934602245</v>
      </c>
      <c r="G106" s="57"/>
    </row>
    <row r="107" spans="1:7" ht="12">
      <c r="A107" s="83"/>
      <c r="B107" s="233" t="s">
        <v>6</v>
      </c>
      <c r="C107" s="233">
        <f>SUM(C103:C106)-C104</f>
        <v>4496274</v>
      </c>
      <c r="D107" s="233">
        <f>SUM(D103:D106)-D104</f>
        <v>5044980</v>
      </c>
      <c r="E107" s="233">
        <f>SUM(E103:E106)-E104</f>
        <v>936152</v>
      </c>
      <c r="F107" s="944">
        <f t="shared" si="1"/>
        <v>0.18556109241265575</v>
      </c>
      <c r="G107" s="57"/>
    </row>
    <row r="108" spans="1:7" ht="12">
      <c r="A108" s="139"/>
      <c r="B108" s="232" t="s">
        <v>266</v>
      </c>
      <c r="C108" s="164">
        <f>SUM(C43)</f>
        <v>30000</v>
      </c>
      <c r="D108" s="164">
        <f>SUM(D43)</f>
        <v>35676</v>
      </c>
      <c r="E108" s="164">
        <f>SUM(E43)</f>
        <v>8584</v>
      </c>
      <c r="F108" s="941">
        <f t="shared" si="1"/>
        <v>0.24060993384908622</v>
      </c>
      <c r="G108" s="70"/>
    </row>
    <row r="109" spans="1:7" ht="12" customHeight="1">
      <c r="A109" s="139"/>
      <c r="B109" s="232" t="s">
        <v>263</v>
      </c>
      <c r="C109" s="166">
        <f>SUM(C101+C107+C108)</f>
        <v>4526274</v>
      </c>
      <c r="D109" s="166">
        <f>SUM(D101+D107+D108)</f>
        <v>5148407</v>
      </c>
      <c r="E109" s="166">
        <f>SUM(E101+E107+E108)</f>
        <v>954204</v>
      </c>
      <c r="F109" s="943">
        <f t="shared" si="1"/>
        <v>0.18533965943251962</v>
      </c>
      <c r="G109" s="70"/>
    </row>
    <row r="110" spans="1:6" ht="12">
      <c r="A110" s="48"/>
      <c r="C110" s="108"/>
      <c r="D110" s="108"/>
      <c r="E110" s="108"/>
      <c r="F110" s="108"/>
    </row>
    <row r="111" ht="12"/>
  </sheetData>
  <mergeCells count="7">
    <mergeCell ref="C3:G3"/>
    <mergeCell ref="A1:G1"/>
    <mergeCell ref="A2:G2"/>
    <mergeCell ref="C5:C7"/>
    <mergeCell ref="F5:F7"/>
    <mergeCell ref="D5:D7"/>
    <mergeCell ref="E5:E7"/>
  </mergeCells>
  <printOptions horizontalCentered="1"/>
  <pageMargins left="0" right="0" top="0.5905511811023623" bottom="0.3937007874015748" header="0.11811023622047245" footer="0"/>
  <pageSetup firstPageNumber="44" useFirstPageNumber="1" horizontalDpi="600" verticalDpi="600" orientation="landscape" paperSize="9" scale="84" r:id="rId1"/>
  <headerFooter alignWithMargins="0">
    <oddFooter>&amp;C&amp;P. oldal</oddFooter>
  </headerFooter>
  <rowBreaks count="2" manualBreakCount="2">
    <brk id="46" max="255" man="1"/>
    <brk id="9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Fradi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Ferencvárosi Önkormányzat</dc:creator>
  <cp:keywords/>
  <dc:description/>
  <cp:lastModifiedBy>romhanyi.ildiko</cp:lastModifiedBy>
  <cp:lastPrinted>2013-09-11T17:53:12Z</cp:lastPrinted>
  <dcterms:created xsi:type="dcterms:W3CDTF">2004-02-02T11:10:51Z</dcterms:created>
  <dcterms:modified xsi:type="dcterms:W3CDTF">2013-09-11T17:54:07Z</dcterms:modified>
  <cp:category/>
  <cp:version/>
  <cp:contentType/>
  <cp:contentStatus/>
</cp:coreProperties>
</file>