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15" tabRatio="663" activeTab="1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<sst xmlns="http://schemas.openxmlformats.org/spreadsheetml/2006/main" count="2826" uniqueCount="982">
  <si>
    <r>
      <t xml:space="preserve">    Előző évi intézményi kiutalatlan intézményi támogatás - </t>
    </r>
    <r>
      <rPr>
        <sz val="9"/>
        <rFont val="Arial CE"/>
        <family val="0"/>
      </rPr>
      <t>Dologi kiadások</t>
    </r>
  </si>
  <si>
    <t>Balázs B. u. 25. felújítás</t>
  </si>
  <si>
    <t>Aszódi lkt. Táblás köz épületeknél épületenkénti vízmérők kiép.</t>
  </si>
  <si>
    <t xml:space="preserve">  Beruházási kiadások</t>
  </si>
  <si>
    <t>Ferencvárosi Újság nyomda</t>
  </si>
  <si>
    <t>Pályázatok</t>
  </si>
  <si>
    <t xml:space="preserve">       3302 IX. kerületi Szakrendelő Kft</t>
  </si>
  <si>
    <t>4281 Óvodai karbantartási keret</t>
  </si>
  <si>
    <t>3427 Kommunikációs szolgáltatások</t>
  </si>
  <si>
    <t>1806 Elvonások és befizetések</t>
  </si>
  <si>
    <t>1807 Előző évi intézményi kiutalatlan támogatás</t>
  </si>
  <si>
    <t xml:space="preserve">             4034 Börzsön yutcai rendőrörs felúj.</t>
  </si>
  <si>
    <t xml:space="preserve">             4119 Balázs B. u. 25. felújítás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</si>
  <si>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</si>
  <si>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</si>
  <si>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</si>
  <si>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</si>
  <si>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 xml:space="preserve">       Költségvetési szervek egyéb támogatása</t>
  </si>
  <si>
    <t xml:space="preserve">Világító üvegtextil és térinstalláció elkészítése, felállítása </t>
  </si>
  <si>
    <t xml:space="preserve">            5039 Aszódi lkt. Táblás köz épületeinek vízmérők kiépítése</t>
  </si>
  <si>
    <t>6130 Parkoló Alap</t>
  </si>
  <si>
    <t xml:space="preserve">      3359 Biztos Kezdet Gyermekháza</t>
  </si>
  <si>
    <t xml:space="preserve">             5011 Belterületi földutak szilárd burkolattal való ell.</t>
  </si>
  <si>
    <t>Balázs B. u. 25.</t>
  </si>
  <si>
    <t>Átvett pénzeszköz</t>
  </si>
  <si>
    <t>Előző évi pénzm. Igénybev.</t>
  </si>
  <si>
    <t>Műk. Célú</t>
  </si>
  <si>
    <t>Felhal. Célú</t>
  </si>
  <si>
    <t>Felhalm. Célú</t>
  </si>
  <si>
    <t>Felhalm. Bev.</t>
  </si>
  <si>
    <t>Helyi közutak, közterek és parkok kez., fejl. és üzemeltetése</t>
  </si>
  <si>
    <t xml:space="preserve">             3061 Köztutak üzemeltetés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</si>
  <si>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</si>
  <si>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</si>
  <si>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</si>
  <si>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3206 Védett értékek fentartása</t>
  </si>
  <si>
    <t xml:space="preserve">             3216 FESZOFE Nonprofit Kft közszolgáltatási szerződés</t>
  </si>
  <si>
    <t>Orvosi rendelők felújítása</t>
  </si>
  <si>
    <t xml:space="preserve">             4014 Játszóterek javítása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</si>
  <si>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</si>
  <si>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</si>
  <si>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</si>
  <si>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3212 Parkolási Kft.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</si>
  <si>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</si>
  <si>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</si>
  <si>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</si>
  <si>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</si>
  <si>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</si>
  <si>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 xml:space="preserve">             4117 Lakóház felújítás Viola u. 37/c</t>
  </si>
  <si>
    <t xml:space="preserve">             4120 Lakóház felújítás Balázs Béla u. 11.</t>
  </si>
  <si>
    <t xml:space="preserve">             4123 JAT</t>
  </si>
  <si>
    <t xml:space="preserve">             4135 Ingatlanokkal kapcs. Bontási feladatok</t>
  </si>
  <si>
    <t xml:space="preserve">            5034 József Attila lakótelep forgalomelterelés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</si>
  <si>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</si>
  <si>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</si>
  <si>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</si>
  <si>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</si>
  <si>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</si>
  <si>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</si>
  <si>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 xml:space="preserve">       3354 Méltányos közgyógyellátás, gyógyszertámogatás</t>
  </si>
  <si>
    <t xml:space="preserve">       3358 HPV védőoltás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</si>
  <si>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</si>
  <si>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</si>
  <si>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</si>
  <si>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</si>
  <si>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</si>
  <si>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</si>
  <si>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</si>
  <si>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</si>
  <si>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</si>
  <si>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</si>
  <si>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>Szociális és gyermekjóléti szolgáltatások és ellátások</t>
  </si>
  <si>
    <t xml:space="preserve">      3081 Köztemetés</t>
  </si>
  <si>
    <t xml:space="preserve">      3303 Csökkent munkaképességüek rendszeres szociális segélye</t>
  </si>
  <si>
    <t xml:space="preserve">      3304 Aktív korúak rendszeres szociális segélye</t>
  </si>
  <si>
    <t xml:space="preserve">      3308 Foglalkoztatást helyettesítő támogatás</t>
  </si>
  <si>
    <t xml:space="preserve">      3309 Lakásfentartási támogatás normatív</t>
  </si>
  <si>
    <t xml:space="preserve">      3311 Lakbértámogatás</t>
  </si>
  <si>
    <t xml:space="preserve">      3318 Adósság kezelési támogatás</t>
  </si>
  <si>
    <t xml:space="preserve">      3320 Gyermekétkeztetés támogatás</t>
  </si>
  <si>
    <t xml:space="preserve">      3323 Születési és életkezdési támogatás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</si>
  <si>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</si>
  <si>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</si>
  <si>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</si>
  <si>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3345 Támogató Szolgálat</t>
  </si>
  <si>
    <t xml:space="preserve">      3346 Férőhely fenntartási díj Magyar Vöröskereszt</t>
  </si>
  <si>
    <t xml:space="preserve">      3347 Fogyatékos személyek nappali ellátása Gond-viselés KHT</t>
  </si>
  <si>
    <t xml:space="preserve">      3350 Élelmiszerbank költségek</t>
  </si>
  <si>
    <t xml:space="preserve">      5044 Fogyatékkal élők eszközbeszerzése</t>
  </si>
  <si>
    <t>Hajléktalanná vált személyek ell.és rehab., vmint megakadályozása</t>
  </si>
  <si>
    <t xml:space="preserve">      3343 Hajléktalanok nappali melegedője  </t>
  </si>
  <si>
    <t xml:space="preserve">      3344 Utcai szociális munka</t>
  </si>
  <si>
    <t>Helyi közművelődéi tevékenység támogatása, kult. Örökség véd.</t>
  </si>
  <si>
    <t xml:space="preserve">      3972 Pályázati támogatás</t>
  </si>
  <si>
    <t xml:space="preserve">      3428 Ferencvárosi Helytörténeti Egyesület</t>
  </si>
  <si>
    <t xml:space="preserve">      3429 Karaván Művészeti Alapítvány</t>
  </si>
  <si>
    <t xml:space="preserve">      3430 Ifjú Molnár F. Diákszínjátszó Egyesület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</si>
  <si>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</si>
  <si>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</si>
  <si>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</si>
  <si>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3434 SZEMIRAMISZ Szính.Kúlt. És Sport rend..szerv. Alapítvány</t>
  </si>
  <si>
    <t xml:space="preserve">      3435 Ferencvárosi Úrhölgyek</t>
  </si>
  <si>
    <t xml:space="preserve">      3931 Bursa Hungarica</t>
  </si>
  <si>
    <t xml:space="preserve">      3932 Deák ösztöndíj</t>
  </si>
  <si>
    <t xml:space="preserve">     3961 Központi színházi zenekari támogatás</t>
  </si>
  <si>
    <t>Saját tulajdonú lakás és helyiség gazdálkodás</t>
  </si>
  <si>
    <t xml:space="preserve">      3111 Lakáslemondás térítéssel</t>
  </si>
  <si>
    <t xml:space="preserve">      3113 Ingatlanokkal kapcsolatos ügyvédi díjak</t>
  </si>
  <si>
    <t xml:space="preserve">      3114 Ingatlanokkal kapcsolatos egyéb feladatok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</si>
  <si>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</si>
  <si>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</si>
  <si>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</si>
  <si>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</si>
  <si>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</si>
  <si>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</si>
  <si>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</si>
  <si>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</si>
  <si>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</si>
  <si>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 xml:space="preserve">      4265 Oktatási intézmények óvodák felújítása</t>
  </si>
  <si>
    <t xml:space="preserve">      4340 Mano-Lak Bölcsöde felújítása</t>
  </si>
  <si>
    <t>Helyi adóval kapcsolatos feladatok</t>
  </si>
  <si>
    <t>Kistermelők, őstermelők számára értékesítési lehetőségek bizt.</t>
  </si>
  <si>
    <t>Kapott előlegek</t>
  </si>
  <si>
    <t>Adott előlegek</t>
  </si>
  <si>
    <t>Kerületi sport és szabadidő sport támogatása, ifjúsági ügyek</t>
  </si>
  <si>
    <t xml:space="preserve">      3145 Ifjusági koncepció</t>
  </si>
  <si>
    <t xml:space="preserve">      3357 Ifjusági és drogprevenciós feladatok</t>
  </si>
  <si>
    <t xml:space="preserve">      3411 Sport feladatok</t>
  </si>
  <si>
    <t xml:space="preserve">      3412 Sport és szabadidő rendezvények</t>
  </si>
  <si>
    <t xml:space="preserve">      3413 Diáksport</t>
  </si>
  <si>
    <t xml:space="preserve">      3415 Sportegyesület támogatása</t>
  </si>
  <si>
    <t xml:space="preserve">      3416 Sport Alap</t>
  </si>
  <si>
    <t>Közreműködés a helyi közbiztonság biztosításában</t>
  </si>
  <si>
    <t xml:space="preserve">      3210  Bűnmegelőzés</t>
  </si>
  <si>
    <t xml:space="preserve">      3452 Katasztrófavédelem "M" készlet</t>
  </si>
  <si>
    <t xml:space="preserve">      5033 Térfigyelő rendszer fejlesztése</t>
  </si>
  <si>
    <t>Nemzetiségi ügyek</t>
  </si>
  <si>
    <t xml:space="preserve">     3202 Roma koncepció</t>
  </si>
  <si>
    <t xml:space="preserve">     3451 Nemzetiségi Önkormányzatok működése</t>
  </si>
  <si>
    <t xml:space="preserve">     3989 Nemzetiségi Önkormányzatok pályázati támogatása</t>
  </si>
  <si>
    <t xml:space="preserve">     3990 Bolgár nemzetiségi Önkormányzat </t>
  </si>
  <si>
    <t xml:space="preserve">     3991 Roma Nemzetiségi Önkormányzat</t>
  </si>
  <si>
    <t>2014. évi előirányzat .../2014.</t>
  </si>
  <si>
    <t>Óvodáztatási támogatás</t>
  </si>
  <si>
    <t>Parkolóhely megváltás</t>
  </si>
  <si>
    <t xml:space="preserve">    Elvonások és befizetések</t>
  </si>
  <si>
    <r>
      <t xml:space="preserve">    Fővárosi Lakásalapba befizetés </t>
    </r>
    <r>
      <rPr>
        <sz val="9"/>
        <rFont val="Arial CE"/>
        <family val="0"/>
      </rPr>
      <t>- Egyéb felhalmozási kiadások</t>
    </r>
  </si>
  <si>
    <t xml:space="preserve">    - Dologi kiadások</t>
  </si>
  <si>
    <t xml:space="preserve">    - Egyéb működési célú kiadások</t>
  </si>
  <si>
    <t xml:space="preserve">    Beruházások</t>
  </si>
  <si>
    <t xml:space="preserve">  Felújítási kiadások</t>
  </si>
  <si>
    <t xml:space="preserve">     3992 Görög Nemzetiségi Önkormányzat</t>
  </si>
  <si>
    <t xml:space="preserve">     3993 Német Nemzetiségi Önkormányzat</t>
  </si>
  <si>
    <t xml:space="preserve">     3994 Örmény Nemzetiségi Önkormányzat</t>
  </si>
  <si>
    <t xml:space="preserve">     3995 Román Nemzetiségi Önkormányzat</t>
  </si>
  <si>
    <t xml:space="preserve">     3996 Ruszin Nemzetiségi Önkormányzat</t>
  </si>
  <si>
    <t xml:space="preserve">     3997 Szerb Nemzetiségi Önkormányzat</t>
  </si>
  <si>
    <t xml:space="preserve">     3998 Szlovák Nemzetiségi Önkormányzat</t>
  </si>
  <si>
    <t xml:space="preserve">     3999 Ukrán Nemzetiségi Önkormányzat</t>
  </si>
  <si>
    <t xml:space="preserve">3200 Képviselők juttatásai </t>
  </si>
  <si>
    <t>3201 Önkormányzati szakmai feladatokkal kapcs. Kiadások</t>
  </si>
  <si>
    <t>3021-3026 PH  Igazgatási kiadásai és informatikai műk.és fejl</t>
  </si>
  <si>
    <t>1804 ÁFA befizetés</t>
  </si>
  <si>
    <t>1851 Hosszú lejáratú hitelfelvétel törlesztése</t>
  </si>
  <si>
    <t>1852 Kölcsön tőke összegének törlesztése</t>
  </si>
  <si>
    <t>2795 Ferencvárosi intézményüzemeltetési Központ</t>
  </si>
  <si>
    <t>2850 Ferencvárosi Egyesített Bölcsödék</t>
  </si>
  <si>
    <t>2875 FESZGYI</t>
  </si>
  <si>
    <t>2985 FMK</t>
  </si>
  <si>
    <t>Ferencvárosi Önkormányzat és Intézményei Összesen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</si>
  <si>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</si>
  <si>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</si>
  <si>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</si>
  <si>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</si>
  <si>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Előző évi pénzmarad. Igénybev.</t>
  </si>
  <si>
    <t>Kölcsön visszatérülés</t>
  </si>
  <si>
    <t>Felhalmozási célú</t>
  </si>
  <si>
    <t>Működési célú</t>
  </si>
  <si>
    <t>Közhatalmi bevételek</t>
  </si>
  <si>
    <t>Felhalmozási bevételek</t>
  </si>
  <si>
    <t>Munkáltatói kölcsön</t>
  </si>
  <si>
    <t>Közterületfelügyelet Parkőrség</t>
  </si>
  <si>
    <t>Tankönyvtámogatás</t>
  </si>
  <si>
    <t>Iskolai nyelvvizsga, jogosítvány beszerzés</t>
  </si>
  <si>
    <t>Ferencbusz működtetée</t>
  </si>
  <si>
    <t>Polgármesteri tisztséggel összefüggő egyéb feladatok</t>
  </si>
  <si>
    <t>Idősügyi koncepció</t>
  </si>
  <si>
    <t>Egyházak támogatása</t>
  </si>
  <si>
    <t>Társadalmi szervezetek támogatása</t>
  </si>
  <si>
    <t>Ferencvárosi kártya támogatása</t>
  </si>
  <si>
    <t>FESZOFE kiemelkedően közhasznú Non-Profit KFT</t>
  </si>
  <si>
    <t>IX.kerületi Szakrendelő Kft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</si>
  <si>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</si>
  <si>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</si>
  <si>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</si>
  <si>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</si>
  <si>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</si>
  <si>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</si>
  <si>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3021 Polgármesteri Hivatal Igazgatási kiadásai 23 fő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</si>
  <si>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</si>
  <si>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</si>
  <si>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</si>
  <si>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</si>
  <si>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</si>
  <si>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</si>
  <si>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</si>
  <si>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</si>
  <si>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</si>
  <si>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</si>
  <si>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</si>
  <si>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</si>
  <si>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</si>
  <si>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2. Közhatalmi bevételek</t>
  </si>
  <si>
    <t>5. Felhalmozási bevétel</t>
  </si>
  <si>
    <t>18. Felújítási kiadások</t>
  </si>
  <si>
    <t>19. Beruházási kiadások</t>
  </si>
  <si>
    <t>20. Egyéb felhalmozási kiadások</t>
  </si>
  <si>
    <t>23. Hosszú lejáratú hitel tőke összegének törlesztése</t>
  </si>
  <si>
    <t>24. Kiadások mindösszesen</t>
  </si>
  <si>
    <t>2014. év</t>
  </si>
  <si>
    <t xml:space="preserve">             3052 Termelőipiac</t>
  </si>
  <si>
    <t xml:space="preserve">      3204 Térfigyelő kamerák üzemeltetése</t>
  </si>
  <si>
    <t xml:space="preserve">      3312 Önkormányzíti segélyek</t>
  </si>
  <si>
    <t>Élelmmiszer segély</t>
  </si>
  <si>
    <t xml:space="preserve">      3414Óvodai sport tevékenység támogatása</t>
  </si>
  <si>
    <t xml:space="preserve">             4032 Ráday u. - Knézich u. gyalogátkelőhelyek létesítése</t>
  </si>
  <si>
    <t xml:space="preserve">             4121 Felújításokkal kapcsolatos tervezések</t>
  </si>
  <si>
    <t xml:space="preserve">      4138 Gyáli út 21.-23. Víz, csatorna felújítás</t>
  </si>
  <si>
    <t xml:space="preserve">             4139 Közvilágítás fejlesztése (Haller u. Pöttyös u.)</t>
  </si>
  <si>
    <t xml:space="preserve">      5021 Lakások és helyiségek vásárlása</t>
  </si>
  <si>
    <t>Intézményvezetői jutalom</t>
  </si>
  <si>
    <t>6125 Óvodapedagógusok bérfejlesztése</t>
  </si>
  <si>
    <t>3024 Választás</t>
  </si>
  <si>
    <t>Önkormányzatok működési támogatása</t>
  </si>
  <si>
    <t>Működési bevételek</t>
  </si>
  <si>
    <t xml:space="preserve">Hitelfel-  vétel, kölcsön visszat. </t>
  </si>
  <si>
    <t xml:space="preserve">Működési célú </t>
  </si>
  <si>
    <t>Támogatás államháztartáson belülről -felh. Önerő bev.</t>
  </si>
  <si>
    <t>Az Európai uniós forrásokkal támogatott fejlesztések tervezett 2014. évi adatairól</t>
  </si>
  <si>
    <t>2014. évi Polgármesteri Hivatal és Intézményi engedélyezett létszámadatok</t>
  </si>
  <si>
    <t xml:space="preserve"> 2014. évi előirányzat felhasználási ütemterv</t>
  </si>
  <si>
    <t>Önkormányzat saját bevételei</t>
  </si>
  <si>
    <t>Osztalék, koncessziós díj és hozambevétel</t>
  </si>
  <si>
    <t>---</t>
  </si>
  <si>
    <t>Kezességvállalással kapcsolatos megtérülés</t>
  </si>
  <si>
    <t>15. sz. melléklet</t>
  </si>
  <si>
    <t>2014. év eredeti költségvetés</t>
  </si>
  <si>
    <t>Helyi adóból származó bevétel (építményadó, telekadó, idegenforgalmi adó, iparűzési adó)</t>
  </si>
  <si>
    <t>1. Működési célú támogatások Áh-n belülről</t>
  </si>
  <si>
    <t>4. Felhalmozási cálú támogatások Áh-n belülről</t>
  </si>
  <si>
    <t>6. Felhalmozási cálú átvett pénzeszközök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</si>
  <si>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</si>
  <si>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</si>
  <si>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</si>
  <si>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</si>
  <si>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</si>
  <si>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</si>
  <si>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 xml:space="preserve">   Iparűzési adó, pótlék, bírság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</si>
  <si>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</si>
  <si>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Tárgyi eszköz és immateriális jószág, részvény, részesedés, vállalat értékesítéséből vagy privatizációból származó bevétel (telek, földterület, helyiség, lakás)</t>
  </si>
  <si>
    <t>Engedélye-zett létszám összesen 2014. év  ../2014.</t>
  </si>
  <si>
    <t>Közfoglalkoztatottak pályázat tám.önrésze, kapcs.egyéb kiad.tám.</t>
  </si>
  <si>
    <t xml:space="preserve">      3316 Óvodáztatási támogatás</t>
  </si>
  <si>
    <t>Hivatali telefon szolgáltatás</t>
  </si>
  <si>
    <t>Ferencvárosi Kártya Kft. támogatása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</si>
  <si>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</si>
  <si>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Adósságot keletkeztető ügyletből eredő fizetési kötelezettség</t>
  </si>
  <si>
    <t>Saját bevételek és adósságot keletkeztető ügyletekből eredő fizetési kötelezettségek költségvetési évet követő 3 évre várható kihatása</t>
  </si>
  <si>
    <t>(eFt)</t>
  </si>
  <si>
    <t>Termelői piac</t>
  </si>
  <si>
    <t>Élelmiszer segély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</si>
  <si>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</si>
  <si>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</si>
  <si>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</si>
  <si>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</si>
  <si>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</si>
  <si>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</si>
  <si>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>Parkoló Alap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</si>
  <si>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</si>
  <si>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</si>
  <si>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</si>
  <si>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</si>
  <si>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</si>
  <si>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</si>
  <si>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</si>
  <si>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Gyáli út 21-23. Víz csatorna felújítás</t>
  </si>
  <si>
    <t>Ifjú Molnár F. Diákszínjátszó Egyesület</t>
  </si>
  <si>
    <t xml:space="preserve">      4310 Egészségügyi intézmények felújítása </t>
  </si>
  <si>
    <t>MÁV Szimfónikus Zenakar</t>
  </si>
  <si>
    <t>Erdődy Kamara Zenei Alapítvány</t>
  </si>
  <si>
    <t>SZEMIRAMISZ Szính.Kult. És Sport rend.szerv. Alapítvány</t>
  </si>
  <si>
    <t>Jogvita rendezés</t>
  </si>
  <si>
    <t>FESZOFE Nonprofit Kft</t>
  </si>
  <si>
    <t>Szociális és köznevelési feladatok</t>
  </si>
  <si>
    <t>Méltányos közgyógyellátás, gyógyszertámogatás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</si>
  <si>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</si>
  <si>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</si>
  <si>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</si>
  <si>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</si>
  <si>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</si>
  <si>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</si>
  <si>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Ádám Jenő Zeneiskola felújítása</t>
  </si>
  <si>
    <t>FMK felújítása</t>
  </si>
  <si>
    <t>6.</t>
  </si>
  <si>
    <t>Ifjusági koncepció</t>
  </si>
  <si>
    <t>Felhalmozási finanszírozási kiadások mindösszesen</t>
  </si>
  <si>
    <t xml:space="preserve">       - Önkormányzat fordított ÁFA </t>
  </si>
  <si>
    <t xml:space="preserve">       - JAT-tal kapcsolatos fordított ÁFA bevételek </t>
  </si>
  <si>
    <t xml:space="preserve">   Helyi adó, pótlék, bírság </t>
  </si>
  <si>
    <t xml:space="preserve">   Nyomvonal létes.kártalanítás</t>
  </si>
  <si>
    <t>Működési finanszírozási bevételek összesen</t>
  </si>
  <si>
    <t xml:space="preserve">   Önkormányzat költségvetésben szereplő  kiadások (3/C. sz. melléklet szerint)</t>
  </si>
  <si>
    <r>
      <t xml:space="preserve">    Munkáltatói kölcsön - </t>
    </r>
    <r>
      <rPr>
        <sz val="9"/>
        <rFont val="Arial CE"/>
        <family val="0"/>
      </rPr>
      <t>Egyéb felhalmozási célú kiadás</t>
    </r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</si>
  <si>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</si>
  <si>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</si>
  <si>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</si>
  <si>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</si>
  <si>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</si>
  <si>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</si>
  <si>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 xml:space="preserve">Az önkormányzat  költségvetésében szereplő 2014. évi kiadások 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</si>
  <si>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</si>
  <si>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</si>
  <si>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</si>
  <si>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</si>
  <si>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</si>
  <si>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</si>
  <si>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</si>
  <si>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2014. évi előirányzat 6/2014.</t>
  </si>
  <si>
    <t>2014. évi előirányzat  6/2014.</t>
  </si>
  <si>
    <t xml:space="preserve">2014. évi előirányzat 6/2014. </t>
  </si>
  <si>
    <t>Pályázat kiemelt sport rendezvények megrendezésére</t>
  </si>
  <si>
    <t xml:space="preserve">V. Kiadások mindösszesen  ((I+II+III.IV.) Intézmények támogatása nélkül) </t>
  </si>
  <si>
    <t xml:space="preserve">V. Bevételek mindösszesen  ((I+II+III.IV.) Intézmények támogatása nélkül) </t>
  </si>
  <si>
    <r>
      <t xml:space="preserve">Céltartalék - </t>
    </r>
    <r>
      <rPr>
        <sz val="10"/>
        <rFont val="Arial CE"/>
        <family val="0"/>
      </rPr>
      <t>egyéb működés célú kiadás</t>
    </r>
  </si>
  <si>
    <t xml:space="preserve">    Manó-Lak Bölcsöde fejlesztése, kapacitásbővítése</t>
  </si>
  <si>
    <t>Működési költségvetési kiadások mindösszesen</t>
  </si>
  <si>
    <t>Működési finanszírozási bevételek</t>
  </si>
  <si>
    <t>Működési finanszírozási kiadások</t>
  </si>
  <si>
    <t>Kölcsön tőkeösszegének törlesztése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</si>
  <si>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</si>
  <si>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</si>
  <si>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</si>
  <si>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</si>
  <si>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</si>
  <si>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</si>
  <si>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</si>
  <si>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Választás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</si>
  <si>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</si>
  <si>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</si>
  <si>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</si>
  <si>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</si>
  <si>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</si>
  <si>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Szabad pénzeszközök betétként való visszavonás</t>
  </si>
  <si>
    <t>Irányítószervi támogatásként folyosított támogatás kiutalása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</si>
  <si>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</si>
  <si>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</si>
  <si>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</si>
  <si>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</si>
  <si>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</si>
  <si>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Hosszú, rövid lejáratú hitelfelvétel törlesztése</t>
  </si>
  <si>
    <t>Kölcsön tőke összegének törlesztése, nyújtása</t>
  </si>
  <si>
    <t>Kölcsön tőke összegének törlesztése</t>
  </si>
  <si>
    <t>Közvilágítás fejlesztése (Haller utca, Pöttyös utca)</t>
  </si>
  <si>
    <t>Ráday u. - Knézich utca gyalogátkelőhelyek létesítése</t>
  </si>
  <si>
    <t>ebből:társasházak lépcsőházi kamerák támogatása</t>
  </si>
  <si>
    <t>Az önkormányzat 2014. évi kiadásai</t>
  </si>
  <si>
    <t>A Polgármesteri Hivatal kiadásai 2014.</t>
  </si>
  <si>
    <t xml:space="preserve">Az önkormányzat  költségvetésében szereplő támogatások 2014. évi kiadásai </t>
  </si>
  <si>
    <t>2014. évi felújítások</t>
  </si>
  <si>
    <t>2014. évi beruházási, fejlesztési kiadások</t>
  </si>
  <si>
    <t>Az önkormányzat költségvetésében szereplő 2014. évi tartalékok</t>
  </si>
  <si>
    <t>Pályázat előkészítés, lebonyolítás</t>
  </si>
  <si>
    <t xml:space="preserve">Kiadások összesen </t>
  </si>
  <si>
    <t xml:space="preserve">      Polgármesteri Hivatal</t>
  </si>
  <si>
    <t xml:space="preserve">      Közterületfelügyelet</t>
  </si>
  <si>
    <t xml:space="preserve">      Önkormányzat</t>
  </si>
  <si>
    <t>Óvodai sport tevékenység támogatása</t>
  </si>
  <si>
    <t xml:space="preserve">    Manó-Lak Bölcsöde önerő bevétel</t>
  </si>
  <si>
    <t>Ágazat összesen:</t>
  </si>
  <si>
    <t>ellenőrző szám</t>
  </si>
  <si>
    <t xml:space="preserve">    KMOP-5.1.1/B-12-K-201-0003 Szociális városreh.Ferencvárosban JAT</t>
  </si>
  <si>
    <t xml:space="preserve">      ebből tartalék:</t>
  </si>
  <si>
    <t>Hosszú lejáratú hitelfelvétel tőketörlesztése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</si>
  <si>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</si>
  <si>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</si>
  <si>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</si>
  <si>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</si>
  <si>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</si>
  <si>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</si>
  <si>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</si>
  <si>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Önkormányzati segélyek</t>
  </si>
  <si>
    <t>Kifli beszerzés</t>
  </si>
  <si>
    <t>Szabadidő, sport, kultúra, és vallás</t>
  </si>
  <si>
    <t>Szabadidő, sport</t>
  </si>
  <si>
    <t>KIADÁSOK MINDÖSSZ.:(Irányítószervi tám.folyosítása nélkül)</t>
  </si>
  <si>
    <t xml:space="preserve">             4118 Lakóház felújítás Balázs Béla u. 32/A-B</t>
  </si>
  <si>
    <t>Boldogasszony Iskolanővérek Kolostori Kávéház kial.</t>
  </si>
  <si>
    <t>2014. évi előirányzat 19/2014.</t>
  </si>
  <si>
    <t xml:space="preserve">       - Közterület foglalási díj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</si>
  <si>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</si>
  <si>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</si>
  <si>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</si>
  <si>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</si>
  <si>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</si>
  <si>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</si>
  <si>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Szociális városrehab. Ferencvárosban JAT I. ütem KMOP-5.1.1/B-12-K-201-0003</t>
  </si>
  <si>
    <t xml:space="preserve"> -Felhalmozási célú hitelfelvétel a lakóház felújításokhoz 420.000 eFt</t>
  </si>
  <si>
    <t>Egyéb működési célú kiadások</t>
  </si>
  <si>
    <t>Ellátottak pénzbeli juttatásai</t>
  </si>
  <si>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</si>
  <si>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</si>
  <si>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</si>
  <si>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</si>
  <si>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</si>
  <si>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</si>
  <si>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>FTC támogatás</t>
  </si>
  <si>
    <t xml:space="preserve">      3315 Rendkívüli gyermekvédelmi támogatás</t>
  </si>
  <si>
    <t xml:space="preserve">     Munkaadókat terhelő járulékok és szociális hozzájárulási adó</t>
  </si>
  <si>
    <t xml:space="preserve">     Dologi kiadások</t>
  </si>
  <si>
    <t xml:space="preserve">     Egyéb felhalmozási kiadások</t>
  </si>
  <si>
    <t xml:space="preserve">          Viola u. 52. felújításra</t>
  </si>
  <si>
    <t xml:space="preserve">          Berzenczey u. 30. felújítás</t>
  </si>
  <si>
    <r>
      <t xml:space="preserve">    Kamat kiadás </t>
    </r>
    <r>
      <rPr>
        <sz val="9"/>
        <rFont val="Arial CE"/>
        <family val="0"/>
      </rPr>
      <t>-Dologi kiadások</t>
    </r>
  </si>
  <si>
    <t>Közterületek komplexmegújítása pályázat - "Nehru projekt"</t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</si>
  <si>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</si>
  <si>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</si>
  <si>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</si>
  <si>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</si>
  <si>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</si>
  <si>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 xml:space="preserve">     Személyi juttatások </t>
  </si>
  <si>
    <t>Balatonszéplaki Üdülő</t>
  </si>
  <si>
    <t xml:space="preserve">   Személyi juttatások </t>
  </si>
  <si>
    <t>Polgármesteri hivatal igazgatási kiadásai</t>
  </si>
  <si>
    <t>Képviselők juttatásai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</si>
  <si>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</si>
  <si>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</si>
  <si>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</si>
  <si>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</si>
  <si>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</si>
  <si>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</si>
  <si>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</si>
  <si>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</si>
  <si>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</si>
  <si>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</si>
  <si>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</si>
  <si>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Védett értékek fenntartása</t>
  </si>
  <si>
    <t>Oktatás</t>
  </si>
  <si>
    <t>Pályázati támogatás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</si>
  <si>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</si>
  <si>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</si>
  <si>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</si>
  <si>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</si>
  <si>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</si>
  <si>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"Manó-lak" Bölcsöde felújítás, kapacitásbővítés</t>
  </si>
  <si>
    <t>Térfigyelőkamerák üzemeltetése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</si>
  <si>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</si>
  <si>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</si>
  <si>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</si>
  <si>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</si>
  <si>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</si>
  <si>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Kosztolányi Dezső Általános Iskola felújítás</t>
  </si>
  <si>
    <t>Nemzetiségi Önkormányzat működési kiadásai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</si>
  <si>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</si>
  <si>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</si>
  <si>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</si>
  <si>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</si>
  <si>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</si>
  <si>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</si>
  <si>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</si>
  <si>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Sport feladatok</t>
  </si>
  <si>
    <t>Tankönyv támogatás</t>
  </si>
  <si>
    <t>Iskolai nyelvvizsga, jogosítvány megszerzés támogatása</t>
  </si>
  <si>
    <t>Költségvetési kiadások</t>
  </si>
  <si>
    <t>Lakbértámogatás</t>
  </si>
  <si>
    <t>Rendkívüli gyermekvédelmi támogatás</t>
  </si>
  <si>
    <t>Adósságkezelési támogatás</t>
  </si>
  <si>
    <t>Karácsonyi segély</t>
  </si>
  <si>
    <t>Köztisztasági feladatok</t>
  </si>
  <si>
    <t>Sport és szabadidős rendezvények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</si>
  <si>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</si>
  <si>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</si>
  <si>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</si>
  <si>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</si>
  <si>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</si>
  <si>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</si>
  <si>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</si>
  <si>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</si>
  <si>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</si>
  <si>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</si>
  <si>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</si>
  <si>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</si>
  <si>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</si>
  <si>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</si>
  <si>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</si>
  <si>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</si>
  <si>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</si>
  <si>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</si>
  <si>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</si>
  <si>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</si>
  <si>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</si>
  <si>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</si>
  <si>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</si>
  <si>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</si>
  <si>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</si>
  <si>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</si>
  <si>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</si>
  <si>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</si>
  <si>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</si>
  <si>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</si>
  <si>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</si>
  <si>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</si>
  <si>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</si>
  <si>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Parkolási Kft</t>
  </si>
  <si>
    <t>Gyermekétkeztetés támogatása (nyári étk. együtt)</t>
  </si>
  <si>
    <t>Városfejlesztés, üzemeltetés és közbiztonság</t>
  </si>
  <si>
    <t xml:space="preserve">   Kerékbilincs levétele</t>
  </si>
  <si>
    <t xml:space="preserve">       - Parkolási díj, ügyviteli költség</t>
  </si>
  <si>
    <t>Az önkormányzat 2014. évi bevételei</t>
  </si>
  <si>
    <t>Lakóház felújítás Balázs B. u. 32/a-b</t>
  </si>
  <si>
    <t>Balázs B. u. 32/a-b</t>
  </si>
  <si>
    <t xml:space="preserve">    Boldogasszony Iskolanővérek Kolostori Kávéház kialakítása</t>
  </si>
  <si>
    <t>Boldogasszony Iskolanővérek Kolostori Kávéház kialakítása</t>
  </si>
  <si>
    <t>Concerto Akadémia Nonprofit Kft.</t>
  </si>
  <si>
    <t xml:space="preserve">   Személyi juttatás</t>
  </si>
  <si>
    <t>Sport Alap</t>
  </si>
  <si>
    <t>KÉK Pont</t>
  </si>
  <si>
    <t>Kerületi földutak szilárd burkolattal való ellátása</t>
  </si>
  <si>
    <t>Összesen:</t>
  </si>
  <si>
    <t>Bevételek</t>
  </si>
  <si>
    <t>Összesen</t>
  </si>
  <si>
    <t>2014. évi előirányzat../2014.</t>
  </si>
  <si>
    <t xml:space="preserve">    Idegenforgalmi adó</t>
  </si>
  <si>
    <t>Kényszer kiköltöztetés</t>
  </si>
  <si>
    <t>1/B. sz. melléklet</t>
  </si>
  <si>
    <t>(eFt-ban)</t>
  </si>
  <si>
    <t xml:space="preserve">    Iparűzési adó</t>
  </si>
  <si>
    <t>Humán Ügyek Bizottsága</t>
  </si>
  <si>
    <t xml:space="preserve">    Helyiség értékesítés</t>
  </si>
  <si>
    <t>Egyéb közhatalmi bevételek</t>
  </si>
  <si>
    <t xml:space="preserve">     Intézmények</t>
  </si>
  <si>
    <t>Csökkent munkaképességűek rendszeres szociális segélye</t>
  </si>
  <si>
    <t>Aktív korúak rendszeres szociális segélye</t>
  </si>
  <si>
    <t>KF - rehabilitáció járulékos költségek</t>
  </si>
  <si>
    <t>Egyházak támogatása - karitatív tevékenység</t>
  </si>
  <si>
    <t>Társadalmi  szervezetek támogatása</t>
  </si>
  <si>
    <t>Társasházak támogatása</t>
  </si>
  <si>
    <t>Deák ösztöndíj</t>
  </si>
  <si>
    <t>Lakás és helyiség felújítás</t>
  </si>
  <si>
    <t>Soszám</t>
  </si>
  <si>
    <t>Ingatlanokkal kapcsolatos ügyvédi díjak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</si>
  <si>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</si>
  <si>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</si>
  <si>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</si>
  <si>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</si>
  <si>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</si>
  <si>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</si>
  <si>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</si>
  <si>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</si>
  <si>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</si>
  <si>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</si>
  <si>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Kamatbevétel</t>
  </si>
  <si>
    <t xml:space="preserve"> Egyéb működési bevételek</t>
  </si>
  <si>
    <t>Költségvetési maradvány - Előző évi költségvetési maradv. igénybev.</t>
  </si>
  <si>
    <t>BÖK törzsbetét emelés</t>
  </si>
  <si>
    <t>Lakhatást segítő támogatás</t>
  </si>
  <si>
    <t>Iskolakezdési támogatás</t>
  </si>
  <si>
    <t>Védőoltás támogatása</t>
  </si>
  <si>
    <t>3. Működési bevételek + Működési célú átvett pénzeszk.</t>
  </si>
  <si>
    <t>7. Felhalmozási, működési finanszírozású bevétel</t>
  </si>
  <si>
    <t>Védőoltás támogatás</t>
  </si>
  <si>
    <t>Irányító szervi tám.-ként folyosított tám. fizetési számlán tört.jóváírás</t>
  </si>
  <si>
    <t>Irányító szervi tám.-ként folyosított tám. fizetési számlán tört.jóváírás étkezés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</si>
  <si>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</si>
  <si>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</si>
  <si>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</si>
  <si>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</si>
  <si>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</si>
  <si>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</si>
  <si>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</si>
  <si>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 xml:space="preserve">     - Működési célú központosított előirányzatok</t>
  </si>
  <si>
    <t xml:space="preserve">     - Helyi önkormányzatok kiegészítő támogatásai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</si>
  <si>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</si>
  <si>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</si>
  <si>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</si>
  <si>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</si>
  <si>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</si>
  <si>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</si>
  <si>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</si>
  <si>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</si>
  <si>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</si>
  <si>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</si>
  <si>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 xml:space="preserve">   Közterületfelügyeleti bírság bevétel</t>
  </si>
  <si>
    <t xml:space="preserve">   Gépkocsi elszállítás</t>
  </si>
  <si>
    <t>Közhatalmi bevételek összesen</t>
  </si>
  <si>
    <t>Szolgáltatások ellenértéke</t>
  </si>
  <si>
    <t>Közvetített szolgáltatások ellenértéke</t>
  </si>
  <si>
    <t xml:space="preserve">       - Önkormányzat 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</si>
  <si>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</si>
  <si>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</si>
  <si>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</si>
  <si>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</si>
  <si>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</si>
  <si>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</si>
  <si>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</si>
  <si>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</si>
  <si>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</si>
  <si>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</si>
  <si>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</si>
  <si>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</si>
  <si>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 xml:space="preserve">   Fővárosi lakás-felújítási pályázat</t>
  </si>
  <si>
    <t>Felhalmozási célú támogatások Államháztartáson belülről összesen</t>
  </si>
  <si>
    <t>Ingatlanok értékesítése</t>
  </si>
  <si>
    <t xml:space="preserve">    Földterület, telek értékesítése</t>
  </si>
  <si>
    <t xml:space="preserve">        - FEV IX. Zrt. földterület, telek értékesítés</t>
  </si>
  <si>
    <t xml:space="preserve">        - Önkormányzat földterület, telek értékesítés</t>
  </si>
  <si>
    <t>Felhalmozási bevételek összesen</t>
  </si>
  <si>
    <t>Felhalmozási célú visszatérítendő tám. kölcsönök visszatérülései Áh-n kívülről</t>
  </si>
  <si>
    <t>Egyéb felhalmozási célú átvett pénzeszközök</t>
  </si>
  <si>
    <t>Felhalmozási célú átvett pénzeszközök összesen</t>
  </si>
  <si>
    <t>Költségvetési maradvány - Előző évi költségvetési maradványának igénybev.</t>
  </si>
  <si>
    <t>Hosszú lejáratú hitel felvétel</t>
  </si>
  <si>
    <t>Költségvetési maradvány - Előző évi költségvetési maradványának igánybev.</t>
  </si>
  <si>
    <t>Felhalmozási finanszírozási bevételek összesen</t>
  </si>
  <si>
    <t>Költségvetési szervek 2014. évi költségvetése</t>
  </si>
  <si>
    <t>Egyéb működési célú támogatások bevételei Áh-n belülról</t>
  </si>
  <si>
    <t>Egyéb felhalmozási célú támog.bevételei Áh-n belülről</t>
  </si>
  <si>
    <t>Egyéb tárgyi eszköz értékesítése</t>
  </si>
  <si>
    <t xml:space="preserve">     Ellátottak pénzbeli juttatási</t>
  </si>
  <si>
    <t>Közterület-felügyelet  2014. év</t>
  </si>
  <si>
    <t>Hosszú lejáratú hitel tőkeösszegének törlesztése</t>
  </si>
  <si>
    <t>Irányítószervi támogatásként folyósított kiutalás</t>
  </si>
  <si>
    <t>Egyéb közhatalmi bevételek (2012-ben+Átengedett SZJA)</t>
  </si>
  <si>
    <t xml:space="preserve">     - Települési önkormányzatok szociális és gyermekjóléti és gyermekétkeztési feladatainak támogatása</t>
  </si>
  <si>
    <t>2015. év várható terv szám</t>
  </si>
  <si>
    <t>2016. év várható terv szám</t>
  </si>
  <si>
    <t>2017. év várható terv szám</t>
  </si>
  <si>
    <t xml:space="preserve">    Belföldi gépjűrművek adójának helyi önkormányzatot megillető része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</si>
  <si>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</si>
  <si>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</si>
  <si>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</si>
  <si>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</si>
  <si>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</si>
  <si>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</si>
  <si>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</si>
  <si>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</si>
  <si>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</si>
  <si>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</si>
  <si>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 xml:space="preserve">    Egyéb felhalmozási kiadások</t>
  </si>
  <si>
    <t xml:space="preserve">     Beruházások (2.mell.,3.A mell.,3.B., 3/C mell.nélkül)</t>
  </si>
  <si>
    <t>19383 UniCredit Bank</t>
  </si>
  <si>
    <t>FMK pinceszínház, TV üzemeltetés</t>
  </si>
  <si>
    <t>1801 Kamatkiadás</t>
  </si>
  <si>
    <t xml:space="preserve">      3142 Humánszolgáltatási feladatok</t>
  </si>
  <si>
    <t xml:space="preserve">      3143 Szociális és köznevelési feladatok</t>
  </si>
  <si>
    <t>3208 Ügyvédi díjak</t>
  </si>
  <si>
    <t xml:space="preserve">            5038 Közterületek komplex megújítása pályázat - "Nehru"</t>
  </si>
  <si>
    <t>3925 FEV IX. Zrt. támogatása</t>
  </si>
  <si>
    <t xml:space="preserve">             5035 Játszóterek fittness eszközök beszerzése</t>
  </si>
  <si>
    <t>József A. lakótelepen, Haller parkban futópálya burkolat csere</t>
  </si>
  <si>
    <t>Kosztolányi Dezső Általános Iskola színpad kialakítás</t>
  </si>
  <si>
    <t xml:space="preserve">             4016 József A. lakótelepen, Haller parkban futóp. burkolat csere</t>
  </si>
  <si>
    <t xml:space="preserve">      5042 Kosztolányi Dezső Ált.Isk. színpad kialakítása</t>
  </si>
  <si>
    <t>3223 Pályázat előkészítés, lebonyolítás</t>
  </si>
  <si>
    <t>Nem önkormányzati tulajdonú lakóépületek veszélyelh.</t>
  </si>
  <si>
    <t>Egyéb felhalmozási célú támog.bevételei ÁH-n belülről - egyéb központi szervtől</t>
  </si>
  <si>
    <t>Egyéb működési célú támogatások bevételei Áh-n belülről (előző évi kieg.)</t>
  </si>
  <si>
    <t>Városfejlesztési, Városgazdálkodási és Környezetvédelmi Bizottság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</si>
  <si>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</si>
  <si>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</si>
  <si>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</si>
  <si>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</si>
  <si>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</si>
  <si>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</si>
  <si>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</si>
  <si>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</si>
  <si>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</si>
  <si>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</si>
  <si>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</si>
  <si>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</si>
  <si>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</si>
  <si>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II. Polgármesteri Hivatal felújítások</t>
  </si>
  <si>
    <t>II. Polgármesteri Hivatal Összesen: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</si>
  <si>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</si>
  <si>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</si>
  <si>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</si>
  <si>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</si>
  <si>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</si>
  <si>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>II. Polgármesteri Hivatal beruházások</t>
  </si>
  <si>
    <t xml:space="preserve">Ferencvárosi Úrhölgyek </t>
  </si>
  <si>
    <t>Foglalkoztatást helyettesítő támogatás</t>
  </si>
  <si>
    <t>Lakásfenntartási támogatás normatív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</si>
  <si>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</si>
  <si>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</si>
  <si>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</si>
  <si>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</si>
  <si>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</si>
  <si>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</si>
  <si>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</si>
  <si>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</si>
  <si>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</si>
  <si>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</si>
  <si>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</si>
  <si>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</si>
  <si>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</si>
  <si>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</si>
  <si>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</si>
  <si>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</si>
  <si>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</si>
  <si>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</si>
  <si>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</si>
  <si>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</si>
  <si>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</si>
  <si>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</si>
  <si>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</si>
  <si>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</si>
  <si>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</si>
  <si>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</si>
  <si>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</si>
  <si>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</si>
  <si>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</si>
  <si>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</si>
  <si>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</si>
  <si>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</si>
  <si>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</si>
  <si>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</si>
  <si>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</si>
  <si>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</si>
  <si>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</si>
  <si>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</si>
  <si>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</si>
  <si>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</si>
  <si>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</si>
  <si>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</si>
  <si>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 xml:space="preserve">       - Helyiség megszerzési díj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</si>
  <si>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</si>
  <si>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</si>
  <si>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</si>
  <si>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</si>
  <si>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</si>
  <si>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</si>
  <si>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</si>
  <si>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</si>
  <si>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</si>
  <si>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</si>
  <si>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</si>
  <si>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</si>
  <si>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</si>
  <si>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Lakások és helyiségek vásárlása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</si>
  <si>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</si>
  <si>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</si>
  <si>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</si>
  <si>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</si>
  <si>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Polgármesteri Hivatal felújítási kiadásai (4. sz. melléklet)</t>
  </si>
  <si>
    <t xml:space="preserve">   Polgármesteri Hivatal beruházási kiadásai (5. sz. melléklet)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</si>
  <si>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</si>
  <si>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</si>
  <si>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</si>
  <si>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</si>
  <si>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</si>
  <si>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</si>
  <si>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</si>
  <si>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</si>
  <si>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</si>
  <si>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</si>
  <si>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</si>
  <si>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</si>
  <si>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</si>
  <si>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</si>
  <si>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FESZ műszerbeszerzés</t>
  </si>
  <si>
    <t xml:space="preserve">    JAT II. előkészítési költségek</t>
  </si>
  <si>
    <t>Könyvesház berendezés</t>
  </si>
  <si>
    <t xml:space="preserve">    Óvoda pedagógusok szeptemberi bérfejlesztése</t>
  </si>
  <si>
    <t>József Attila lakótelep forgalom elterelés</t>
  </si>
  <si>
    <t>Játszóterekre fittnes eszközök beszerzése</t>
  </si>
  <si>
    <t xml:space="preserve">  Egyéb felhalmozási kiadások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</si>
  <si>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</si>
  <si>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</si>
  <si>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</si>
  <si>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</si>
  <si>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</si>
  <si>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</si>
  <si>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</si>
  <si>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</si>
  <si>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</si>
  <si>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</si>
  <si>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</si>
  <si>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</si>
  <si>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</si>
  <si>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</si>
  <si>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</si>
  <si>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</si>
  <si>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Közfoglalkoztatottak pályázat támogatásának önrésze</t>
  </si>
  <si>
    <t>Működési bevételek összesen</t>
  </si>
  <si>
    <t>Munkaadókat terh. járulékok és szociális hozzájárulási adó</t>
  </si>
  <si>
    <t>Felújítási kiadások</t>
  </si>
  <si>
    <t>Tulajdonosi bevételek</t>
  </si>
  <si>
    <t>Index     5./4.</t>
  </si>
  <si>
    <t>Index   5./4.</t>
  </si>
  <si>
    <t>Index       5./4.</t>
  </si>
  <si>
    <t>Index    5./4.</t>
  </si>
  <si>
    <t>Index            5./4.</t>
  </si>
  <si>
    <t>Index        5./4.</t>
  </si>
  <si>
    <t>Beruházási kiadások</t>
  </si>
  <si>
    <t xml:space="preserve">     Egyéb felhalmozási  kiadások</t>
  </si>
  <si>
    <t xml:space="preserve">       Polgármesteri Hivatal támogatása</t>
  </si>
  <si>
    <t>JAT II. előkészítési költségek</t>
  </si>
  <si>
    <t xml:space="preserve">            4124 JAT II. előkészítési munkák</t>
  </si>
  <si>
    <t xml:space="preserve">       5043 FESZ műszerbeszerzés</t>
  </si>
  <si>
    <t>FESZ műszerbeszerzés</t>
  </si>
  <si>
    <t>Roma Nemzetiségi Önkormányzat</t>
  </si>
  <si>
    <t>V. Kerületi kiadások</t>
  </si>
  <si>
    <t xml:space="preserve">HPV védőoltás </t>
  </si>
  <si>
    <t xml:space="preserve">          Balázs Béla u. 5.</t>
  </si>
  <si>
    <t>FESZGYI felújítás</t>
  </si>
  <si>
    <t>Ferencvárosi Egyesített Bölcsödék felújítása</t>
  </si>
  <si>
    <t>Önkormányzati szakmai feladatokkal kapcsolatos kiadások</t>
  </si>
  <si>
    <t>Nyomtatvány beszerzés</t>
  </si>
  <si>
    <t>Hivatali költöztetés</t>
  </si>
  <si>
    <t>Ferencvárosi Helytörténi Egyesület</t>
  </si>
  <si>
    <t>Panelprogram</t>
  </si>
  <si>
    <t>FTC támogatása</t>
  </si>
  <si>
    <t>Egyéb felhalmozási célú támogatás értékű bevétel</t>
  </si>
  <si>
    <t>Környezetvédelem</t>
  </si>
  <si>
    <t>Lakóház felújítás Viola u. 37/c</t>
  </si>
  <si>
    <t>Lakóház felújítás Balázs B. u. 11.</t>
  </si>
  <si>
    <t>Nemzetiségi önkormányzatok pályázati támogatása</t>
  </si>
  <si>
    <t>Fogyatékkal élők eszközbeszerzése</t>
  </si>
  <si>
    <t xml:space="preserve">          Markusovszky park</t>
  </si>
  <si>
    <t>Születési és életkezdési támogatás</t>
  </si>
  <si>
    <t>FESZOFE kiemelkedően közhasznú Non-profit KFT működési tám.</t>
  </si>
  <si>
    <t>Ferencvárosi Újság</t>
  </si>
  <si>
    <t>BEVÉTELEK MINDÖSSZ.:(Irányítószervi tám.folyosítása nélkül)</t>
  </si>
  <si>
    <t>Házi segítségnyújtás</t>
  </si>
  <si>
    <t>Városfejlesztéssel kapcsolatos önkormányzati kiadások (FEV IX.Zrt.)</t>
  </si>
  <si>
    <t>Önkormányzati vagyon gazd. kapcs. feladatok - általános</t>
  </si>
  <si>
    <t>Önkormányzati vagyon gazdálkodásával kapcs. feladatok</t>
  </si>
  <si>
    <t>Önkormányzati vagyon gazd. kapcs. feladatok - eseti</t>
  </si>
  <si>
    <t>Játszóterek javítása</t>
  </si>
  <si>
    <t>7. sz. melléklet</t>
  </si>
  <si>
    <t>Többéves kihatással járó kötelezettségek</t>
  </si>
  <si>
    <t>Fejlesztési célú hitelállomány kimutatása</t>
  </si>
  <si>
    <t>eFt</t>
  </si>
  <si>
    <t>Év</t>
  </si>
  <si>
    <t>Tőke/      kamat</t>
  </si>
  <si>
    <t>2014.</t>
  </si>
  <si>
    <t>Tőketörl.</t>
  </si>
  <si>
    <t>Kamat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</si>
  <si>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</si>
  <si>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</si>
  <si>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</si>
  <si>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</si>
  <si>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</si>
  <si>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</si>
  <si>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</si>
  <si>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</si>
  <si>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</si>
  <si>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Lakóházfelújításokra fővárosi visszatérítendő támogatása</t>
  </si>
  <si>
    <t>Lakóház</t>
  </si>
  <si>
    <t>Tűzoltó u. 66.</t>
  </si>
  <si>
    <t>Viola u. 52.</t>
  </si>
  <si>
    <t>Balázs Béla u. 5.</t>
  </si>
  <si>
    <t>Markusovszky park</t>
  </si>
  <si>
    <t>Felújítások, beruházások</t>
  </si>
  <si>
    <t>Balázs B. u. 11.</t>
  </si>
  <si>
    <t>Európai Uniós pályázatok</t>
  </si>
  <si>
    <t>Szociális városrehabilitáció Ferencvárosban JAT KMOP-5.1.1/B-12-K-201-003</t>
  </si>
  <si>
    <t>További kötelezettségek</t>
  </si>
  <si>
    <t>Karaván Műv. Alapítv. Tám.</t>
  </si>
  <si>
    <t xml:space="preserve">Ifjú Molnár F. Diáksz. Egyes.  </t>
  </si>
  <si>
    <t>MÁV szimfónikus zenekar</t>
  </si>
  <si>
    <t>Erdődy Kam. Zenek. Alap.</t>
  </si>
  <si>
    <t>SZEMIRAMISZ Alap.</t>
  </si>
  <si>
    <t>Ferencvárosi Úrhölgyek E.</t>
  </si>
  <si>
    <t>Irodaszer beszerzés</t>
  </si>
  <si>
    <t xml:space="preserve">Informatikai szolg.,tám.szerz. </t>
  </si>
  <si>
    <t>Mobil flotta szerződés</t>
  </si>
  <si>
    <t>Takarítás</t>
  </si>
  <si>
    <t>Kémény-felújítási munkák</t>
  </si>
  <si>
    <t>Őrzési feladatok</t>
  </si>
  <si>
    <r>
      <t xml:space="preserve">H-14 </t>
    </r>
    <r>
      <rPr>
        <sz val="10"/>
        <rFont val="Times New Roman"/>
        <family val="1"/>
      </rPr>
      <t>(700.000eFt)</t>
    </r>
  </si>
  <si>
    <r>
      <t xml:space="preserve">H-25 </t>
    </r>
    <r>
      <rPr>
        <sz val="10"/>
        <rFont val="Times New Roman"/>
        <family val="1"/>
      </rPr>
      <t>(900.000eFt)</t>
    </r>
  </si>
  <si>
    <r>
      <t xml:space="preserve">H-31 </t>
    </r>
    <r>
      <rPr>
        <sz val="10"/>
        <rFont val="Times New Roman"/>
        <family val="1"/>
      </rPr>
      <t>(900.000eFt)</t>
    </r>
  </si>
  <si>
    <r>
      <t xml:space="preserve">H-18 </t>
    </r>
    <r>
      <rPr>
        <sz val="10"/>
        <rFont val="Times New Roman"/>
        <family val="1"/>
      </rPr>
      <t>(900.000eFt)</t>
    </r>
  </si>
  <si>
    <r>
      <t xml:space="preserve">H-12 </t>
    </r>
    <r>
      <rPr>
        <sz val="10"/>
        <rFont val="Times New Roman"/>
        <family val="1"/>
      </rPr>
      <t>(600.000eFt)  2009. év Raiffeisen</t>
    </r>
  </si>
  <si>
    <r>
      <t xml:space="preserve">H-16 </t>
    </r>
    <r>
      <rPr>
        <sz val="10"/>
        <rFont val="Times New Roman"/>
        <family val="1"/>
      </rPr>
      <t>(300.000eFt) 2009. év Raiffeisen</t>
    </r>
  </si>
  <si>
    <r>
      <t xml:space="preserve">H-17 </t>
    </r>
    <r>
      <rPr>
        <sz val="10"/>
        <rFont val="Times New Roman"/>
        <family val="1"/>
      </rPr>
      <t>(900.000eFt)  2010. év Raiffeisen</t>
    </r>
  </si>
  <si>
    <r>
      <t xml:space="preserve">ONK-0067 </t>
    </r>
    <r>
      <rPr>
        <sz val="10"/>
        <rFont val="Times New Roman"/>
        <family val="1"/>
      </rPr>
      <t>(900.000eFt)   2011. év ERSTE</t>
    </r>
  </si>
  <si>
    <r>
      <t xml:space="preserve">MBD-UNIC-13 </t>
    </r>
    <r>
      <rPr>
        <sz val="10"/>
        <rFont val="Times New Roman"/>
        <family val="1"/>
      </rPr>
      <t>(870.000eFt)  2012. év Raiffeisen</t>
    </r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</si>
  <si>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</si>
  <si>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</si>
  <si>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</si>
  <si>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</si>
  <si>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Munkaadókat terhelő járulékok és szocho.</t>
  </si>
  <si>
    <t xml:space="preserve">  ebből önkormányzati hozzájárulás</t>
  </si>
  <si>
    <t>KMOP-4.5.2.11. Manó-Lak Bölcsöde felújítása, kapacitásnövelése</t>
  </si>
  <si>
    <t xml:space="preserve">   ebből önkormányzati hozzájárulás</t>
  </si>
  <si>
    <t>KMOP-5.1.1/B-12-K-201-0003 Szociális városrehabilitáció Ferencvárosban JAT I. ütem</t>
  </si>
  <si>
    <t>Fordított ÁFA bevétel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</si>
  <si>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</si>
  <si>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</si>
  <si>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</si>
  <si>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</si>
  <si>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</si>
  <si>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</si>
  <si>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</si>
  <si>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</si>
  <si>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</si>
  <si>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</si>
  <si>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</si>
  <si>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</si>
  <si>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</si>
  <si>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</si>
  <si>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</si>
  <si>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</si>
  <si>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</si>
  <si>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</si>
  <si>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7.</t>
  </si>
  <si>
    <t>JAT referens</t>
  </si>
  <si>
    <t>8.</t>
  </si>
  <si>
    <t>Pénzügyi Iroda</t>
  </si>
  <si>
    <t>9.</t>
  </si>
  <si>
    <t>Polgármesteri és Jegyzői Kabinet</t>
  </si>
  <si>
    <t>10.</t>
  </si>
  <si>
    <t>Szervezési Iroda</t>
  </si>
  <si>
    <t>11.</t>
  </si>
  <si>
    <t>Szervezési Iroda Üdülő</t>
  </si>
  <si>
    <t>12.</t>
  </si>
  <si>
    <t>Vagyonkezelési, Városüzemeltetési és Felúj. Iroda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</si>
  <si>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</si>
  <si>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</si>
  <si>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</si>
  <si>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</si>
  <si>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</si>
  <si>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</si>
  <si>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</si>
  <si>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</si>
  <si>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</si>
  <si>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</si>
  <si>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</si>
  <si>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</si>
  <si>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</si>
  <si>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</si>
  <si>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</si>
  <si>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</si>
  <si>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</si>
  <si>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</si>
  <si>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</si>
  <si>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</si>
  <si>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</si>
  <si>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</si>
  <si>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</si>
  <si>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</si>
  <si>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</si>
  <si>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</si>
  <si>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</si>
  <si>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</si>
  <si>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</si>
  <si>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</si>
  <si>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</si>
  <si>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</si>
  <si>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</si>
  <si>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</si>
  <si>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</si>
  <si>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</si>
  <si>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</si>
  <si>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</si>
  <si>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</si>
  <si>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</si>
  <si>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</si>
  <si>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</si>
  <si>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</si>
  <si>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</si>
  <si>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2014. évi közvetett támogatások</t>
  </si>
  <si>
    <t>11. sz. melléklet</t>
  </si>
  <si>
    <t xml:space="preserve">A helyi önkormányzat kötelező feladatai ellátásának költségvetési forrásai és kiadásai </t>
  </si>
  <si>
    <t>Kötelező feladatok
(Mötv. 13. § (1) bekezdés alapján)</t>
  </si>
  <si>
    <t>Költségvetési bevétel</t>
  </si>
  <si>
    <t>Saját bevétel</t>
  </si>
  <si>
    <t>Támogatás Áht-n belülről</t>
  </si>
  <si>
    <t>Biztos Kezdet Gyerekháza</t>
  </si>
  <si>
    <t>Börzsöny utcai rendőrörs felújítása</t>
  </si>
  <si>
    <t>Óvodai karbantartási keret -dologi kiadások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</si>
</sst>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</numFmts>
  <fonts count="66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0"/>
    </font>
    <font>
      <sz val="10"/>
      <name val="MS Sans Serif"/>
      <family val="0"/>
    </font>
    <font>
      <sz val="11"/>
      <name val="Arial CE"/>
      <family val="0"/>
    </font>
    <font>
      <b/>
      <i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4" borderId="7" applyNumberFormat="0" applyFon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8" applyNumberFormat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</cellStyleXfs>
  <cellXfs count="1277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8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9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9" fontId="2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8" fillId="0" borderId="10" xfId="82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1" fillId="0" borderId="16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1" fillId="0" borderId="0" xfId="64">
      <alignment/>
      <protection/>
    </xf>
    <xf numFmtId="0" fontId="2" fillId="0" borderId="15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5" applyFont="1" applyBorder="1" applyAlignment="1">
      <alignment horizontal="center"/>
      <protection/>
    </xf>
    <xf numFmtId="0" fontId="0" fillId="0" borderId="0" xfId="65" applyAlignment="1">
      <alignment/>
      <protection/>
    </xf>
    <xf numFmtId="0" fontId="2" fillId="0" borderId="0" xfId="65" applyFont="1" applyAlignment="1">
      <alignment/>
      <protection/>
    </xf>
    <xf numFmtId="0" fontId="3" fillId="0" borderId="0" xfId="65" applyFont="1" applyBorder="1" applyAlignment="1">
      <alignment horizontal="right"/>
      <protection/>
    </xf>
    <xf numFmtId="0" fontId="1" fillId="0" borderId="0" xfId="65" applyFont="1" applyAlignment="1">
      <alignment/>
      <protection/>
    </xf>
    <xf numFmtId="3" fontId="1" fillId="0" borderId="12" xfId="65" applyNumberFormat="1" applyFont="1" applyBorder="1" applyAlignment="1">
      <alignment horizontal="center"/>
      <protection/>
    </xf>
    <xf numFmtId="0" fontId="1" fillId="0" borderId="12" xfId="65" applyFont="1" applyBorder="1" applyAlignment="1">
      <alignment horizontal="center"/>
      <protection/>
    </xf>
    <xf numFmtId="3" fontId="0" fillId="0" borderId="12" xfId="65" applyNumberFormat="1" applyFont="1" applyBorder="1" applyAlignment="1">
      <alignment/>
      <protection/>
    </xf>
    <xf numFmtId="0" fontId="3" fillId="0" borderId="12" xfId="65" applyFont="1" applyBorder="1" applyAlignment="1">
      <alignment/>
      <protection/>
    </xf>
    <xf numFmtId="0" fontId="0" fillId="0" borderId="0" xfId="65" applyFont="1" applyAlignment="1">
      <alignment/>
      <protection/>
    </xf>
    <xf numFmtId="3" fontId="2" fillId="0" borderId="12" xfId="65" applyNumberFormat="1" applyFont="1" applyBorder="1" applyAlignment="1">
      <alignment/>
      <protection/>
    </xf>
    <xf numFmtId="0" fontId="2" fillId="0" borderId="12" xfId="65" applyFont="1" applyBorder="1" applyAlignment="1">
      <alignment/>
      <protection/>
    </xf>
    <xf numFmtId="3" fontId="1" fillId="0" borderId="12" xfId="65" applyNumberFormat="1" applyFont="1" applyBorder="1" applyAlignment="1">
      <alignment/>
      <protection/>
    </xf>
    <xf numFmtId="0" fontId="1" fillId="0" borderId="12" xfId="65" applyFont="1" applyBorder="1" applyAlignment="1">
      <alignment/>
      <protection/>
    </xf>
    <xf numFmtId="3" fontId="4" fillId="0" borderId="12" xfId="65" applyNumberFormat="1" applyFont="1" applyBorder="1" applyAlignment="1">
      <alignment/>
      <protection/>
    </xf>
    <xf numFmtId="3" fontId="1" fillId="0" borderId="12" xfId="65" applyNumberFormat="1" applyFont="1" applyBorder="1" applyAlignment="1">
      <alignment/>
      <protection/>
    </xf>
    <xf numFmtId="0" fontId="1" fillId="0" borderId="11" xfId="65" applyFont="1" applyBorder="1" applyAlignment="1">
      <alignment/>
      <protection/>
    </xf>
    <xf numFmtId="3" fontId="1" fillId="0" borderId="11" xfId="65" applyNumberFormat="1" applyFont="1" applyBorder="1" applyAlignment="1">
      <alignment/>
      <protection/>
    </xf>
    <xf numFmtId="0" fontId="1" fillId="0" borderId="11" xfId="65" applyFont="1" applyBorder="1" applyAlignment="1">
      <alignment/>
      <protection/>
    </xf>
    <xf numFmtId="0" fontId="2" fillId="0" borderId="11" xfId="65" applyFont="1" applyBorder="1" applyAlignment="1">
      <alignment/>
      <protection/>
    </xf>
    <xf numFmtId="3" fontId="2" fillId="0" borderId="11" xfId="65" applyNumberFormat="1" applyFont="1" applyBorder="1" applyAlignment="1">
      <alignment/>
      <protection/>
    </xf>
    <xf numFmtId="0" fontId="2" fillId="0" borderId="12" xfId="65" applyFont="1" applyBorder="1" applyAlignment="1">
      <alignment/>
      <protection/>
    </xf>
    <xf numFmtId="0" fontId="1" fillId="0" borderId="14" xfId="65" applyFont="1" applyBorder="1" applyAlignment="1">
      <alignment/>
      <protection/>
    </xf>
    <xf numFmtId="3" fontId="2" fillId="0" borderId="12" xfId="65" applyNumberFormat="1" applyFont="1" applyBorder="1" applyAlignment="1">
      <alignment/>
      <protection/>
    </xf>
    <xf numFmtId="3" fontId="2" fillId="0" borderId="11" xfId="65" applyNumberFormat="1" applyFont="1" applyBorder="1" applyAlignment="1">
      <alignment/>
      <protection/>
    </xf>
    <xf numFmtId="0" fontId="2" fillId="0" borderId="11" xfId="65" applyFont="1" applyBorder="1" applyAlignment="1">
      <alignment/>
      <protection/>
    </xf>
    <xf numFmtId="0" fontId="1" fillId="0" borderId="12" xfId="65" applyFont="1" applyBorder="1" applyAlignment="1">
      <alignment/>
      <protection/>
    </xf>
    <xf numFmtId="0" fontId="2" fillId="0" borderId="10" xfId="65" applyFont="1" applyBorder="1" applyAlignment="1">
      <alignment/>
      <protection/>
    </xf>
    <xf numFmtId="3" fontId="2" fillId="0" borderId="23" xfId="65" applyNumberFormat="1" applyFont="1" applyBorder="1" applyAlignment="1">
      <alignment/>
      <protection/>
    </xf>
    <xf numFmtId="0" fontId="2" fillId="0" borderId="23" xfId="65" applyFont="1" applyBorder="1" applyAlignment="1">
      <alignment/>
      <protection/>
    </xf>
    <xf numFmtId="0" fontId="1" fillId="0" borderId="14" xfId="65" applyFont="1" applyBorder="1" applyAlignment="1">
      <alignment/>
      <protection/>
    </xf>
    <xf numFmtId="3" fontId="1" fillId="0" borderId="14" xfId="65" applyNumberFormat="1" applyFont="1" applyBorder="1" applyAlignment="1">
      <alignment/>
      <protection/>
    </xf>
    <xf numFmtId="0" fontId="1" fillId="0" borderId="13" xfId="65" applyFont="1" applyBorder="1" applyAlignment="1">
      <alignment/>
      <protection/>
    </xf>
    <xf numFmtId="0" fontId="2" fillId="0" borderId="13" xfId="65" applyFont="1" applyBorder="1" applyAlignment="1">
      <alignment/>
      <protection/>
    </xf>
    <xf numFmtId="3" fontId="2" fillId="0" borderId="23" xfId="65" applyNumberFormat="1" applyFont="1" applyBorder="1" applyAlignment="1">
      <alignment/>
      <protection/>
    </xf>
    <xf numFmtId="3" fontId="2" fillId="0" borderId="14" xfId="65" applyNumberFormat="1" applyFont="1" applyBorder="1" applyAlignment="1">
      <alignment/>
      <protection/>
    </xf>
    <xf numFmtId="0" fontId="3" fillId="0" borderId="14" xfId="65" applyFont="1" applyBorder="1" applyAlignment="1">
      <alignment/>
      <protection/>
    </xf>
    <xf numFmtId="3" fontId="2" fillId="0" borderId="19" xfId="65" applyNumberFormat="1" applyFont="1" applyBorder="1" applyAlignment="1">
      <alignment/>
      <protection/>
    </xf>
    <xf numFmtId="3" fontId="1" fillId="0" borderId="10" xfId="65" applyNumberFormat="1" applyFont="1" applyBorder="1" applyAlignment="1">
      <alignment/>
      <protection/>
    </xf>
    <xf numFmtId="3" fontId="2" fillId="0" borderId="19" xfId="65" applyNumberFormat="1" applyFont="1" applyBorder="1" applyAlignment="1">
      <alignment/>
      <protection/>
    </xf>
    <xf numFmtId="0" fontId="2" fillId="0" borderId="19" xfId="65" applyFont="1" applyBorder="1" applyAlignment="1">
      <alignment/>
      <protection/>
    </xf>
    <xf numFmtId="3" fontId="1" fillId="0" borderId="19" xfId="65" applyNumberFormat="1" applyFont="1" applyBorder="1" applyAlignment="1">
      <alignment/>
      <protection/>
    </xf>
    <xf numFmtId="3" fontId="2" fillId="0" borderId="15" xfId="65" applyNumberFormat="1" applyFont="1" applyBorder="1" applyAlignment="1">
      <alignment/>
      <protection/>
    </xf>
    <xf numFmtId="3" fontId="1" fillId="0" borderId="15" xfId="65" applyNumberFormat="1" applyFont="1" applyBorder="1" applyAlignment="1">
      <alignment/>
      <protection/>
    </xf>
    <xf numFmtId="3" fontId="2" fillId="0" borderId="14" xfId="65" applyNumberFormat="1" applyFont="1" applyBorder="1" applyAlignment="1">
      <alignment/>
      <protection/>
    </xf>
    <xf numFmtId="0" fontId="0" fillId="0" borderId="23" xfId="65" applyFont="1" applyBorder="1" applyAlignment="1">
      <alignment/>
      <protection/>
    </xf>
    <xf numFmtId="3" fontId="1" fillId="0" borderId="23" xfId="65" applyNumberFormat="1" applyFont="1" applyBorder="1" applyAlignment="1">
      <alignment/>
      <protection/>
    </xf>
    <xf numFmtId="3" fontId="3" fillId="0" borderId="10" xfId="65" applyNumberFormat="1" applyFont="1" applyBorder="1" applyAlignment="1">
      <alignment horizontal="right"/>
      <protection/>
    </xf>
    <xf numFmtId="0" fontId="3" fillId="0" borderId="0" xfId="65" applyFont="1" applyAlignment="1">
      <alignment/>
      <protection/>
    </xf>
    <xf numFmtId="3" fontId="3" fillId="0" borderId="12" xfId="65" applyNumberFormat="1" applyFont="1" applyBorder="1" applyAlignment="1">
      <alignment/>
      <protection/>
    </xf>
    <xf numFmtId="0" fontId="2" fillId="0" borderId="15" xfId="65" applyFont="1" applyBorder="1" applyAlignment="1">
      <alignment/>
      <protection/>
    </xf>
    <xf numFmtId="3" fontId="2" fillId="0" borderId="0" xfId="65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65" applyFont="1" applyBorder="1" applyAlignment="1">
      <alignment/>
      <protection/>
    </xf>
    <xf numFmtId="0" fontId="36" fillId="0" borderId="0" xfId="64" applyFont="1">
      <alignment/>
      <protection/>
    </xf>
    <xf numFmtId="0" fontId="8" fillId="0" borderId="0" xfId="64" applyFont="1">
      <alignment/>
      <protection/>
    </xf>
    <xf numFmtId="0" fontId="38" fillId="0" borderId="17" xfId="64" applyFont="1" applyBorder="1">
      <alignment/>
      <protection/>
    </xf>
    <xf numFmtId="0" fontId="38" fillId="0" borderId="24" xfId="64" applyFont="1" applyBorder="1">
      <alignment/>
      <protection/>
    </xf>
    <xf numFmtId="0" fontId="38" fillId="0" borderId="25" xfId="64" applyFont="1" applyBorder="1">
      <alignment/>
      <protection/>
    </xf>
    <xf numFmtId="0" fontId="38" fillId="0" borderId="18" xfId="64" applyFont="1" applyBorder="1">
      <alignment/>
      <protection/>
    </xf>
    <xf numFmtId="0" fontId="38" fillId="0" borderId="26" xfId="64" applyFont="1" applyBorder="1">
      <alignment/>
      <protection/>
    </xf>
    <xf numFmtId="0" fontId="38" fillId="0" borderId="22" xfId="64" applyFont="1" applyBorder="1">
      <alignment/>
      <protection/>
    </xf>
    <xf numFmtId="0" fontId="38" fillId="0" borderId="27" xfId="64" applyFont="1" applyBorder="1">
      <alignment/>
      <protection/>
    </xf>
    <xf numFmtId="0" fontId="37" fillId="0" borderId="25" xfId="64" applyFont="1" applyBorder="1">
      <alignment/>
      <protection/>
    </xf>
    <xf numFmtId="3" fontId="38" fillId="0" borderId="12" xfId="64" applyNumberFormat="1" applyFont="1" applyBorder="1">
      <alignment/>
      <protection/>
    </xf>
    <xf numFmtId="3" fontId="2" fillId="0" borderId="15" xfId="0" applyNumberFormat="1" applyFont="1" applyBorder="1" applyAlignment="1">
      <alignment/>
    </xf>
    <xf numFmtId="3" fontId="37" fillId="0" borderId="28" xfId="64" applyNumberFormat="1" applyFont="1" applyBorder="1">
      <alignment/>
      <protection/>
    </xf>
    <xf numFmtId="3" fontId="37" fillId="0" borderId="12" xfId="64" applyNumberFormat="1" applyFont="1" applyBorder="1">
      <alignment/>
      <protection/>
    </xf>
    <xf numFmtId="0" fontId="37" fillId="0" borderId="18" xfId="64" applyFont="1" applyBorder="1">
      <alignment/>
      <protection/>
    </xf>
    <xf numFmtId="3" fontId="38" fillId="0" borderId="26" xfId="64" applyNumberFormat="1" applyFont="1" applyBorder="1">
      <alignment/>
      <protection/>
    </xf>
    <xf numFmtId="3" fontId="37" fillId="0" borderId="11" xfId="64" applyNumberFormat="1" applyFont="1" applyBorder="1">
      <alignment/>
      <protection/>
    </xf>
    <xf numFmtId="3" fontId="38" fillId="0" borderId="27" xfId="64" applyNumberFormat="1" applyFont="1" applyBorder="1">
      <alignment/>
      <protection/>
    </xf>
    <xf numFmtId="3" fontId="1" fillId="0" borderId="22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0" fontId="37" fillId="0" borderId="11" xfId="64" applyFont="1" applyBorder="1">
      <alignment/>
      <protection/>
    </xf>
    <xf numFmtId="3" fontId="38" fillId="0" borderId="11" xfId="64" applyNumberFormat="1" applyFont="1" applyBorder="1">
      <alignment/>
      <protection/>
    </xf>
    <xf numFmtId="0" fontId="3" fillId="0" borderId="10" xfId="65" applyFont="1" applyBorder="1" applyAlignment="1">
      <alignment/>
      <protection/>
    </xf>
    <xf numFmtId="0" fontId="37" fillId="0" borderId="20" xfId="64" applyFont="1" applyBorder="1">
      <alignment/>
      <protection/>
    </xf>
    <xf numFmtId="3" fontId="37" fillId="0" borderId="25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1" fillId="0" borderId="30" xfId="65" applyNumberFormat="1" applyFont="1" applyBorder="1" applyAlignment="1">
      <alignment/>
      <protection/>
    </xf>
    <xf numFmtId="3" fontId="2" fillId="0" borderId="25" xfId="0" applyNumberFormat="1" applyFont="1" applyBorder="1" applyAlignment="1">
      <alignment/>
    </xf>
    <xf numFmtId="0" fontId="35" fillId="0" borderId="28" xfId="64" applyFont="1" applyBorder="1" applyAlignment="1">
      <alignment vertical="center"/>
      <protection/>
    </xf>
    <xf numFmtId="3" fontId="35" fillId="0" borderId="28" xfId="64" applyNumberFormat="1" applyFont="1" applyBorder="1" applyAlignment="1">
      <alignment vertical="center"/>
      <protection/>
    </xf>
    <xf numFmtId="0" fontId="35" fillId="0" borderId="24" xfId="64" applyFont="1" applyBorder="1" applyAlignment="1">
      <alignment vertical="center"/>
      <protection/>
    </xf>
    <xf numFmtId="3" fontId="35" fillId="0" borderId="31" xfId="64" applyNumberFormat="1" applyFont="1" applyBorder="1" applyAlignment="1">
      <alignment vertical="center"/>
      <protection/>
    </xf>
    <xf numFmtId="0" fontId="35" fillId="0" borderId="32" xfId="64" applyFont="1" applyBorder="1" applyAlignment="1">
      <alignment vertical="center"/>
      <protection/>
    </xf>
    <xf numFmtId="3" fontId="35" fillId="0" borderId="33" xfId="64" applyNumberFormat="1" applyFont="1" applyBorder="1" applyAlignment="1">
      <alignment vertical="center"/>
      <protection/>
    </xf>
    <xf numFmtId="0" fontId="3" fillId="0" borderId="14" xfId="65" applyFont="1" applyBorder="1" applyAlignment="1">
      <alignment vertical="center"/>
      <protection/>
    </xf>
    <xf numFmtId="0" fontId="12" fillId="0" borderId="15" xfId="65" applyFont="1" applyBorder="1" applyAlignment="1">
      <alignment vertical="center"/>
      <protection/>
    </xf>
    <xf numFmtId="0" fontId="12" fillId="0" borderId="14" xfId="65" applyFont="1" applyBorder="1" applyAlignment="1">
      <alignment/>
      <protection/>
    </xf>
    <xf numFmtId="3" fontId="1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41" fillId="0" borderId="15" xfId="0" applyNumberFormat="1" applyFont="1" applyBorder="1" applyAlignment="1">
      <alignment vertical="center"/>
    </xf>
    <xf numFmtId="9" fontId="2" fillId="0" borderId="15" xfId="0" applyNumberFormat="1" applyFont="1" applyBorder="1" applyAlignment="1">
      <alignment/>
    </xf>
    <xf numFmtId="0" fontId="2" fillId="0" borderId="25" xfId="65" applyFont="1" applyBorder="1" applyAlignment="1">
      <alignment/>
      <protection/>
    </xf>
    <xf numFmtId="3" fontId="1" fillId="0" borderId="25" xfId="65" applyNumberFormat="1" applyFont="1" applyBorder="1" applyAlignment="1">
      <alignment/>
      <protection/>
    </xf>
    <xf numFmtId="3" fontId="4" fillId="0" borderId="25" xfId="65" applyNumberFormat="1" applyFont="1" applyBorder="1" applyAlignment="1">
      <alignment/>
      <protection/>
    </xf>
    <xf numFmtId="3" fontId="1" fillId="0" borderId="20" xfId="65" applyNumberFormat="1" applyFont="1" applyBorder="1" applyAlignment="1">
      <alignment/>
      <protection/>
    </xf>
    <xf numFmtId="3" fontId="1" fillId="0" borderId="20" xfId="65" applyNumberFormat="1" applyFont="1" applyBorder="1" applyAlignment="1">
      <alignment/>
      <protection/>
    </xf>
    <xf numFmtId="3" fontId="2" fillId="0" borderId="25" xfId="65" applyNumberFormat="1" applyFont="1" applyBorder="1" applyAlignment="1">
      <alignment/>
      <protection/>
    </xf>
    <xf numFmtId="3" fontId="1" fillId="0" borderId="30" xfId="65" applyNumberFormat="1" applyFont="1" applyBorder="1" applyAlignment="1">
      <alignment/>
      <protection/>
    </xf>
    <xf numFmtId="3" fontId="2" fillId="0" borderId="25" xfId="65" applyNumberFormat="1" applyFont="1" applyBorder="1" applyAlignment="1">
      <alignment/>
      <protection/>
    </xf>
    <xf numFmtId="3" fontId="1" fillId="0" borderId="25" xfId="65" applyNumberFormat="1" applyFont="1" applyBorder="1" applyAlignment="1">
      <alignment/>
      <protection/>
    </xf>
    <xf numFmtId="3" fontId="2" fillId="0" borderId="20" xfId="65" applyNumberFormat="1" applyFont="1" applyBorder="1" applyAlignment="1">
      <alignment/>
      <protection/>
    </xf>
    <xf numFmtId="3" fontId="1" fillId="0" borderId="34" xfId="65" applyNumberFormat="1" applyFont="1" applyBorder="1" applyAlignment="1">
      <alignment/>
      <protection/>
    </xf>
    <xf numFmtId="3" fontId="1" fillId="0" borderId="35" xfId="65" applyNumberFormat="1" applyFont="1" applyBorder="1" applyAlignment="1">
      <alignment/>
      <protection/>
    </xf>
    <xf numFmtId="3" fontId="1" fillId="0" borderId="34" xfId="65" applyNumberFormat="1" applyFont="1" applyBorder="1" applyAlignment="1">
      <alignment/>
      <protection/>
    </xf>
    <xf numFmtId="3" fontId="1" fillId="0" borderId="36" xfId="65" applyNumberFormat="1" applyFont="1" applyBorder="1" applyAlignment="1">
      <alignment/>
      <protection/>
    </xf>
    <xf numFmtId="3" fontId="2" fillId="0" borderId="35" xfId="65" applyNumberFormat="1" applyFont="1" applyBorder="1" applyAlignment="1">
      <alignment/>
      <protection/>
    </xf>
    <xf numFmtId="3" fontId="3" fillId="0" borderId="17" xfId="65" applyNumberFormat="1" applyFont="1" applyBorder="1" applyAlignment="1">
      <alignment/>
      <protection/>
    </xf>
    <xf numFmtId="0" fontId="0" fillId="0" borderId="12" xfId="65" applyFont="1" applyBorder="1" applyAlignment="1">
      <alignment/>
      <protection/>
    </xf>
    <xf numFmtId="3" fontId="1" fillId="0" borderId="14" xfId="65" applyNumberFormat="1" applyFont="1" applyBorder="1" applyAlignment="1">
      <alignment vertical="center"/>
      <protection/>
    </xf>
    <xf numFmtId="0" fontId="1" fillId="0" borderId="19" xfId="65" applyFont="1" applyBorder="1" applyAlignment="1">
      <alignment/>
      <protection/>
    </xf>
    <xf numFmtId="0" fontId="1" fillId="0" borderId="23" xfId="65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4" fillId="0" borderId="21" xfId="64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39" fillId="0" borderId="0" xfId="0" applyFont="1" applyBorder="1" applyAlignment="1">
      <alignment/>
    </xf>
    <xf numFmtId="3" fontId="4" fillId="0" borderId="23" xfId="0" applyNumberFormat="1" applyFont="1" applyBorder="1" applyAlignment="1">
      <alignment/>
    </xf>
    <xf numFmtId="0" fontId="4" fillId="0" borderId="23" xfId="65" applyFont="1" applyBorder="1" applyAlignment="1">
      <alignment/>
      <protection/>
    </xf>
    <xf numFmtId="0" fontId="34" fillId="0" borderId="31" xfId="64" applyFont="1" applyBorder="1" applyAlignment="1">
      <alignment vertical="center"/>
      <protection/>
    </xf>
    <xf numFmtId="0" fontId="8" fillId="0" borderId="12" xfId="65" applyFont="1" applyBorder="1" applyAlignment="1">
      <alignment/>
      <protection/>
    </xf>
    <xf numFmtId="0" fontId="38" fillId="0" borderId="11" xfId="65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1" fillId="0" borderId="19" xfId="65" applyFont="1" applyBorder="1" applyAlignment="1">
      <alignment/>
      <protection/>
    </xf>
    <xf numFmtId="3" fontId="37" fillId="0" borderId="20" xfId="64" applyNumberFormat="1" applyFont="1" applyBorder="1">
      <alignment/>
      <protection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3" fontId="10" fillId="0" borderId="16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16" xfId="0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8" fillId="0" borderId="11" xfId="65" applyFont="1" applyBorder="1" applyAlignment="1">
      <alignment/>
      <protection/>
    </xf>
    <xf numFmtId="3" fontId="38" fillId="0" borderId="22" xfId="64" applyNumberFormat="1" applyFont="1" applyBorder="1">
      <alignment/>
      <protection/>
    </xf>
    <xf numFmtId="0" fontId="1" fillId="0" borderId="36" xfId="0" applyFont="1" applyFill="1" applyBorder="1" applyAlignment="1">
      <alignment horizontal="left" vertical="top"/>
    </xf>
    <xf numFmtId="0" fontId="12" fillId="0" borderId="10" xfId="65" applyFont="1" applyBorder="1" applyAlignment="1">
      <alignment/>
      <protection/>
    </xf>
    <xf numFmtId="3" fontId="1" fillId="0" borderId="12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3" fontId="2" fillId="0" borderId="13" xfId="65" applyNumberFormat="1" applyFont="1" applyBorder="1" applyAlignment="1">
      <alignment/>
      <protection/>
    </xf>
    <xf numFmtId="3" fontId="0" fillId="0" borderId="15" xfId="0" applyNumberFormat="1" applyFont="1" applyBorder="1" applyAlignment="1">
      <alignment vertical="center"/>
    </xf>
    <xf numFmtId="3" fontId="37" fillId="0" borderId="31" xfId="64" applyNumberFormat="1" applyFont="1" applyBorder="1">
      <alignment/>
      <protection/>
    </xf>
    <xf numFmtId="0" fontId="12" fillId="0" borderId="11" xfId="65" applyFont="1" applyBorder="1" applyAlignment="1">
      <alignment/>
      <protection/>
    </xf>
    <xf numFmtId="0" fontId="2" fillId="0" borderId="25" xfId="0" applyFont="1" applyBorder="1" applyAlignment="1">
      <alignment horizontal="center"/>
    </xf>
    <xf numFmtId="3" fontId="10" fillId="0" borderId="12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3" fontId="2" fillId="0" borderId="15" xfId="0" applyNumberFormat="1" applyFont="1" applyBorder="1" applyAlignment="1">
      <alignment vertical="center"/>
    </xf>
    <xf numFmtId="0" fontId="0" fillId="0" borderId="12" xfId="65" applyFont="1" applyBorder="1" applyAlignment="1">
      <alignment/>
      <protection/>
    </xf>
    <xf numFmtId="3" fontId="3" fillId="0" borderId="29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8">
      <alignment/>
      <protection/>
    </xf>
    <xf numFmtId="0" fontId="1" fillId="0" borderId="0" xfId="68" applyFont="1" applyBorder="1" applyAlignment="1">
      <alignment horizontal="centerContinuous"/>
      <protection/>
    </xf>
    <xf numFmtId="3" fontId="12" fillId="0" borderId="10" xfId="68" applyNumberFormat="1" applyFont="1" applyFill="1" applyBorder="1" applyAlignment="1">
      <alignment horizontal="center"/>
      <protection/>
    </xf>
    <xf numFmtId="3" fontId="12" fillId="0" borderId="10" xfId="68" applyNumberFormat="1" applyFont="1" applyFill="1" applyBorder="1" applyAlignment="1" applyProtection="1">
      <alignment horizontal="center"/>
      <protection locked="0"/>
    </xf>
    <xf numFmtId="3" fontId="12" fillId="0" borderId="16" xfId="68" applyNumberFormat="1" applyFont="1" applyFill="1" applyBorder="1" applyAlignment="1" applyProtection="1">
      <alignment horizontal="center"/>
      <protection locked="0"/>
    </xf>
    <xf numFmtId="3" fontId="15" fillId="0" borderId="10" xfId="68" applyNumberFormat="1" applyFont="1" applyFill="1" applyBorder="1" applyAlignment="1" applyProtection="1">
      <alignment horizontal="center"/>
      <protection locked="0"/>
    </xf>
    <xf numFmtId="0" fontId="12" fillId="0" borderId="16" xfId="68" applyFont="1" applyFill="1" applyBorder="1" applyProtection="1">
      <alignment/>
      <protection locked="0"/>
    </xf>
    <xf numFmtId="3" fontId="3" fillId="0" borderId="20" xfId="65" applyNumberFormat="1" applyFont="1" applyBorder="1" applyAlignment="1">
      <alignment/>
      <protection/>
    </xf>
    <xf numFmtId="3" fontId="2" fillId="0" borderId="35" xfId="65" applyNumberFormat="1" applyFont="1" applyBorder="1" applyAlignment="1">
      <alignment/>
      <protection/>
    </xf>
    <xf numFmtId="0" fontId="12" fillId="0" borderId="15" xfId="65" applyFont="1" applyBorder="1" applyAlignment="1">
      <alignment/>
      <protection/>
    </xf>
    <xf numFmtId="0" fontId="15" fillId="0" borderId="14" xfId="65" applyFont="1" applyBorder="1" applyAlignment="1">
      <alignment/>
      <protection/>
    </xf>
    <xf numFmtId="3" fontId="12" fillId="0" borderId="14" xfId="65" applyNumberFormat="1" applyFont="1" applyBorder="1" applyAlignment="1">
      <alignment/>
      <protection/>
    </xf>
    <xf numFmtId="0" fontId="10" fillId="0" borderId="12" xfId="65" applyFont="1" applyBorder="1" applyAlignment="1">
      <alignment/>
      <protection/>
    </xf>
    <xf numFmtId="0" fontId="12" fillId="0" borderId="19" xfId="65" applyFont="1" applyBorder="1" applyAlignment="1">
      <alignment/>
      <protection/>
    </xf>
    <xf numFmtId="0" fontId="46" fillId="0" borderId="14" xfId="65" applyFont="1" applyBorder="1" applyAlignment="1">
      <alignment/>
      <protection/>
    </xf>
    <xf numFmtId="0" fontId="2" fillId="0" borderId="23" xfId="65" applyFont="1" applyBorder="1" applyAlignment="1">
      <alignment/>
      <protection/>
    </xf>
    <xf numFmtId="0" fontId="46" fillId="0" borderId="10" xfId="65" applyFont="1" applyBorder="1" applyAlignment="1">
      <alignment/>
      <protection/>
    </xf>
    <xf numFmtId="0" fontId="46" fillId="0" borderId="14" xfId="65" applyFont="1" applyBorder="1" applyAlignment="1">
      <alignment vertical="center"/>
      <protection/>
    </xf>
    <xf numFmtId="0" fontId="2" fillId="0" borderId="17" xfId="65" applyFont="1" applyBorder="1" applyAlignment="1">
      <alignment/>
      <protection/>
    </xf>
    <xf numFmtId="0" fontId="2" fillId="0" borderId="20" xfId="65" applyFont="1" applyBorder="1" applyAlignment="1">
      <alignment/>
      <protection/>
    </xf>
    <xf numFmtId="0" fontId="46" fillId="0" borderId="14" xfId="65" applyFont="1" applyBorder="1" applyAlignment="1">
      <alignment vertical="center"/>
      <protection/>
    </xf>
    <xf numFmtId="0" fontId="3" fillId="0" borderId="13" xfId="65" applyFont="1" applyBorder="1" applyAlignment="1">
      <alignment/>
      <protection/>
    </xf>
    <xf numFmtId="0" fontId="2" fillId="0" borderId="18" xfId="65" applyFont="1" applyBorder="1" applyAlignment="1">
      <alignment/>
      <protection/>
    </xf>
    <xf numFmtId="0" fontId="2" fillId="0" borderId="34" xfId="65" applyFont="1" applyBorder="1" applyAlignment="1">
      <alignment/>
      <protection/>
    </xf>
    <xf numFmtId="0" fontId="2" fillId="0" borderId="35" xfId="65" applyFont="1" applyBorder="1" applyAlignment="1">
      <alignment/>
      <protection/>
    </xf>
    <xf numFmtId="0" fontId="2" fillId="0" borderId="36" xfId="65" applyFont="1" applyBorder="1" applyAlignment="1">
      <alignment/>
      <protection/>
    </xf>
    <xf numFmtId="0" fontId="12" fillId="0" borderId="12" xfId="65" applyFont="1" applyBorder="1" applyAlignment="1">
      <alignment vertical="center"/>
      <protection/>
    </xf>
    <xf numFmtId="0" fontId="12" fillId="0" borderId="12" xfId="65" applyFont="1" applyBorder="1" applyAlignment="1">
      <alignment/>
      <protection/>
    </xf>
    <xf numFmtId="0" fontId="2" fillId="0" borderId="30" xfId="65" applyFont="1" applyBorder="1" applyAlignment="1">
      <alignment/>
      <protection/>
    </xf>
    <xf numFmtId="3" fontId="2" fillId="0" borderId="30" xfId="65" applyNumberFormat="1" applyFont="1" applyBorder="1" applyAlignment="1">
      <alignment/>
      <protection/>
    </xf>
    <xf numFmtId="3" fontId="3" fillId="0" borderId="30" xfId="65" applyNumberFormat="1" applyFont="1" applyBorder="1" applyAlignment="1">
      <alignment/>
      <protection/>
    </xf>
    <xf numFmtId="0" fontId="12" fillId="0" borderId="14" xfId="65" applyFont="1" applyBorder="1" applyAlignment="1">
      <alignment vertical="center"/>
      <protection/>
    </xf>
    <xf numFmtId="3" fontId="2" fillId="0" borderId="36" xfId="65" applyNumberFormat="1" applyFont="1" applyBorder="1" applyAlignment="1">
      <alignment/>
      <protection/>
    </xf>
    <xf numFmtId="3" fontId="2" fillId="0" borderId="34" xfId="65" applyNumberFormat="1" applyFont="1" applyBorder="1" applyAlignment="1">
      <alignment/>
      <protection/>
    </xf>
    <xf numFmtId="3" fontId="12" fillId="0" borderId="30" xfId="65" applyNumberFormat="1" applyFont="1" applyBorder="1" applyAlignment="1">
      <alignment vertical="center"/>
      <protection/>
    </xf>
    <xf numFmtId="0" fontId="46" fillId="0" borderId="19" xfId="65" applyFont="1" applyBorder="1" applyAlignment="1">
      <alignment vertical="center"/>
      <protection/>
    </xf>
    <xf numFmtId="0" fontId="46" fillId="0" borderId="12" xfId="65" applyFont="1" applyBorder="1" applyAlignment="1">
      <alignment vertical="center"/>
      <protection/>
    </xf>
    <xf numFmtId="0" fontId="14" fillId="0" borderId="14" xfId="65" applyFont="1" applyBorder="1" applyAlignment="1">
      <alignment/>
      <protection/>
    </xf>
    <xf numFmtId="0" fontId="3" fillId="0" borderId="28" xfId="65" applyFont="1" applyBorder="1" applyAlignment="1">
      <alignment/>
      <protection/>
    </xf>
    <xf numFmtId="0" fontId="46" fillId="0" borderId="31" xfId="65" applyFont="1" applyBorder="1" applyAlignment="1">
      <alignment/>
      <protection/>
    </xf>
    <xf numFmtId="3" fontId="1" fillId="0" borderId="32" xfId="65" applyNumberFormat="1" applyFont="1" applyBorder="1" applyAlignment="1">
      <alignment/>
      <protection/>
    </xf>
    <xf numFmtId="0" fontId="3" fillId="0" borderId="38" xfId="65" applyFont="1" applyBorder="1" applyAlignment="1">
      <alignment/>
      <protection/>
    </xf>
    <xf numFmtId="0" fontId="46" fillId="0" borderId="31" xfId="65" applyFont="1" applyBorder="1" applyAlignment="1">
      <alignment vertical="center"/>
      <protection/>
    </xf>
    <xf numFmtId="3" fontId="1" fillId="0" borderId="24" xfId="65" applyNumberFormat="1" applyFont="1" applyBorder="1" applyAlignment="1">
      <alignment/>
      <protection/>
    </xf>
    <xf numFmtId="0" fontId="2" fillId="0" borderId="14" xfId="65" applyFont="1" applyBorder="1" applyAlignment="1">
      <alignment/>
      <protection/>
    </xf>
    <xf numFmtId="3" fontId="1" fillId="0" borderId="38" xfId="65" applyNumberFormat="1" applyFont="1" applyBorder="1" applyAlignment="1">
      <alignment/>
      <protection/>
    </xf>
    <xf numFmtId="0" fontId="38" fillId="0" borderId="12" xfId="65" applyFont="1" applyBorder="1" applyAlignment="1">
      <alignment/>
      <protection/>
    </xf>
    <xf numFmtId="0" fontId="38" fillId="0" borderId="23" xfId="65" applyFont="1" applyBorder="1" applyAlignment="1">
      <alignment/>
      <protection/>
    </xf>
    <xf numFmtId="0" fontId="37" fillId="0" borderId="14" xfId="65" applyFont="1" applyBorder="1" applyAlignment="1">
      <alignment/>
      <protection/>
    </xf>
    <xf numFmtId="0" fontId="34" fillId="0" borderId="14" xfId="65" applyFont="1" applyBorder="1" applyAlignment="1">
      <alignment/>
      <protection/>
    </xf>
    <xf numFmtId="0" fontId="38" fillId="0" borderId="14" xfId="65" applyFont="1" applyBorder="1" applyAlignment="1">
      <alignment/>
      <protection/>
    </xf>
    <xf numFmtId="0" fontId="34" fillId="0" borderId="38" xfId="65" applyFont="1" applyBorder="1" applyAlignment="1">
      <alignment/>
      <protection/>
    </xf>
    <xf numFmtId="0" fontId="43" fillId="0" borderId="31" xfId="65" applyFont="1" applyBorder="1" applyAlignment="1">
      <alignment/>
      <protection/>
    </xf>
    <xf numFmtId="0" fontId="38" fillId="0" borderId="19" xfId="65" applyFont="1" applyBorder="1" applyAlignment="1">
      <alignment/>
      <protection/>
    </xf>
    <xf numFmtId="0" fontId="38" fillId="0" borderId="15" xfId="65" applyFont="1" applyBorder="1" applyAlignment="1">
      <alignment/>
      <protection/>
    </xf>
    <xf numFmtId="3" fontId="38" fillId="0" borderId="23" xfId="64" applyNumberFormat="1" applyFont="1" applyBorder="1">
      <alignment/>
      <protection/>
    </xf>
    <xf numFmtId="3" fontId="37" fillId="0" borderId="14" xfId="64" applyNumberFormat="1" applyFont="1" applyBorder="1">
      <alignment/>
      <protection/>
    </xf>
    <xf numFmtId="3" fontId="38" fillId="0" borderId="14" xfId="64" applyNumberFormat="1" applyFont="1" applyBorder="1">
      <alignment/>
      <protection/>
    </xf>
    <xf numFmtId="0" fontId="38" fillId="0" borderId="20" xfId="64" applyFont="1" applyBorder="1">
      <alignment/>
      <protection/>
    </xf>
    <xf numFmtId="0" fontId="35" fillId="0" borderId="14" xfId="64" applyFont="1" applyBorder="1" applyAlignment="1">
      <alignment vertical="center"/>
      <protection/>
    </xf>
    <xf numFmtId="3" fontId="1" fillId="0" borderId="38" xfId="65" applyNumberFormat="1" applyFont="1" applyBorder="1" applyAlignment="1">
      <alignment/>
      <protection/>
    </xf>
    <xf numFmtId="3" fontId="1" fillId="0" borderId="31" xfId="65" applyNumberFormat="1" applyFont="1" applyBorder="1" applyAlignment="1">
      <alignment/>
      <protection/>
    </xf>
    <xf numFmtId="3" fontId="1" fillId="0" borderId="28" xfId="65" applyNumberFormat="1" applyFont="1" applyBorder="1" applyAlignment="1">
      <alignment/>
      <protection/>
    </xf>
    <xf numFmtId="3" fontId="38" fillId="0" borderId="19" xfId="64" applyNumberFormat="1" applyFont="1" applyBorder="1">
      <alignment/>
      <protection/>
    </xf>
    <xf numFmtId="0" fontId="43" fillId="0" borderId="28" xfId="65" applyFont="1" applyBorder="1" applyAlignment="1">
      <alignment vertical="center"/>
      <protection/>
    </xf>
    <xf numFmtId="3" fontId="37" fillId="0" borderId="38" xfId="64" applyNumberFormat="1" applyFont="1" applyBorder="1">
      <alignment/>
      <protection/>
    </xf>
    <xf numFmtId="3" fontId="37" fillId="0" borderId="22" xfId="64" applyNumberFormat="1" applyFont="1" applyBorder="1">
      <alignment/>
      <protection/>
    </xf>
    <xf numFmtId="3" fontId="38" fillId="0" borderId="15" xfId="64" applyNumberFormat="1" applyFont="1" applyBorder="1">
      <alignment/>
      <protection/>
    </xf>
    <xf numFmtId="0" fontId="36" fillId="0" borderId="12" xfId="65" applyFont="1" applyBorder="1" applyAlignment="1">
      <alignment vertical="center"/>
      <protection/>
    </xf>
    <xf numFmtId="0" fontId="34" fillId="0" borderId="39" xfId="65" applyFont="1" applyBorder="1" applyAlignment="1">
      <alignment/>
      <protection/>
    </xf>
    <xf numFmtId="3" fontId="37" fillId="0" borderId="39" xfId="64" applyNumberFormat="1" applyFont="1" applyBorder="1">
      <alignment/>
      <protection/>
    </xf>
    <xf numFmtId="3" fontId="2" fillId="0" borderId="40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3" fontId="4" fillId="0" borderId="23" xfId="0" applyNumberFormat="1" applyFont="1" applyFill="1" applyBorder="1" applyAlignment="1">
      <alignment/>
    </xf>
    <xf numFmtId="0" fontId="38" fillId="0" borderId="41" xfId="64" applyFont="1" applyBorder="1">
      <alignment/>
      <protection/>
    </xf>
    <xf numFmtId="0" fontId="38" fillId="0" borderId="33" xfId="64" applyFont="1" applyBorder="1">
      <alignment/>
      <protection/>
    </xf>
    <xf numFmtId="0" fontId="38" fillId="0" borderId="12" xfId="64" applyFont="1" applyBorder="1">
      <alignment/>
      <protection/>
    </xf>
    <xf numFmtId="0" fontId="38" fillId="0" borderId="28" xfId="64" applyFont="1" applyBorder="1">
      <alignment/>
      <protection/>
    </xf>
    <xf numFmtId="3" fontId="38" fillId="0" borderId="42" xfId="64" applyNumberFormat="1" applyFont="1" applyBorder="1">
      <alignment/>
      <protection/>
    </xf>
    <xf numFmtId="0" fontId="37" fillId="0" borderId="17" xfId="64" applyFont="1" applyBorder="1">
      <alignment/>
      <protection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38" fillId="0" borderId="39" xfId="65" applyFont="1" applyBorder="1" applyAlignment="1">
      <alignment/>
      <protection/>
    </xf>
    <xf numFmtId="3" fontId="38" fillId="0" borderId="39" xfId="64" applyNumberFormat="1" applyFont="1" applyBorder="1">
      <alignment/>
      <protection/>
    </xf>
    <xf numFmtId="0" fontId="35" fillId="0" borderId="11" xfId="65" applyFont="1" applyBorder="1" applyAlignment="1">
      <alignment vertical="center"/>
      <protection/>
    </xf>
    <xf numFmtId="0" fontId="35" fillId="0" borderId="28" xfId="65" applyFont="1" applyBorder="1" applyAlignment="1">
      <alignment vertical="center"/>
      <protection/>
    </xf>
    <xf numFmtId="3" fontId="38" fillId="0" borderId="39" xfId="0" applyNumberFormat="1" applyFont="1" applyBorder="1" applyAlignment="1">
      <alignment/>
    </xf>
    <xf numFmtId="0" fontId="35" fillId="0" borderId="33" xfId="64" applyFont="1" applyBorder="1" applyAlignment="1">
      <alignment vertical="center"/>
      <protection/>
    </xf>
    <xf numFmtId="3" fontId="38" fillId="0" borderId="10" xfId="64" applyNumberFormat="1" applyFont="1" applyBorder="1">
      <alignment/>
      <protection/>
    </xf>
    <xf numFmtId="3" fontId="37" fillId="0" borderId="27" xfId="64" applyNumberFormat="1" applyFont="1" applyBorder="1">
      <alignment/>
      <protection/>
    </xf>
    <xf numFmtId="0" fontId="35" fillId="0" borderId="43" xfId="64" applyFont="1" applyBorder="1" applyAlignment="1">
      <alignment vertical="center"/>
      <protection/>
    </xf>
    <xf numFmtId="3" fontId="38" fillId="0" borderId="24" xfId="0" applyNumberFormat="1" applyFont="1" applyBorder="1" applyAlignment="1">
      <alignment/>
    </xf>
    <xf numFmtId="0" fontId="36" fillId="0" borderId="25" xfId="65" applyFont="1" applyBorder="1" applyAlignment="1">
      <alignment vertical="center"/>
      <protection/>
    </xf>
    <xf numFmtId="3" fontId="1" fillId="0" borderId="44" xfId="65" applyNumberFormat="1" applyFont="1" applyBorder="1" applyAlignment="1">
      <alignment/>
      <protection/>
    </xf>
    <xf numFmtId="0" fontId="12" fillId="0" borderId="44" xfId="65" applyFont="1" applyBorder="1" applyAlignment="1">
      <alignment/>
      <protection/>
    </xf>
    <xf numFmtId="0" fontId="11" fillId="0" borderId="0" xfId="66">
      <alignment/>
      <protection/>
    </xf>
    <xf numFmtId="0" fontId="11" fillId="0" borderId="0" xfId="66" applyFont="1" applyAlignment="1">
      <alignment horizontal="center"/>
      <protection/>
    </xf>
    <xf numFmtId="0" fontId="11" fillId="0" borderId="0" xfId="66" applyAlignment="1">
      <alignment horizontal="center"/>
      <protection/>
    </xf>
    <xf numFmtId="0" fontId="47" fillId="0" borderId="0" xfId="66" applyFont="1" applyAlignment="1">
      <alignment horizontal="center" vertical="center"/>
      <protection/>
    </xf>
    <xf numFmtId="0" fontId="14" fillId="0" borderId="0" xfId="66" applyFont="1" applyAlignment="1">
      <alignment horizontal="center" vertical="center"/>
      <protection/>
    </xf>
    <xf numFmtId="0" fontId="11" fillId="0" borderId="21" xfId="66" applyBorder="1">
      <alignment/>
      <protection/>
    </xf>
    <xf numFmtId="0" fontId="14" fillId="0" borderId="0" xfId="66" applyFont="1" applyAlignment="1">
      <alignment horizontal="right"/>
      <protection/>
    </xf>
    <xf numFmtId="0" fontId="40" fillId="0" borderId="12" xfId="66" applyFont="1" applyBorder="1" applyAlignment="1">
      <alignment vertical="center"/>
      <protection/>
    </xf>
    <xf numFmtId="3" fontId="40" fillId="0" borderId="11" xfId="66" applyNumberFormat="1" applyFont="1" applyBorder="1">
      <alignment/>
      <protection/>
    </xf>
    <xf numFmtId="3" fontId="34" fillId="0" borderId="11" xfId="66" applyNumberFormat="1" applyFont="1" applyBorder="1">
      <alignment/>
      <protection/>
    </xf>
    <xf numFmtId="3" fontId="40" fillId="0" borderId="12" xfId="66" applyNumberFormat="1" applyFont="1" applyBorder="1">
      <alignment/>
      <protection/>
    </xf>
    <xf numFmtId="3" fontId="34" fillId="0" borderId="12" xfId="66" applyNumberFormat="1" applyFont="1" applyBorder="1">
      <alignment/>
      <protection/>
    </xf>
    <xf numFmtId="0" fontId="48" fillId="0" borderId="0" xfId="66" applyFont="1">
      <alignment/>
      <protection/>
    </xf>
    <xf numFmtId="3" fontId="48" fillId="0" borderId="0" xfId="66" applyNumberFormat="1" applyFont="1">
      <alignment/>
      <protection/>
    </xf>
    <xf numFmtId="0" fontId="14" fillId="0" borderId="0" xfId="66" applyFont="1">
      <alignment/>
      <protection/>
    </xf>
    <xf numFmtId="0" fontId="11" fillId="0" borderId="21" xfId="66" applyBorder="1" applyAlignment="1">
      <alignment/>
      <protection/>
    </xf>
    <xf numFmtId="0" fontId="11" fillId="0" borderId="0" xfId="66" applyAlignment="1">
      <alignment/>
      <protection/>
    </xf>
    <xf numFmtId="0" fontId="34" fillId="0" borderId="13" xfId="66" applyFont="1" applyBorder="1" applyAlignment="1">
      <alignment horizontal="center"/>
      <protection/>
    </xf>
    <xf numFmtId="0" fontId="34" fillId="0" borderId="0" xfId="66" applyFont="1" applyAlignment="1">
      <alignment horizontal="center"/>
      <protection/>
    </xf>
    <xf numFmtId="0" fontId="40" fillId="0" borderId="25" xfId="66" applyFont="1" applyBorder="1" applyAlignment="1">
      <alignment/>
      <protection/>
    </xf>
    <xf numFmtId="3" fontId="40" fillId="0" borderId="45" xfId="66" applyNumberFormat="1" applyFont="1" applyBorder="1">
      <alignment/>
      <protection/>
    </xf>
    <xf numFmtId="0" fontId="40" fillId="0" borderId="42" xfId="66" applyFont="1" applyBorder="1" applyAlignment="1">
      <alignment/>
      <protection/>
    </xf>
    <xf numFmtId="3" fontId="40" fillId="0" borderId="25" xfId="66" applyNumberFormat="1" applyFont="1" applyBorder="1">
      <alignment/>
      <protection/>
    </xf>
    <xf numFmtId="3" fontId="40" fillId="0" borderId="42" xfId="66" applyNumberFormat="1" applyFont="1" applyBorder="1">
      <alignment/>
      <protection/>
    </xf>
    <xf numFmtId="0" fontId="11" fillId="0" borderId="0" xfId="66" applyBorder="1">
      <alignment/>
      <protection/>
    </xf>
    <xf numFmtId="0" fontId="34" fillId="0" borderId="10" xfId="66" applyFont="1" applyBorder="1" applyAlignment="1">
      <alignment horizontal="center"/>
      <protection/>
    </xf>
    <xf numFmtId="0" fontId="34" fillId="0" borderId="17" xfId="66" applyFont="1" applyBorder="1" applyAlignment="1">
      <alignment horizontal="center"/>
      <protection/>
    </xf>
    <xf numFmtId="0" fontId="34" fillId="0" borderId="0" xfId="66" applyFont="1" applyBorder="1" applyAlignment="1">
      <alignment horizontal="center"/>
      <protection/>
    </xf>
    <xf numFmtId="0" fontId="40" fillId="0" borderId="0" xfId="66" applyFont="1" applyBorder="1">
      <alignment/>
      <protection/>
    </xf>
    <xf numFmtId="0" fontId="34" fillId="0" borderId="45" xfId="66" applyFont="1" applyBorder="1" applyAlignment="1">
      <alignment horizontal="center"/>
      <protection/>
    </xf>
    <xf numFmtId="0" fontId="34" fillId="0" borderId="42" xfId="66" applyFont="1" applyBorder="1" applyAlignment="1">
      <alignment horizontal="center"/>
      <protection/>
    </xf>
    <xf numFmtId="0" fontId="34" fillId="0" borderId="12" xfId="66" applyFont="1" applyBorder="1" applyAlignment="1">
      <alignment horizontal="center"/>
      <protection/>
    </xf>
    <xf numFmtId="0" fontId="11" fillId="0" borderId="0" xfId="70">
      <alignment/>
      <protection/>
    </xf>
    <xf numFmtId="0" fontId="35" fillId="0" borderId="0" xfId="70" applyFont="1" applyAlignment="1">
      <alignment horizontal="center"/>
      <protection/>
    </xf>
    <xf numFmtId="0" fontId="11" fillId="0" borderId="21" xfId="70" applyBorder="1">
      <alignment/>
      <protection/>
    </xf>
    <xf numFmtId="0" fontId="1" fillId="0" borderId="0" xfId="63" applyFont="1" applyBorder="1" applyAlignment="1">
      <alignment horizontal="right"/>
      <protection/>
    </xf>
    <xf numFmtId="0" fontId="48" fillId="0" borderId="18" xfId="70" applyFont="1" applyBorder="1">
      <alignment/>
      <protection/>
    </xf>
    <xf numFmtId="0" fontId="48" fillId="0" borderId="40" xfId="70" applyFont="1" applyBorder="1">
      <alignment/>
      <protection/>
    </xf>
    <xf numFmtId="0" fontId="48" fillId="0" borderId="26" xfId="70" applyFont="1" applyBorder="1">
      <alignment/>
      <protection/>
    </xf>
    <xf numFmtId="3" fontId="48" fillId="0" borderId="13" xfId="70" applyNumberFormat="1" applyFont="1" applyBorder="1">
      <alignment/>
      <protection/>
    </xf>
    <xf numFmtId="0" fontId="48" fillId="0" borderId="17" xfId="70" applyFont="1" applyBorder="1">
      <alignment/>
      <protection/>
    </xf>
    <xf numFmtId="0" fontId="48" fillId="0" borderId="0" xfId="70" applyFont="1" applyBorder="1">
      <alignment/>
      <protection/>
    </xf>
    <xf numFmtId="0" fontId="48" fillId="0" borderId="22" xfId="70" applyFont="1" applyBorder="1">
      <alignment/>
      <protection/>
    </xf>
    <xf numFmtId="3" fontId="48" fillId="0" borderId="10" xfId="70" applyNumberFormat="1" applyFont="1" applyBorder="1">
      <alignment/>
      <protection/>
    </xf>
    <xf numFmtId="0" fontId="48" fillId="0" borderId="34" xfId="70" applyFont="1" applyBorder="1">
      <alignment/>
      <protection/>
    </xf>
    <xf numFmtId="0" fontId="48" fillId="0" borderId="46" xfId="70" applyFont="1" applyBorder="1">
      <alignment/>
      <protection/>
    </xf>
    <xf numFmtId="0" fontId="48" fillId="0" borderId="29" xfId="70" applyFont="1" applyBorder="1">
      <alignment/>
      <protection/>
    </xf>
    <xf numFmtId="3" fontId="48" fillId="0" borderId="16" xfId="70" applyNumberFormat="1" applyFont="1" applyBorder="1">
      <alignment/>
      <protection/>
    </xf>
    <xf numFmtId="0" fontId="49" fillId="0" borderId="17" xfId="70" applyFont="1" applyBorder="1">
      <alignment/>
      <protection/>
    </xf>
    <xf numFmtId="3" fontId="49" fillId="0" borderId="10" xfId="70" applyNumberFormat="1" applyFont="1" applyBorder="1">
      <alignment/>
      <protection/>
    </xf>
    <xf numFmtId="0" fontId="49" fillId="0" borderId="34" xfId="70" applyFont="1" applyBorder="1">
      <alignment/>
      <protection/>
    </xf>
    <xf numFmtId="3" fontId="49" fillId="0" borderId="15" xfId="70" applyNumberFormat="1" applyFont="1" applyBorder="1">
      <alignment/>
      <protection/>
    </xf>
    <xf numFmtId="0" fontId="49" fillId="0" borderId="46" xfId="70" applyFont="1" applyBorder="1">
      <alignment/>
      <protection/>
    </xf>
    <xf numFmtId="0" fontId="49" fillId="0" borderId="29" xfId="70" applyFont="1" applyBorder="1">
      <alignment/>
      <protection/>
    </xf>
    <xf numFmtId="3" fontId="43" fillId="0" borderId="16" xfId="70" applyNumberFormat="1" applyFont="1" applyBorder="1" applyAlignment="1">
      <alignment vertical="center"/>
      <protection/>
    </xf>
    <xf numFmtId="3" fontId="43" fillId="0" borderId="10" xfId="70" applyNumberFormat="1" applyFont="1" applyBorder="1">
      <alignment/>
      <protection/>
    </xf>
    <xf numFmtId="3" fontId="43" fillId="0" borderId="13" xfId="70" applyNumberFormat="1" applyFont="1" applyBorder="1" applyAlignment="1">
      <alignment vertical="center"/>
      <protection/>
    </xf>
    <xf numFmtId="3" fontId="43" fillId="0" borderId="10" xfId="70" applyNumberFormat="1" applyFont="1" applyBorder="1" applyAlignment="1">
      <alignment vertical="center"/>
      <protection/>
    </xf>
    <xf numFmtId="3" fontId="43" fillId="0" borderId="15" xfId="70" applyNumberFormat="1" applyFont="1" applyBorder="1">
      <alignment/>
      <protection/>
    </xf>
    <xf numFmtId="0" fontId="11" fillId="0" borderId="0" xfId="67">
      <alignment/>
      <protection/>
    </xf>
    <xf numFmtId="0" fontId="3" fillId="0" borderId="0" xfId="61" applyFont="1" applyAlignment="1">
      <alignment horizontal="center"/>
      <protection/>
    </xf>
    <xf numFmtId="0" fontId="11" fillId="0" borderId="0" xfId="67" applyAlignment="1">
      <alignment/>
      <protection/>
    </xf>
    <xf numFmtId="0" fontId="11" fillId="0" borderId="0" xfId="62" applyAlignment="1">
      <alignment/>
      <protection/>
    </xf>
    <xf numFmtId="0" fontId="11" fillId="0" borderId="21" xfId="67" applyBorder="1">
      <alignment/>
      <protection/>
    </xf>
    <xf numFmtId="0" fontId="11" fillId="0" borderId="12" xfId="67" applyBorder="1">
      <alignment/>
      <protection/>
    </xf>
    <xf numFmtId="0" fontId="14" fillId="0" borderId="40" xfId="67" applyFont="1" applyBorder="1" applyAlignment="1">
      <alignment/>
      <protection/>
    </xf>
    <xf numFmtId="0" fontId="11" fillId="0" borderId="40" xfId="67" applyBorder="1" applyAlignment="1">
      <alignment/>
      <protection/>
    </xf>
    <xf numFmtId="0" fontId="11" fillId="0" borderId="40" xfId="67" applyBorder="1" applyAlignment="1">
      <alignment horizontal="right" vertical="center"/>
      <protection/>
    </xf>
    <xf numFmtId="0" fontId="11" fillId="0" borderId="0" xfId="67" applyBorder="1" applyAlignment="1">
      <alignment/>
      <protection/>
    </xf>
    <xf numFmtId="0" fontId="14" fillId="0" borderId="0" xfId="67" applyFont="1" applyBorder="1" applyAlignment="1">
      <alignment/>
      <protection/>
    </xf>
    <xf numFmtId="0" fontId="11" fillId="0" borderId="0" xfId="67" applyBorder="1" applyAlignment="1">
      <alignment horizontal="right" vertical="center"/>
      <protection/>
    </xf>
    <xf numFmtId="0" fontId="11" fillId="0" borderId="0" xfId="74">
      <alignment/>
      <protection/>
    </xf>
    <xf numFmtId="0" fontId="11" fillId="0" borderId="21" xfId="74" applyBorder="1">
      <alignment/>
      <protection/>
    </xf>
    <xf numFmtId="0" fontId="3" fillId="0" borderId="0" xfId="63" applyFont="1" applyBorder="1" applyAlignment="1">
      <alignment horizontal="right"/>
      <protection/>
    </xf>
    <xf numFmtId="0" fontId="15" fillId="0" borderId="12" xfId="74" applyFont="1" applyBorder="1">
      <alignment/>
      <protection/>
    </xf>
    <xf numFmtId="0" fontId="14" fillId="0" borderId="10" xfId="74" applyFont="1" applyBorder="1" applyAlignment="1">
      <alignment horizontal="center"/>
      <protection/>
    </xf>
    <xf numFmtId="0" fontId="52" fillId="0" borderId="10" xfId="74" applyFont="1" applyBorder="1" applyAlignment="1">
      <alignment/>
      <protection/>
    </xf>
    <xf numFmtId="0" fontId="52" fillId="0" borderId="0" xfId="74" applyFont="1">
      <alignment/>
      <protection/>
    </xf>
    <xf numFmtId="0" fontId="52" fillId="0" borderId="10" xfId="74" applyFont="1" applyBorder="1">
      <alignment/>
      <protection/>
    </xf>
    <xf numFmtId="3" fontId="52" fillId="0" borderId="10" xfId="74" applyNumberFormat="1" applyFont="1" applyBorder="1">
      <alignment/>
      <protection/>
    </xf>
    <xf numFmtId="0" fontId="53" fillId="0" borderId="10" xfId="74" applyFont="1" applyBorder="1">
      <alignment/>
      <protection/>
    </xf>
    <xf numFmtId="0" fontId="14" fillId="0" borderId="11" xfId="74" applyFont="1" applyBorder="1" applyAlignment="1">
      <alignment horizontal="center"/>
      <protection/>
    </xf>
    <xf numFmtId="0" fontId="52" fillId="0" borderId="21" xfId="74" applyFont="1" applyBorder="1">
      <alignment/>
      <protection/>
    </xf>
    <xf numFmtId="0" fontId="52" fillId="0" borderId="11" xfId="74" applyFont="1" applyBorder="1">
      <alignment/>
      <protection/>
    </xf>
    <xf numFmtId="3" fontId="52" fillId="0" borderId="11" xfId="74" applyNumberFormat="1" applyFont="1" applyBorder="1">
      <alignment/>
      <protection/>
    </xf>
    <xf numFmtId="0" fontId="53" fillId="0" borderId="11" xfId="74" applyFont="1" applyBorder="1">
      <alignment/>
      <protection/>
    </xf>
    <xf numFmtId="0" fontId="11" fillId="0" borderId="0" xfId="72">
      <alignment/>
      <protection/>
    </xf>
    <xf numFmtId="0" fontId="52" fillId="0" borderId="0" xfId="72" applyFont="1">
      <alignment/>
      <protection/>
    </xf>
    <xf numFmtId="0" fontId="55" fillId="0" borderId="0" xfId="72" applyFont="1" applyAlignment="1">
      <alignment horizontal="center" vertical="center"/>
      <protection/>
    </xf>
    <xf numFmtId="0" fontId="11" fillId="0" borderId="0" xfId="72" applyFont="1">
      <alignment/>
      <protection/>
    </xf>
    <xf numFmtId="0" fontId="11" fillId="0" borderId="26" xfId="72" applyBorder="1">
      <alignment/>
      <protection/>
    </xf>
    <xf numFmtId="0" fontId="56" fillId="0" borderId="25" xfId="72" applyFont="1" applyBorder="1" applyAlignment="1">
      <alignment horizontal="center" vertical="center" wrapText="1"/>
      <protection/>
    </xf>
    <xf numFmtId="0" fontId="11" fillId="0" borderId="47" xfId="72" applyBorder="1">
      <alignment/>
      <protection/>
    </xf>
    <xf numFmtId="0" fontId="56" fillId="0" borderId="12" xfId="72" applyFont="1" applyBorder="1" applyAlignment="1">
      <alignment horizontal="center" vertical="center" wrapText="1"/>
      <protection/>
    </xf>
    <xf numFmtId="0" fontId="56" fillId="0" borderId="12" xfId="72" applyFont="1" applyFill="1" applyBorder="1" applyAlignment="1">
      <alignment horizontal="center" vertical="center" wrapText="1"/>
      <protection/>
    </xf>
    <xf numFmtId="1" fontId="14" fillId="0" borderId="12" xfId="72" applyNumberFormat="1" applyFont="1" applyBorder="1" applyAlignment="1">
      <alignment horizontal="center" vertical="center"/>
      <protection/>
    </xf>
    <xf numFmtId="0" fontId="56" fillId="0" borderId="11" xfId="72" applyFont="1" applyBorder="1" applyAlignment="1">
      <alignment vertical="center"/>
      <protection/>
    </xf>
    <xf numFmtId="3" fontId="35" fillId="16" borderId="12" xfId="72" applyNumberFormat="1" applyFont="1" applyFill="1" applyBorder="1" applyAlignment="1">
      <alignment vertical="center"/>
      <protection/>
    </xf>
    <xf numFmtId="3" fontId="35" fillId="16" borderId="11" xfId="72" applyNumberFormat="1" applyFont="1" applyFill="1" applyBorder="1" applyAlignment="1">
      <alignment vertical="center"/>
      <protection/>
    </xf>
    <xf numFmtId="0" fontId="11" fillId="0" borderId="12" xfId="72" applyBorder="1">
      <alignment/>
      <protection/>
    </xf>
    <xf numFmtId="0" fontId="57" fillId="0" borderId="11" xfId="72" applyFont="1" applyBorder="1" applyAlignment="1">
      <alignment vertical="center"/>
      <protection/>
    </xf>
    <xf numFmtId="3" fontId="36" fillId="16" borderId="11" xfId="72" applyNumberFormat="1" applyFont="1" applyFill="1" applyBorder="1" applyAlignment="1">
      <alignment vertical="center"/>
      <protection/>
    </xf>
    <xf numFmtId="3" fontId="58" fillId="0" borderId="11" xfId="72" applyNumberFormat="1" applyFont="1" applyBorder="1" applyAlignment="1">
      <alignment vertical="center"/>
      <protection/>
    </xf>
    <xf numFmtId="3" fontId="58" fillId="0" borderId="11" xfId="72" applyNumberFormat="1" applyFont="1" applyFill="1" applyBorder="1" applyAlignment="1">
      <alignment vertical="center"/>
      <protection/>
    </xf>
    <xf numFmtId="0" fontId="58" fillId="0" borderId="11" xfId="72" applyFont="1" applyBorder="1" applyAlignment="1">
      <alignment vertical="center"/>
      <protection/>
    </xf>
    <xf numFmtId="0" fontId="36" fillId="0" borderId="12" xfId="72" applyFont="1" applyBorder="1" applyAlignment="1">
      <alignment horizontal="left" vertical="center"/>
      <protection/>
    </xf>
    <xf numFmtId="0" fontId="56" fillId="0" borderId="12" xfId="72" applyFont="1" applyBorder="1" applyAlignment="1">
      <alignment vertical="center"/>
      <protection/>
    </xf>
    <xf numFmtId="0" fontId="58" fillId="0" borderId="12" xfId="72" applyFont="1" applyBorder="1" applyAlignment="1">
      <alignment vertical="center"/>
      <protection/>
    </xf>
    <xf numFmtId="3" fontId="36" fillId="16" borderId="12" xfId="72" applyNumberFormat="1" applyFont="1" applyFill="1" applyBorder="1" applyAlignment="1">
      <alignment vertical="center"/>
      <protection/>
    </xf>
    <xf numFmtId="3" fontId="58" fillId="0" borderId="12" xfId="72" applyNumberFormat="1" applyFont="1" applyBorder="1" applyAlignment="1">
      <alignment vertical="center"/>
      <protection/>
    </xf>
    <xf numFmtId="3" fontId="58" fillId="0" borderId="12" xfId="72" applyNumberFormat="1" applyFont="1" applyFill="1" applyBorder="1" applyAlignment="1">
      <alignment vertical="center"/>
      <protection/>
    </xf>
    <xf numFmtId="3" fontId="56" fillId="0" borderId="12" xfId="72" applyNumberFormat="1" applyFont="1" applyBorder="1" applyAlignment="1">
      <alignment vertical="center"/>
      <protection/>
    </xf>
    <xf numFmtId="3" fontId="56" fillId="0" borderId="12" xfId="72" applyNumberFormat="1" applyFont="1" applyFill="1" applyBorder="1" applyAlignment="1">
      <alignment vertical="center"/>
      <protection/>
    </xf>
    <xf numFmtId="3" fontId="14" fillId="0" borderId="12" xfId="72" applyNumberFormat="1" applyFont="1" applyBorder="1">
      <alignment/>
      <protection/>
    </xf>
    <xf numFmtId="3" fontId="35" fillId="0" borderId="12" xfId="72" applyNumberFormat="1" applyFont="1" applyBorder="1" applyAlignment="1">
      <alignment vertical="center"/>
      <protection/>
    </xf>
    <xf numFmtId="0" fontId="14" fillId="0" borderId="12" xfId="72" applyFont="1" applyBorder="1">
      <alignment/>
      <protection/>
    </xf>
    <xf numFmtId="3" fontId="14" fillId="0" borderId="12" xfId="72" applyNumberFormat="1" applyFont="1" applyBorder="1" applyAlignment="1">
      <alignment vertical="center"/>
      <protection/>
    </xf>
    <xf numFmtId="1" fontId="11" fillId="0" borderId="12" xfId="72" applyNumberFormat="1" applyFont="1" applyBorder="1" applyAlignment="1">
      <alignment horizontal="center" vertical="center"/>
      <protection/>
    </xf>
    <xf numFmtId="3" fontId="34" fillId="0" borderId="12" xfId="72" applyNumberFormat="1" applyFont="1" applyBorder="1" applyAlignment="1">
      <alignment vertical="center"/>
      <protection/>
    </xf>
    <xf numFmtId="0" fontId="54" fillId="0" borderId="12" xfId="72" applyFont="1" applyBorder="1" applyAlignment="1">
      <alignment vertical="center"/>
      <protection/>
    </xf>
    <xf numFmtId="0" fontId="11" fillId="0" borderId="21" xfId="72" applyBorder="1">
      <alignment/>
      <protection/>
    </xf>
    <xf numFmtId="0" fontId="59" fillId="0" borderId="0" xfId="72" applyFont="1" applyAlignment="1">
      <alignment vertical="center"/>
      <protection/>
    </xf>
    <xf numFmtId="0" fontId="11" fillId="0" borderId="13" xfId="72" applyBorder="1">
      <alignment/>
      <protection/>
    </xf>
    <xf numFmtId="0" fontId="11" fillId="0" borderId="11" xfId="72" applyBorder="1">
      <alignment/>
      <protection/>
    </xf>
    <xf numFmtId="0" fontId="56" fillId="0" borderId="11" xfId="72" applyFont="1" applyFill="1" applyBorder="1" applyAlignment="1">
      <alignment horizontal="center" vertical="center" wrapText="1"/>
      <protection/>
    </xf>
    <xf numFmtId="1" fontId="11" fillId="0" borderId="12" xfId="72" applyNumberFormat="1" applyBorder="1" applyAlignment="1">
      <alignment vertical="center"/>
      <protection/>
    </xf>
    <xf numFmtId="0" fontId="60" fillId="0" borderId="12" xfId="72" applyFont="1" applyFill="1" applyBorder="1" applyAlignment="1">
      <alignment horizontal="left" vertical="center" wrapText="1"/>
      <protection/>
    </xf>
    <xf numFmtId="3" fontId="60" fillId="0" borderId="12" xfId="72" applyNumberFormat="1" applyFont="1" applyFill="1" applyBorder="1" applyAlignment="1">
      <alignment horizontal="right" vertical="center" wrapText="1"/>
      <protection/>
    </xf>
    <xf numFmtId="0" fontId="56" fillId="0" borderId="42" xfId="72" applyFont="1" applyFill="1" applyBorder="1" applyAlignment="1">
      <alignment horizontal="center" vertical="center" wrapText="1"/>
      <protection/>
    </xf>
    <xf numFmtId="1" fontId="11" fillId="0" borderId="12" xfId="72" applyNumberFormat="1" applyFont="1" applyBorder="1" applyAlignment="1">
      <alignment horizontal="right" vertical="center"/>
      <protection/>
    </xf>
    <xf numFmtId="3" fontId="11" fillId="0" borderId="12" xfId="72" applyNumberFormat="1" applyFont="1" applyBorder="1" applyAlignment="1">
      <alignment vertical="center"/>
      <protection/>
    </xf>
    <xf numFmtId="3" fontId="11" fillId="0" borderId="12" xfId="72" applyNumberFormat="1" applyBorder="1" applyAlignment="1">
      <alignment vertical="center"/>
      <protection/>
    </xf>
    <xf numFmtId="3" fontId="11" fillId="0" borderId="12" xfId="72" applyNumberFormat="1" applyFont="1" applyBorder="1" applyAlignment="1">
      <alignment horizontal="right" vertical="center"/>
      <protection/>
    </xf>
    <xf numFmtId="3" fontId="11" fillId="0" borderId="12" xfId="72" applyNumberFormat="1" applyFont="1" applyBorder="1" applyAlignment="1">
      <alignment vertical="center"/>
      <protection/>
    </xf>
    <xf numFmtId="3" fontId="11" fillId="0" borderId="42" xfId="72" applyNumberFormat="1" applyFont="1" applyBorder="1">
      <alignment/>
      <protection/>
    </xf>
    <xf numFmtId="0" fontId="11" fillId="0" borderId="42" xfId="72" applyFont="1" applyBorder="1">
      <alignment/>
      <protection/>
    </xf>
    <xf numFmtId="3" fontId="58" fillId="0" borderId="12" xfId="72" applyNumberFormat="1" applyFont="1" applyFill="1" applyBorder="1" applyAlignment="1">
      <alignment horizontal="right" vertical="center" wrapText="1"/>
      <protection/>
    </xf>
    <xf numFmtId="0" fontId="11" fillId="0" borderId="12" xfId="72" applyFont="1" applyBorder="1" applyAlignment="1">
      <alignment horizontal="right" vertical="center"/>
      <protection/>
    </xf>
    <xf numFmtId="0" fontId="11" fillId="0" borderId="12" xfId="72" applyFont="1" applyFill="1" applyBorder="1" applyAlignment="1">
      <alignment vertical="center"/>
      <protection/>
    </xf>
    <xf numFmtId="3" fontId="11" fillId="0" borderId="12" xfId="72" applyNumberFormat="1" applyFill="1" applyBorder="1" applyAlignment="1">
      <alignment vertical="center"/>
      <protection/>
    </xf>
    <xf numFmtId="0" fontId="61" fillId="0" borderId="12" xfId="72" applyFont="1" applyFill="1" applyBorder="1" applyAlignment="1">
      <alignment horizontal="center" vertical="center" wrapText="1"/>
      <protection/>
    </xf>
    <xf numFmtId="3" fontId="60" fillId="0" borderId="12" xfId="72" applyNumberFormat="1" applyFont="1" applyFill="1" applyBorder="1" applyAlignment="1">
      <alignment horizontal="right" vertical="center"/>
      <protection/>
    </xf>
    <xf numFmtId="3" fontId="60" fillId="0" borderId="12" xfId="72" applyNumberFormat="1" applyFont="1" applyFill="1" applyBorder="1" applyAlignment="1">
      <alignment vertical="center"/>
      <protection/>
    </xf>
    <xf numFmtId="2" fontId="11" fillId="0" borderId="12" xfId="72" applyNumberFormat="1" applyFont="1" applyFill="1" applyBorder="1" applyAlignment="1">
      <alignment vertical="center"/>
      <protection/>
    </xf>
    <xf numFmtId="0" fontId="11" fillId="0" borderId="12" xfId="72" applyFont="1" applyBorder="1" applyAlignment="1">
      <alignment vertical="center"/>
      <protection/>
    </xf>
    <xf numFmtId="0" fontId="11" fillId="0" borderId="12" xfId="72" applyFont="1" applyBorder="1">
      <alignment/>
      <protection/>
    </xf>
    <xf numFmtId="0" fontId="14" fillId="0" borderId="12" xfId="72" applyFont="1" applyBorder="1" applyAlignment="1">
      <alignment vertical="center"/>
      <protection/>
    </xf>
    <xf numFmtId="0" fontId="5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vertical="center"/>
    </xf>
    <xf numFmtId="0" fontId="35" fillId="0" borderId="12" xfId="0" applyFont="1" applyBorder="1" applyAlignment="1">
      <alignment vertical="center"/>
    </xf>
    <xf numFmtId="3" fontId="35" fillId="0" borderId="12" xfId="0" applyNumberFormat="1" applyFont="1" applyBorder="1" applyAlignment="1">
      <alignment vertical="center"/>
    </xf>
    <xf numFmtId="0" fontId="0" fillId="0" borderId="0" xfId="60">
      <alignment/>
      <protection/>
    </xf>
    <xf numFmtId="0" fontId="0" fillId="0" borderId="46" xfId="60" applyBorder="1">
      <alignment/>
      <protection/>
    </xf>
    <xf numFmtId="0" fontId="1" fillId="0" borderId="46" xfId="63" applyFont="1" applyBorder="1" applyAlignment="1">
      <alignment horizontal="right"/>
      <protection/>
    </xf>
    <xf numFmtId="0" fontId="35" fillId="0" borderId="15" xfId="60" applyFont="1" applyBorder="1" applyAlignment="1">
      <alignment horizontal="center"/>
      <protection/>
    </xf>
    <xf numFmtId="0" fontId="62" fillId="0" borderId="30" xfId="60" applyFont="1" applyBorder="1" applyAlignment="1">
      <alignment/>
      <protection/>
    </xf>
    <xf numFmtId="0" fontId="63" fillId="0" borderId="48" xfId="60" applyFont="1" applyBorder="1" applyAlignment="1">
      <alignment/>
      <protection/>
    </xf>
    <xf numFmtId="0" fontId="63" fillId="0" borderId="48" xfId="60" applyFont="1" applyBorder="1" applyAlignment="1">
      <alignment horizontal="center"/>
      <protection/>
    </xf>
    <xf numFmtId="0" fontId="63" fillId="0" borderId="48" xfId="60" applyFont="1" applyBorder="1">
      <alignment/>
      <protection/>
    </xf>
    <xf numFmtId="0" fontId="63" fillId="0" borderId="49" xfId="60" applyFont="1" applyBorder="1">
      <alignment/>
      <protection/>
    </xf>
    <xf numFmtId="0" fontId="62" fillId="0" borderId="34" xfId="60" applyFont="1" applyBorder="1" applyAlignment="1">
      <alignment vertical="center"/>
      <protection/>
    </xf>
    <xf numFmtId="0" fontId="62" fillId="0" borderId="29" xfId="60" applyFont="1" applyBorder="1">
      <alignment/>
      <protection/>
    </xf>
    <xf numFmtId="3" fontId="34" fillId="0" borderId="15" xfId="60" applyNumberFormat="1" applyFont="1" applyBorder="1">
      <alignment/>
      <protection/>
    </xf>
    <xf numFmtId="3" fontId="34" fillId="0" borderId="29" xfId="60" applyNumberFormat="1" applyFont="1" applyBorder="1">
      <alignment/>
      <protection/>
    </xf>
    <xf numFmtId="0" fontId="62" fillId="0" borderId="30" xfId="60" applyFont="1" applyBorder="1" applyAlignment="1">
      <alignment horizontal="left"/>
      <protection/>
    </xf>
    <xf numFmtId="0" fontId="40" fillId="0" borderId="48" xfId="60" applyFont="1" applyBorder="1">
      <alignment/>
      <protection/>
    </xf>
    <xf numFmtId="0" fontId="40" fillId="0" borderId="49" xfId="60" applyFont="1" applyBorder="1">
      <alignment/>
      <protection/>
    </xf>
    <xf numFmtId="0" fontId="62" fillId="0" borderId="34" xfId="60" applyFont="1" applyBorder="1">
      <alignment/>
      <protection/>
    </xf>
    <xf numFmtId="0" fontId="63" fillId="0" borderId="29" xfId="60" applyFont="1" applyBorder="1">
      <alignment/>
      <protection/>
    </xf>
    <xf numFmtId="0" fontId="0" fillId="0" borderId="0" xfId="60" applyBorder="1">
      <alignment/>
      <protection/>
    </xf>
    <xf numFmtId="3" fontId="12" fillId="0" borderId="11" xfId="0" applyNumberFormat="1" applyFont="1" applyBorder="1" applyAlignment="1">
      <alignment horizontal="right"/>
    </xf>
    <xf numFmtId="3" fontId="36" fillId="16" borderId="11" xfId="72" applyNumberFormat="1" applyFont="1" applyFill="1" applyBorder="1" applyAlignment="1">
      <alignment horizontal="right" vertical="center"/>
      <protection/>
    </xf>
    <xf numFmtId="3" fontId="64" fillId="0" borderId="11" xfId="0" applyNumberFormat="1" applyFont="1" applyBorder="1" applyAlignment="1">
      <alignment horizontal="right"/>
    </xf>
    <xf numFmtId="0" fontId="48" fillId="0" borderId="50" xfId="70" applyFont="1" applyBorder="1">
      <alignment/>
      <protection/>
    </xf>
    <xf numFmtId="0" fontId="48" fillId="0" borderId="44" xfId="70" applyFont="1" applyBorder="1">
      <alignment/>
      <protection/>
    </xf>
    <xf numFmtId="0" fontId="48" fillId="0" borderId="51" xfId="70" applyFont="1" applyBorder="1">
      <alignment/>
      <protection/>
    </xf>
    <xf numFmtId="3" fontId="65" fillId="0" borderId="10" xfId="70" applyNumberFormat="1" applyFont="1" applyBorder="1">
      <alignment/>
      <protection/>
    </xf>
    <xf numFmtId="0" fontId="11" fillId="0" borderId="0" xfId="69">
      <alignment/>
      <protection/>
    </xf>
    <xf numFmtId="0" fontId="14" fillId="0" borderId="0" xfId="69" applyFont="1" applyAlignment="1">
      <alignment horizontal="right"/>
      <protection/>
    </xf>
    <xf numFmtId="0" fontId="11" fillId="0" borderId="0" xfId="69" applyAlignment="1">
      <alignment vertical="center"/>
      <protection/>
    </xf>
    <xf numFmtId="0" fontId="11" fillId="0" borderId="0" xfId="69" applyFont="1">
      <alignment/>
      <protection/>
    </xf>
    <xf numFmtId="3" fontId="3" fillId="0" borderId="0" xfId="0" applyNumberFormat="1" applyFont="1" applyAlignment="1">
      <alignment horizontal="right"/>
    </xf>
    <xf numFmtId="0" fontId="11" fillId="0" borderId="0" xfId="64" applyFont="1">
      <alignment/>
      <protection/>
    </xf>
    <xf numFmtId="0" fontId="1" fillId="0" borderId="0" xfId="65" applyFont="1" applyAlignment="1">
      <alignment/>
      <protection/>
    </xf>
    <xf numFmtId="0" fontId="8" fillId="0" borderId="15" xfId="65" applyFont="1" applyBorder="1" applyAlignment="1">
      <alignment/>
      <protection/>
    </xf>
    <xf numFmtId="3" fontId="2" fillId="0" borderId="15" xfId="65" applyNumberFormat="1" applyFont="1" applyBorder="1" applyAlignment="1">
      <alignment/>
      <protection/>
    </xf>
    <xf numFmtId="0" fontId="11" fillId="0" borderId="10" xfId="65" applyFont="1" applyBorder="1" applyAlignment="1">
      <alignment vertical="center"/>
      <protection/>
    </xf>
    <xf numFmtId="3" fontId="40" fillId="0" borderId="17" xfId="66" applyNumberFormat="1" applyFont="1" applyBorder="1">
      <alignment/>
      <protection/>
    </xf>
    <xf numFmtId="9" fontId="1" fillId="0" borderId="12" xfId="65" applyNumberFormat="1" applyFont="1" applyBorder="1" applyAlignment="1">
      <alignment/>
      <protection/>
    </xf>
    <xf numFmtId="3" fontId="44" fillId="0" borderId="10" xfId="82" applyNumberFormat="1" applyFont="1" applyFill="1" applyBorder="1" applyAlignment="1">
      <alignment horizontal="right"/>
    </xf>
    <xf numFmtId="0" fontId="58" fillId="0" borderId="12" xfId="72" applyFont="1" applyFill="1" applyBorder="1" applyAlignment="1">
      <alignment horizontal="right" vertical="center" wrapText="1"/>
      <protection/>
    </xf>
    <xf numFmtId="0" fontId="10" fillId="0" borderId="10" xfId="65" applyFont="1" applyBorder="1" applyAlignment="1">
      <alignment/>
      <protection/>
    </xf>
    <xf numFmtId="0" fontId="8" fillId="0" borderId="0" xfId="0" applyFont="1" applyBorder="1" applyAlignment="1">
      <alignment/>
    </xf>
    <xf numFmtId="3" fontId="2" fillId="0" borderId="17" xfId="65" applyNumberFormat="1" applyFont="1" applyBorder="1" applyAlignment="1">
      <alignment/>
      <protection/>
    </xf>
    <xf numFmtId="9" fontId="1" fillId="0" borderId="15" xfId="65" applyNumberFormat="1" applyFont="1" applyBorder="1" applyAlignment="1">
      <alignment/>
      <protection/>
    </xf>
    <xf numFmtId="9" fontId="1" fillId="0" borderId="14" xfId="65" applyNumberFormat="1" applyFont="1" applyBorder="1" applyAlignment="1">
      <alignment/>
      <protection/>
    </xf>
    <xf numFmtId="9" fontId="1" fillId="0" borderId="11" xfId="65" applyNumberFormat="1" applyFont="1" applyBorder="1" applyAlignment="1">
      <alignment/>
      <protection/>
    </xf>
    <xf numFmtId="9" fontId="4" fillId="0" borderId="12" xfId="65" applyNumberFormat="1" applyFont="1" applyBorder="1" applyAlignment="1">
      <alignment/>
      <protection/>
    </xf>
    <xf numFmtId="9" fontId="1" fillId="0" borderId="31" xfId="65" applyNumberFormat="1" applyFont="1" applyBorder="1" applyAlignment="1">
      <alignment/>
      <protection/>
    </xf>
    <xf numFmtId="9" fontId="2" fillId="0" borderId="12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2" fillId="0" borderId="23" xfId="0" applyNumberFormat="1" applyFont="1" applyBorder="1" applyAlignment="1">
      <alignment/>
    </xf>
    <xf numFmtId="9" fontId="1" fillId="0" borderId="23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9" fontId="1" fillId="0" borderId="14" xfId="0" applyNumberFormat="1" applyFont="1" applyBorder="1" applyAlignment="1">
      <alignment horizontal="right" vertical="center"/>
    </xf>
    <xf numFmtId="0" fontId="1" fillId="0" borderId="30" xfId="65" applyFont="1" applyBorder="1" applyAlignment="1">
      <alignment/>
      <protection/>
    </xf>
    <xf numFmtId="3" fontId="2" fillId="0" borderId="30" xfId="65" applyNumberFormat="1" applyFont="1" applyBorder="1" applyAlignment="1">
      <alignment/>
      <protection/>
    </xf>
    <xf numFmtId="3" fontId="40" fillId="0" borderId="33" xfId="64" applyNumberFormat="1" applyFont="1" applyBorder="1" applyAlignment="1">
      <alignment vertical="center"/>
      <protection/>
    </xf>
    <xf numFmtId="0" fontId="11" fillId="0" borderId="0" xfId="64" applyFont="1" applyAlignment="1">
      <alignment horizontal="right"/>
      <protection/>
    </xf>
    <xf numFmtId="3" fontId="2" fillId="0" borderId="44" xfId="65" applyNumberFormat="1" applyFont="1" applyBorder="1" applyAlignment="1">
      <alignment/>
      <protection/>
    </xf>
    <xf numFmtId="0" fontId="2" fillId="0" borderId="19" xfId="65" applyFont="1" applyBorder="1" applyAlignment="1">
      <alignment/>
      <protection/>
    </xf>
    <xf numFmtId="3" fontId="5" fillId="0" borderId="12" xfId="0" applyNumberFormat="1" applyFont="1" applyBorder="1" applyAlignment="1">
      <alignment/>
    </xf>
    <xf numFmtId="0" fontId="0" fillId="0" borderId="0" xfId="68" applyFont="1" applyFill="1">
      <alignment/>
      <protection/>
    </xf>
    <xf numFmtId="3" fontId="4" fillId="0" borderId="13" xfId="0" applyNumberFormat="1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5" applyNumberFormat="1" applyFont="1" applyAlignment="1">
      <alignment/>
      <protection/>
    </xf>
    <xf numFmtId="3" fontId="2" fillId="0" borderId="18" xfId="65" applyNumberFormat="1" applyFont="1" applyBorder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2" fillId="0" borderId="25" xfId="65" applyNumberFormat="1" applyFont="1" applyFill="1" applyBorder="1" applyAlignment="1">
      <alignment/>
      <protection/>
    </xf>
    <xf numFmtId="0" fontId="2" fillId="0" borderId="0" xfId="65" applyFont="1" applyFill="1" applyAlignment="1">
      <alignment/>
      <protection/>
    </xf>
    <xf numFmtId="0" fontId="1" fillId="0" borderId="0" xfId="65" applyFont="1" applyFill="1" applyAlignment="1">
      <alignment/>
      <protection/>
    </xf>
    <xf numFmtId="3" fontId="2" fillId="0" borderId="35" xfId="65" applyNumberFormat="1" applyFont="1" applyFill="1" applyBorder="1" applyAlignment="1">
      <alignment/>
      <protection/>
    </xf>
    <xf numFmtId="3" fontId="1" fillId="0" borderId="34" xfId="65" applyNumberFormat="1" applyFont="1" applyFill="1" applyBorder="1" applyAlignment="1">
      <alignment/>
      <protection/>
    </xf>
    <xf numFmtId="3" fontId="1" fillId="0" borderId="23" xfId="65" applyNumberFormat="1" applyFont="1" applyFill="1" applyBorder="1" applyAlignment="1">
      <alignment/>
      <protection/>
    </xf>
    <xf numFmtId="0" fontId="1" fillId="0" borderId="0" xfId="65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21" xfId="68" applyFont="1" applyFill="1" applyBorder="1" applyAlignment="1">
      <alignment horizontal="center"/>
      <protection/>
    </xf>
    <xf numFmtId="0" fontId="2" fillId="0" borderId="21" xfId="68" applyFont="1" applyFill="1" applyBorder="1">
      <alignment/>
      <protection/>
    </xf>
    <xf numFmtId="0" fontId="1" fillId="0" borderId="21" xfId="68" applyFont="1" applyFill="1" applyBorder="1" applyAlignment="1">
      <alignment horizontal="right"/>
      <protection/>
    </xf>
    <xf numFmtId="0" fontId="1" fillId="0" borderId="15" xfId="68" applyFont="1" applyFill="1" applyBorder="1" applyAlignment="1">
      <alignment horizontal="center"/>
      <protection/>
    </xf>
    <xf numFmtId="0" fontId="1" fillId="0" borderId="34" xfId="68" applyFont="1" applyFill="1" applyBorder="1" applyAlignment="1">
      <alignment horizontal="center"/>
      <protection/>
    </xf>
    <xf numFmtId="0" fontId="12" fillId="0" borderId="17" xfId="68" applyFont="1" applyFill="1" applyBorder="1">
      <alignment/>
      <protection/>
    </xf>
    <xf numFmtId="0" fontId="1" fillId="0" borderId="10" xfId="68" applyFont="1" applyFill="1" applyBorder="1" applyAlignment="1">
      <alignment horizontal="center"/>
      <protection/>
    </xf>
    <xf numFmtId="9" fontId="0" fillId="0" borderId="10" xfId="68" applyNumberFormat="1" applyFill="1" applyBorder="1">
      <alignment/>
      <protection/>
    </xf>
    <xf numFmtId="0" fontId="2" fillId="0" borderId="17" xfId="68" applyFont="1" applyFill="1" applyBorder="1">
      <alignment/>
      <protection/>
    </xf>
    <xf numFmtId="0" fontId="2" fillId="0" borderId="15" xfId="68" applyFont="1" applyFill="1" applyBorder="1">
      <alignment/>
      <protection/>
    </xf>
    <xf numFmtId="9" fontId="0" fillId="0" borderId="15" xfId="68" applyNumberFormat="1" applyFill="1" applyBorder="1">
      <alignment/>
      <protection/>
    </xf>
    <xf numFmtId="0" fontId="1" fillId="0" borderId="14" xfId="68" applyFont="1" applyFill="1" applyBorder="1">
      <alignment/>
      <protection/>
    </xf>
    <xf numFmtId="3" fontId="2" fillId="0" borderId="10" xfId="68" applyNumberFormat="1" applyFont="1" applyFill="1" applyBorder="1" applyAlignment="1">
      <alignment horizontal="center"/>
      <protection/>
    </xf>
    <xf numFmtId="3" fontId="2" fillId="0" borderId="10" xfId="68" applyNumberFormat="1" applyFont="1" applyFill="1" applyBorder="1" applyAlignment="1">
      <alignment horizontal="right"/>
      <protection/>
    </xf>
    <xf numFmtId="9" fontId="2" fillId="0" borderId="10" xfId="68" applyNumberFormat="1" applyFont="1" applyFill="1" applyBorder="1">
      <alignment/>
      <protection/>
    </xf>
    <xf numFmtId="0" fontId="4" fillId="0" borderId="17" xfId="68" applyFont="1" applyFill="1" applyBorder="1">
      <alignment/>
      <protection/>
    </xf>
    <xf numFmtId="3" fontId="4" fillId="0" borderId="10" xfId="68" applyNumberFormat="1" applyFont="1" applyFill="1" applyBorder="1" applyAlignment="1">
      <alignment horizontal="right"/>
      <protection/>
    </xf>
    <xf numFmtId="0" fontId="2" fillId="0" borderId="17" xfId="68" applyFont="1" applyFill="1" applyBorder="1">
      <alignment/>
      <protection/>
    </xf>
    <xf numFmtId="0" fontId="2" fillId="0" borderId="10" xfId="68" applyFont="1" applyFill="1" applyBorder="1">
      <alignment/>
      <protection/>
    </xf>
    <xf numFmtId="0" fontId="2" fillId="0" borderId="15" xfId="68" applyFont="1" applyFill="1" applyBorder="1">
      <alignment/>
      <protection/>
    </xf>
    <xf numFmtId="3" fontId="2" fillId="0" borderId="15" xfId="68" applyNumberFormat="1" applyFont="1" applyFill="1" applyBorder="1" applyAlignment="1">
      <alignment horizontal="right"/>
      <protection/>
    </xf>
    <xf numFmtId="9" fontId="2" fillId="0" borderId="15" xfId="68" applyNumberFormat="1" applyFont="1" applyFill="1" applyBorder="1">
      <alignment/>
      <protection/>
    </xf>
    <xf numFmtId="0" fontId="1" fillId="0" borderId="14" xfId="68" applyFont="1" applyFill="1" applyBorder="1">
      <alignment/>
      <protection/>
    </xf>
    <xf numFmtId="3" fontId="1" fillId="0" borderId="14" xfId="68" applyNumberFormat="1" applyFont="1" applyFill="1" applyBorder="1" applyAlignment="1">
      <alignment horizontal="right"/>
      <protection/>
    </xf>
    <xf numFmtId="9" fontId="1" fillId="0" borderId="14" xfId="68" applyNumberFormat="1" applyFont="1" applyFill="1" applyBorder="1">
      <alignment/>
      <protection/>
    </xf>
    <xf numFmtId="3" fontId="1" fillId="0" borderId="10" xfId="68" applyNumberFormat="1" applyFont="1" applyFill="1" applyBorder="1" applyAlignment="1">
      <alignment horizontal="center"/>
      <protection/>
    </xf>
    <xf numFmtId="0" fontId="3" fillId="0" borderId="34" xfId="68" applyFont="1" applyFill="1" applyBorder="1" applyAlignment="1">
      <alignment vertical="center"/>
      <protection/>
    </xf>
    <xf numFmtId="3" fontId="3" fillId="0" borderId="14" xfId="68" applyNumberFormat="1" applyFont="1" applyFill="1" applyBorder="1" applyAlignment="1">
      <alignment horizontal="right" vertical="center"/>
      <protection/>
    </xf>
    <xf numFmtId="0" fontId="1" fillId="0" borderId="30" xfId="68" applyFont="1" applyFill="1" applyBorder="1" applyAlignment="1">
      <alignment vertical="center"/>
      <protection/>
    </xf>
    <xf numFmtId="3" fontId="2" fillId="0" borderId="14" xfId="68" applyNumberFormat="1" applyFont="1" applyFill="1" applyBorder="1" applyAlignment="1">
      <alignment horizontal="right" vertical="center"/>
      <protection/>
    </xf>
    <xf numFmtId="9" fontId="2" fillId="0" borderId="14" xfId="68" applyNumberFormat="1" applyFont="1" applyFill="1" applyBorder="1">
      <alignment/>
      <protection/>
    </xf>
    <xf numFmtId="0" fontId="2" fillId="0" borderId="16" xfId="65" applyFont="1" applyFill="1" applyBorder="1" applyAlignment="1">
      <alignment/>
      <protection/>
    </xf>
    <xf numFmtId="3" fontId="2" fillId="0" borderId="10" xfId="68" applyNumberFormat="1" applyFont="1" applyFill="1" applyBorder="1" applyAlignment="1">
      <alignment horizontal="right" vertical="center"/>
      <protection/>
    </xf>
    <xf numFmtId="0" fontId="2" fillId="0" borderId="10" xfId="65" applyFont="1" applyFill="1" applyBorder="1" applyAlignment="1">
      <alignment/>
      <protection/>
    </xf>
    <xf numFmtId="0" fontId="2" fillId="0" borderId="15" xfId="65" applyFont="1" applyFill="1" applyBorder="1" applyAlignment="1">
      <alignment/>
      <protection/>
    </xf>
    <xf numFmtId="0" fontId="3" fillId="0" borderId="34" xfId="58" applyFont="1" applyFill="1" applyBorder="1" applyAlignment="1">
      <alignment vertical="center"/>
      <protection/>
    </xf>
    <xf numFmtId="3" fontId="3" fillId="0" borderId="15" xfId="68" applyNumberFormat="1" applyFont="1" applyFill="1" applyBorder="1" applyAlignment="1">
      <alignment horizontal="right" vertical="center"/>
      <protection/>
    </xf>
    <xf numFmtId="0" fontId="2" fillId="0" borderId="34" xfId="58" applyFont="1" applyFill="1" applyBorder="1" applyAlignment="1">
      <alignment vertical="center"/>
      <protection/>
    </xf>
    <xf numFmtId="3" fontId="4" fillId="0" borderId="10" xfId="68" applyNumberFormat="1" applyFont="1" applyFill="1" applyBorder="1" applyAlignment="1">
      <alignment horizontal="center"/>
      <protection/>
    </xf>
    <xf numFmtId="0" fontId="12" fillId="0" borderId="30" xfId="58" applyFont="1" applyFill="1" applyBorder="1">
      <alignment/>
      <protection/>
    </xf>
    <xf numFmtId="3" fontId="12" fillId="0" borderId="14" xfId="68" applyNumberFormat="1" applyFont="1" applyFill="1" applyBorder="1" applyAlignment="1">
      <alignment horizontal="right"/>
      <protection/>
    </xf>
    <xf numFmtId="0" fontId="2" fillId="0" borderId="17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5" xfId="58" applyFont="1" applyFill="1" applyBorder="1" applyAlignment="1">
      <alignment horizontal="left"/>
      <protection/>
    </xf>
    <xf numFmtId="0" fontId="1" fillId="0" borderId="15" xfId="58" applyFont="1" applyFill="1" applyBorder="1" applyAlignment="1">
      <alignment horizontal="left"/>
      <protection/>
    </xf>
    <xf numFmtId="0" fontId="1" fillId="0" borderId="30" xfId="58" applyFont="1" applyFill="1" applyBorder="1" applyAlignment="1">
      <alignment horizontal="left"/>
      <protection/>
    </xf>
    <xf numFmtId="3" fontId="2" fillId="0" borderId="14" xfId="68" applyNumberFormat="1" applyFont="1" applyFill="1" applyBorder="1" applyAlignment="1">
      <alignment horizontal="right"/>
      <protection/>
    </xf>
    <xf numFmtId="0" fontId="2" fillId="0" borderId="30" xfId="58" applyFont="1" applyFill="1" applyBorder="1" applyAlignment="1">
      <alignment horizontal="left"/>
      <protection/>
    </xf>
    <xf numFmtId="0" fontId="12" fillId="0" borderId="30" xfId="58" applyFont="1" applyFill="1" applyBorder="1" applyAlignment="1">
      <alignment horizontal="left"/>
      <protection/>
    </xf>
    <xf numFmtId="0" fontId="12" fillId="0" borderId="16" xfId="68" applyFont="1" applyFill="1" applyBorder="1">
      <alignment/>
      <protection/>
    </xf>
    <xf numFmtId="0" fontId="12" fillId="0" borderId="17" xfId="68" applyFont="1" applyFill="1" applyBorder="1" applyProtection="1">
      <alignment/>
      <protection locked="0"/>
    </xf>
    <xf numFmtId="3" fontId="12" fillId="0" borderId="16" xfId="68" applyNumberFormat="1" applyFont="1" applyFill="1" applyBorder="1" applyAlignment="1" applyProtection="1">
      <alignment horizontal="left"/>
      <protection locked="0"/>
    </xf>
    <xf numFmtId="3" fontId="2" fillId="0" borderId="10" xfId="68" applyNumberFormat="1" applyFont="1" applyFill="1" applyBorder="1" applyAlignment="1" applyProtection="1">
      <alignment horizontal="right"/>
      <protection locked="0"/>
    </xf>
    <xf numFmtId="0" fontId="12" fillId="0" borderId="30" xfId="58" applyFont="1" applyFill="1" applyBorder="1" applyAlignment="1">
      <alignment vertical="center"/>
      <protection/>
    </xf>
    <xf numFmtId="3" fontId="12" fillId="0" borderId="14" xfId="68" applyNumberFormat="1" applyFont="1" applyFill="1" applyBorder="1" applyAlignment="1">
      <alignment horizontal="right" vertical="center"/>
      <protection/>
    </xf>
    <xf numFmtId="0" fontId="15" fillId="0" borderId="16" xfId="68" applyFont="1" applyFill="1" applyBorder="1" applyProtection="1">
      <alignment/>
      <protection locked="0"/>
    </xf>
    <xf numFmtId="3" fontId="38" fillId="0" borderId="10" xfId="68" applyNumberFormat="1" applyFont="1" applyFill="1" applyBorder="1" applyAlignment="1">
      <alignment horizontal="right"/>
      <protection/>
    </xf>
    <xf numFmtId="3" fontId="1" fillId="0" borderId="15" xfId="68" applyNumberFormat="1" applyFont="1" applyFill="1" applyBorder="1" applyAlignment="1">
      <alignment horizontal="right"/>
      <protection/>
    </xf>
    <xf numFmtId="3" fontId="2" fillId="0" borderId="15" xfId="68" applyNumberFormat="1" applyFont="1" applyFill="1" applyBorder="1" applyAlignment="1">
      <alignment/>
      <protection/>
    </xf>
    <xf numFmtId="3" fontId="1" fillId="0" borderId="15" xfId="68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/>
    </xf>
    <xf numFmtId="0" fontId="1" fillId="0" borderId="3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9" fontId="2" fillId="0" borderId="12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9" fontId="1" fillId="0" borderId="23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right"/>
    </xf>
    <xf numFmtId="0" fontId="1" fillId="0" borderId="50" xfId="0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9" fontId="1" fillId="0" borderId="14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1" fillId="0" borderId="0" xfId="73" applyFill="1">
      <alignment/>
      <protection/>
    </xf>
    <xf numFmtId="0" fontId="14" fillId="0" borderId="0" xfId="73" applyFont="1" applyFill="1" applyAlignment="1">
      <alignment horizontal="center"/>
      <protection/>
    </xf>
    <xf numFmtId="0" fontId="14" fillId="0" borderId="21" xfId="73" applyFont="1" applyFill="1" applyBorder="1" applyAlignment="1">
      <alignment horizontal="right"/>
      <protection/>
    </xf>
    <xf numFmtId="0" fontId="11" fillId="0" borderId="13" xfId="73" applyFill="1" applyBorder="1">
      <alignment/>
      <protection/>
    </xf>
    <xf numFmtId="0" fontId="1" fillId="0" borderId="18" xfId="73" applyFont="1" applyFill="1" applyBorder="1" applyAlignment="1">
      <alignment horizontal="center"/>
      <protection/>
    </xf>
    <xf numFmtId="0" fontId="11" fillId="0" borderId="10" xfId="73" applyFill="1" applyBorder="1">
      <alignment/>
      <protection/>
    </xf>
    <xf numFmtId="0" fontId="1" fillId="0" borderId="17" xfId="73" applyFont="1" applyFill="1" applyBorder="1" applyAlignment="1">
      <alignment horizontal="center"/>
      <protection/>
    </xf>
    <xf numFmtId="0" fontId="11" fillId="0" borderId="15" xfId="73" applyFill="1" applyBorder="1">
      <alignment/>
      <protection/>
    </xf>
    <xf numFmtId="0" fontId="1" fillId="0" borderId="34" xfId="73" applyFont="1" applyFill="1" applyBorder="1" applyAlignment="1">
      <alignment horizontal="center"/>
      <protection/>
    </xf>
    <xf numFmtId="0" fontId="10" fillId="0" borderId="15" xfId="73" applyFont="1" applyFill="1" applyBorder="1" applyAlignment="1">
      <alignment horizontal="center"/>
      <protection/>
    </xf>
    <xf numFmtId="0" fontId="1" fillId="0" borderId="15" xfId="73" applyFont="1" applyFill="1" applyBorder="1" applyAlignment="1">
      <alignment horizontal="center"/>
      <protection/>
    </xf>
    <xf numFmtId="0" fontId="14" fillId="0" borderId="10" xfId="73" applyFont="1" applyFill="1" applyBorder="1">
      <alignment/>
      <protection/>
    </xf>
    <xf numFmtId="0" fontId="3" fillId="0" borderId="17" xfId="73" applyFont="1" applyFill="1" applyBorder="1" applyAlignment="1">
      <alignment horizontal="left"/>
      <protection/>
    </xf>
    <xf numFmtId="0" fontId="1" fillId="0" borderId="10" xfId="73" applyFont="1" applyFill="1" applyBorder="1" applyAlignment="1">
      <alignment horizontal="center"/>
      <protection/>
    </xf>
    <xf numFmtId="0" fontId="11" fillId="0" borderId="16" xfId="73" applyFill="1" applyBorder="1">
      <alignment/>
      <protection/>
    </xf>
    <xf numFmtId="3" fontId="2" fillId="0" borderId="15" xfId="73" applyNumberFormat="1" applyFont="1" applyFill="1" applyBorder="1" applyAlignment="1">
      <alignment horizontal="right"/>
      <protection/>
    </xf>
    <xf numFmtId="0" fontId="14" fillId="0" borderId="14" xfId="73" applyFont="1" applyFill="1" applyBorder="1">
      <alignment/>
      <protection/>
    </xf>
    <xf numFmtId="0" fontId="1" fillId="0" borderId="14" xfId="73" applyFont="1" applyFill="1" applyBorder="1" applyAlignment="1">
      <alignment horizontal="center"/>
      <protection/>
    </xf>
    <xf numFmtId="3" fontId="1" fillId="0" borderId="14" xfId="73" applyNumberFormat="1" applyFont="1" applyFill="1" applyBorder="1" applyAlignment="1">
      <alignment horizontal="right"/>
      <protection/>
    </xf>
    <xf numFmtId="3" fontId="1" fillId="0" borderId="10" xfId="73" applyNumberFormat="1" applyFont="1" applyFill="1" applyBorder="1" applyAlignment="1">
      <alignment horizontal="right"/>
      <protection/>
    </xf>
    <xf numFmtId="3" fontId="2" fillId="0" borderId="10" xfId="73" applyNumberFormat="1" applyFont="1" applyFill="1" applyBorder="1" applyAlignment="1">
      <alignment horizontal="right"/>
      <protection/>
    </xf>
    <xf numFmtId="0" fontId="14" fillId="0" borderId="15" xfId="73" applyFont="1" applyFill="1" applyBorder="1">
      <alignment/>
      <protection/>
    </xf>
    <xf numFmtId="3" fontId="1" fillId="0" borderId="15" xfId="73" applyNumberFormat="1" applyFont="1" applyFill="1" applyBorder="1" applyAlignment="1">
      <alignment horizontal="right"/>
      <protection/>
    </xf>
    <xf numFmtId="3" fontId="2" fillId="0" borderId="10" xfId="73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left" vertical="top"/>
    </xf>
    <xf numFmtId="3" fontId="10" fillId="0" borderId="11" xfId="0" applyNumberFormat="1" applyFont="1" applyFill="1" applyBorder="1" applyAlignment="1">
      <alignment horizontal="right"/>
    </xf>
    <xf numFmtId="3" fontId="42" fillId="0" borderId="47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10" fillId="0" borderId="12" xfId="0" applyNumberFormat="1" applyFont="1" applyFill="1" applyBorder="1" applyAlignment="1">
      <alignment horizontal="right"/>
    </xf>
    <xf numFmtId="3" fontId="42" fillId="0" borderId="4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10" fillId="0" borderId="23" xfId="0" applyNumberFormat="1" applyFont="1" applyFill="1" applyBorder="1" applyAlignment="1">
      <alignment horizontal="right"/>
    </xf>
    <xf numFmtId="9" fontId="1" fillId="0" borderId="23" xfId="0" applyNumberFormat="1" applyFont="1" applyFill="1" applyBorder="1" applyAlignment="1">
      <alignment horizontal="right" vertical="center"/>
    </xf>
    <xf numFmtId="3" fontId="42" fillId="0" borderId="52" xfId="0" applyNumberFormat="1" applyFont="1" applyFill="1" applyBorder="1" applyAlignment="1">
      <alignment horizontal="center"/>
    </xf>
    <xf numFmtId="0" fontId="45" fillId="0" borderId="34" xfId="0" applyFont="1" applyFill="1" applyBorder="1" applyAlignment="1">
      <alignment horizontal="center"/>
    </xf>
    <xf numFmtId="0" fontId="10" fillId="0" borderId="30" xfId="0" applyFont="1" applyFill="1" applyBorder="1" applyAlignment="1">
      <alignment/>
    </xf>
    <xf numFmtId="3" fontId="10" fillId="0" borderId="15" xfId="0" applyNumberFormat="1" applyFont="1" applyFill="1" applyBorder="1" applyAlignment="1">
      <alignment horizontal="right"/>
    </xf>
    <xf numFmtId="9" fontId="1" fillId="0" borderId="14" xfId="0" applyNumberFormat="1" applyFont="1" applyFill="1" applyBorder="1" applyAlignment="1">
      <alignment horizontal="right" vertical="center"/>
    </xf>
    <xf numFmtId="3" fontId="42" fillId="0" borderId="29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42" fillId="0" borderId="11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left" vertical="top"/>
    </xf>
    <xf numFmtId="3" fontId="39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right"/>
    </xf>
    <xf numFmtId="3" fontId="42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right"/>
    </xf>
    <xf numFmtId="3" fontId="42" fillId="0" borderId="14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50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5" fillId="0" borderId="15" xfId="0" applyNumberFormat="1" applyFont="1" applyFill="1" applyBorder="1" applyAlignment="1">
      <alignment horizontal="center"/>
    </xf>
    <xf numFmtId="3" fontId="45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3" fontId="2" fillId="0" borderId="23" xfId="0" applyNumberFormat="1" applyFont="1" applyFill="1" applyBorder="1" applyAlignment="1">
      <alignment horizontal="right"/>
    </xf>
    <xf numFmtId="3" fontId="2" fillId="0" borderId="20" xfId="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left"/>
    </xf>
    <xf numFmtId="9" fontId="2" fillId="0" borderId="23" xfId="0" applyNumberFormat="1" applyFont="1" applyFill="1" applyBorder="1" applyAlignment="1">
      <alignment horizontal="right" vertical="center"/>
    </xf>
    <xf numFmtId="3" fontId="45" fillId="0" borderId="19" xfId="0" applyNumberFormat="1" applyFont="1" applyFill="1" applyBorder="1" applyAlignment="1">
      <alignment horizontal="center"/>
    </xf>
    <xf numFmtId="3" fontId="45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/>
    </xf>
    <xf numFmtId="3" fontId="45" fillId="0" borderId="23" xfId="0" applyNumberFormat="1" applyFont="1" applyFill="1" applyBorder="1" applyAlignment="1">
      <alignment horizontal="center"/>
    </xf>
    <xf numFmtId="3" fontId="45" fillId="0" borderId="11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1" fillId="0" borderId="52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3" fontId="2" fillId="0" borderId="47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0" fillId="0" borderId="15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Continuous" vertical="top"/>
    </xf>
    <xf numFmtId="0" fontId="1" fillId="0" borderId="36" xfId="0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1" fillId="0" borderId="12" xfId="4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7" xfId="0" applyFont="1" applyFill="1" applyBorder="1" applyAlignment="1">
      <alignment/>
    </xf>
    <xf numFmtId="9" fontId="1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9" fontId="2" fillId="0" borderId="11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/>
    </xf>
    <xf numFmtId="9" fontId="2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9" fontId="1" fillId="0" borderId="10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10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3" fontId="2" fillId="0" borderId="10" xfId="82" applyNumberFormat="1" applyFont="1" applyFill="1" applyBorder="1" applyAlignment="1">
      <alignment horizontal="right"/>
    </xf>
    <xf numFmtId="9" fontId="8" fillId="0" borderId="10" xfId="82" applyNumberFormat="1" applyFont="1" applyFill="1" applyBorder="1" applyAlignment="1">
      <alignment horizontal="right"/>
    </xf>
    <xf numFmtId="9" fontId="10" fillId="0" borderId="12" xfId="82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0" fontId="8" fillId="0" borderId="10" xfId="65" applyFont="1" applyFill="1" applyBorder="1" applyAlignment="1">
      <alignment/>
      <protection/>
    </xf>
    <xf numFmtId="0" fontId="39" fillId="0" borderId="10" xfId="0" applyFont="1" applyFill="1" applyBorder="1" applyAlignment="1">
      <alignment/>
    </xf>
    <xf numFmtId="9" fontId="8" fillId="0" borderId="12" xfId="82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9" fontId="10" fillId="0" borderId="10" xfId="82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9" fontId="2" fillId="0" borderId="12" xfId="65" applyNumberFormat="1" applyFont="1" applyBorder="1" applyAlignment="1">
      <alignment/>
      <protection/>
    </xf>
    <xf numFmtId="9" fontId="1" fillId="0" borderId="23" xfId="65" applyNumberFormat="1" applyFont="1" applyBorder="1" applyAlignment="1">
      <alignment/>
      <protection/>
    </xf>
    <xf numFmtId="9" fontId="2" fillId="0" borderId="23" xfId="65" applyNumberFormat="1" applyFont="1" applyBorder="1" applyAlignment="1">
      <alignment/>
      <protection/>
    </xf>
    <xf numFmtId="9" fontId="1" fillId="0" borderId="19" xfId="65" applyNumberFormat="1" applyFont="1" applyBorder="1" applyAlignment="1">
      <alignment/>
      <protection/>
    </xf>
    <xf numFmtId="9" fontId="1" fillId="0" borderId="38" xfId="65" applyNumberFormat="1" applyFont="1" applyBorder="1" applyAlignment="1">
      <alignment/>
      <protection/>
    </xf>
    <xf numFmtId="9" fontId="2" fillId="0" borderId="11" xfId="65" applyNumberFormat="1" applyFont="1" applyBorder="1" applyAlignment="1">
      <alignment/>
      <protection/>
    </xf>
    <xf numFmtId="9" fontId="2" fillId="0" borderId="14" xfId="65" applyNumberFormat="1" applyFont="1" applyBorder="1" applyAlignment="1">
      <alignment/>
      <protection/>
    </xf>
    <xf numFmtId="9" fontId="2" fillId="0" borderId="19" xfId="68" applyNumberFormat="1" applyFont="1" applyFill="1" applyBorder="1">
      <alignment/>
      <protection/>
    </xf>
    <xf numFmtId="3" fontId="2" fillId="0" borderId="17" xfId="68" applyNumberFormat="1" applyFont="1" applyFill="1" applyBorder="1" applyAlignment="1">
      <alignment horizontal="right"/>
      <protection/>
    </xf>
    <xf numFmtId="9" fontId="1" fillId="0" borderId="10" xfId="68" applyNumberFormat="1" applyFont="1" applyFill="1" applyBorder="1">
      <alignment/>
      <protection/>
    </xf>
    <xf numFmtId="3" fontId="2" fillId="0" borderId="17" xfId="68" applyNumberFormat="1" applyFont="1" applyFill="1" applyBorder="1" applyAlignment="1">
      <alignment horizontal="right" vertical="center"/>
      <protection/>
    </xf>
    <xf numFmtId="9" fontId="11" fillId="0" borderId="15" xfId="73" applyNumberFormat="1" applyFill="1" applyBorder="1">
      <alignment/>
      <protection/>
    </xf>
    <xf numFmtId="9" fontId="14" fillId="0" borderId="15" xfId="73" applyNumberFormat="1" applyFont="1" applyFill="1" applyBorder="1">
      <alignment/>
      <protection/>
    </xf>
    <xf numFmtId="9" fontId="14" fillId="0" borderId="10" xfId="73" applyNumberFormat="1" applyFont="1" applyFill="1" applyBorder="1">
      <alignment/>
      <protection/>
    </xf>
    <xf numFmtId="9" fontId="11" fillId="0" borderId="10" xfId="73" applyNumberFormat="1" applyFill="1" applyBorder="1">
      <alignment/>
      <protection/>
    </xf>
    <xf numFmtId="9" fontId="11" fillId="0" borderId="16" xfId="73" applyNumberFormat="1" applyFill="1" applyBorder="1">
      <alignment/>
      <protection/>
    </xf>
    <xf numFmtId="9" fontId="2" fillId="0" borderId="11" xfId="0" applyNumberFormat="1" applyFont="1" applyBorder="1" applyAlignment="1">
      <alignment/>
    </xf>
    <xf numFmtId="9" fontId="8" fillId="0" borderId="11" xfId="82" applyNumberFormat="1" applyFont="1" applyFill="1" applyBorder="1" applyAlignment="1">
      <alignment horizontal="right"/>
    </xf>
    <xf numFmtId="9" fontId="10" fillId="0" borderId="11" xfId="82" applyNumberFormat="1" applyFont="1" applyFill="1" applyBorder="1" applyAlignment="1">
      <alignment horizontal="right"/>
    </xf>
    <xf numFmtId="3" fontId="3" fillId="0" borderId="0" xfId="65" applyNumberFormat="1" applyFont="1" applyFill="1" applyBorder="1" applyAlignment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15" xfId="65" applyNumberFormat="1" applyFont="1" applyFill="1" applyBorder="1" applyAlignment="1">
      <alignment/>
      <protection/>
    </xf>
    <xf numFmtId="0" fontId="1" fillId="0" borderId="10" xfId="65" applyFont="1" applyFill="1" applyBorder="1" applyAlignment="1">
      <alignment/>
      <protection/>
    </xf>
    <xf numFmtId="3" fontId="2" fillId="0" borderId="15" xfId="65" applyNumberFormat="1" applyFont="1" applyFill="1" applyBorder="1" applyAlignment="1">
      <alignment/>
      <protection/>
    </xf>
    <xf numFmtId="3" fontId="2" fillId="0" borderId="23" xfId="65" applyNumberFormat="1" applyFont="1" applyFill="1" applyBorder="1" applyAlignment="1">
      <alignment/>
      <protection/>
    </xf>
    <xf numFmtId="0" fontId="2" fillId="0" borderId="23" xfId="65" applyFont="1" applyFill="1" applyBorder="1" applyAlignment="1">
      <alignment/>
      <protection/>
    </xf>
    <xf numFmtId="3" fontId="2" fillId="0" borderId="35" xfId="65" applyNumberFormat="1" applyFont="1" applyFill="1" applyBorder="1" applyAlignment="1">
      <alignment/>
      <protection/>
    </xf>
    <xf numFmtId="9" fontId="1" fillId="0" borderId="23" xfId="65" applyNumberFormat="1" applyFont="1" applyFill="1" applyBorder="1" applyAlignment="1">
      <alignment/>
      <protection/>
    </xf>
    <xf numFmtId="0" fontId="2" fillId="0" borderId="12" xfId="65" applyFont="1" applyFill="1" applyBorder="1" applyAlignment="1">
      <alignment/>
      <protection/>
    </xf>
    <xf numFmtId="3" fontId="2" fillId="0" borderId="25" xfId="65" applyNumberFormat="1" applyFont="1" applyFill="1" applyBorder="1" applyAlignment="1">
      <alignment/>
      <protection/>
    </xf>
    <xf numFmtId="0" fontId="1" fillId="0" borderId="12" xfId="65" applyFont="1" applyFill="1" applyBorder="1" applyAlignment="1">
      <alignment/>
      <protection/>
    </xf>
    <xf numFmtId="3" fontId="2" fillId="0" borderId="12" xfId="65" applyNumberFormat="1" applyFont="1" applyFill="1" applyBorder="1" applyAlignment="1">
      <alignment/>
      <protection/>
    </xf>
    <xf numFmtId="3" fontId="1" fillId="0" borderId="12" xfId="65" applyNumberFormat="1" applyFont="1" applyFill="1" applyBorder="1" applyAlignment="1">
      <alignment/>
      <protection/>
    </xf>
    <xf numFmtId="3" fontId="1" fillId="0" borderId="11" xfId="65" applyNumberFormat="1" applyFont="1" applyFill="1" applyBorder="1" applyAlignment="1">
      <alignment/>
      <protection/>
    </xf>
    <xf numFmtId="3" fontId="0" fillId="0" borderId="10" xfId="59" applyNumberFormat="1" applyFont="1" applyFill="1" applyBorder="1">
      <alignment/>
      <protection/>
    </xf>
    <xf numFmtId="0" fontId="0" fillId="0" borderId="15" xfId="68" applyFill="1" applyBorder="1" applyAlignment="1">
      <alignment horizontal="center"/>
      <protection/>
    </xf>
    <xf numFmtId="0" fontId="1" fillId="0" borderId="13" xfId="68" applyFont="1" applyFill="1" applyBorder="1" applyAlignment="1">
      <alignment horizontal="center" vertical="center"/>
      <protection/>
    </xf>
    <xf numFmtId="0" fontId="11" fillId="0" borderId="10" xfId="58" applyFill="1" applyBorder="1" applyAlignment="1">
      <alignment horizontal="center" vertical="center"/>
      <protection/>
    </xf>
    <xf numFmtId="0" fontId="11" fillId="0" borderId="15" xfId="58" applyFill="1" applyBorder="1" applyAlignment="1">
      <alignment horizontal="center" vertical="center"/>
      <protection/>
    </xf>
    <xf numFmtId="0" fontId="1" fillId="0" borderId="0" xfId="68" applyFont="1" applyBorder="1" applyAlignment="1">
      <alignment horizontal="center"/>
      <protection/>
    </xf>
    <xf numFmtId="49" fontId="1" fillId="0" borderId="13" xfId="65" applyNumberFormat="1" applyFont="1" applyFill="1" applyBorder="1" applyAlignment="1">
      <alignment horizontal="center" vertical="center" wrapText="1"/>
      <protection/>
    </xf>
    <xf numFmtId="0" fontId="0" fillId="0" borderId="10" xfId="65" applyFill="1" applyBorder="1" applyAlignment="1">
      <alignment horizontal="center" vertical="center" wrapText="1"/>
      <protection/>
    </xf>
    <xf numFmtId="2" fontId="0" fillId="0" borderId="0" xfId="68" applyNumberFormat="1" applyAlignment="1">
      <alignment/>
      <protection/>
    </xf>
    <xf numFmtId="0" fontId="0" fillId="0" borderId="0" xfId="68" applyAlignme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3" fillId="0" borderId="15" xfId="68" applyFont="1" applyFill="1" applyBorder="1" applyAlignment="1">
      <alignment horizontal="center" vertical="center" wrapText="1"/>
      <protection/>
    </xf>
    <xf numFmtId="2" fontId="1" fillId="0" borderId="0" xfId="68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0" xfId="65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13" xfId="68" applyFont="1" applyFill="1" applyBorder="1" applyAlignment="1">
      <alignment horizontal="center" vertical="center" wrapText="1"/>
      <protection/>
    </xf>
    <xf numFmtId="9" fontId="1" fillId="0" borderId="44" xfId="65" applyNumberFormat="1" applyFont="1" applyBorder="1" applyAlignment="1">
      <alignment/>
      <protection/>
    </xf>
    <xf numFmtId="3" fontId="2" fillId="0" borderId="12" xfId="65" applyNumberFormat="1" applyFont="1" applyFill="1" applyBorder="1" applyAlignment="1">
      <alignment/>
      <protection/>
    </xf>
    <xf numFmtId="49" fontId="1" fillId="0" borderId="13" xfId="65" applyNumberFormat="1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4" fillId="0" borderId="0" xfId="64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4" fillId="0" borderId="13" xfId="64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0" fontId="1" fillId="0" borderId="0" xfId="65" applyFont="1" applyBorder="1" applyAlignment="1">
      <alignment horizontal="center"/>
      <protection/>
    </xf>
    <xf numFmtId="0" fontId="0" fillId="0" borderId="0" xfId="65" applyAlignment="1">
      <alignment/>
      <protection/>
    </xf>
    <xf numFmtId="0" fontId="1" fillId="0" borderId="13" xfId="65" applyFont="1" applyBorder="1" applyAlignment="1">
      <alignment horizontal="center" vertical="center" wrapText="1"/>
      <protection/>
    </xf>
    <xf numFmtId="0" fontId="1" fillId="0" borderId="11" xfId="65" applyFont="1" applyBorder="1" applyAlignment="1">
      <alignment horizontal="center" vertical="center" wrapText="1"/>
      <protection/>
    </xf>
    <xf numFmtId="0" fontId="1" fillId="0" borderId="13" xfId="65" applyFont="1" applyBorder="1" applyAlignment="1">
      <alignment horizontal="center" vertical="center"/>
      <protection/>
    </xf>
    <xf numFmtId="0" fontId="0" fillId="0" borderId="11" xfId="65" applyBorder="1" applyAlignment="1">
      <alignment horizontal="center" vertical="center"/>
      <protection/>
    </xf>
    <xf numFmtId="3" fontId="1" fillId="0" borderId="13" xfId="65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4" fillId="0" borderId="10" xfId="7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0" xfId="73" applyFont="1" applyFill="1" applyAlignment="1">
      <alignment horizontal="center" vertical="center"/>
      <protection/>
    </xf>
    <xf numFmtId="0" fontId="15" fillId="0" borderId="0" xfId="73" applyFont="1" applyFill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0" fillId="0" borderId="13" xfId="65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40" fillId="0" borderId="25" xfId="66" applyFont="1" applyBorder="1" applyAlignment="1">
      <alignment/>
      <protection/>
    </xf>
    <xf numFmtId="0" fontId="40" fillId="0" borderId="42" xfId="66" applyFont="1" applyBorder="1" applyAlignment="1">
      <alignment/>
      <protection/>
    </xf>
    <xf numFmtId="0" fontId="34" fillId="0" borderId="25" xfId="66" applyFont="1" applyBorder="1" applyAlignment="1">
      <alignment/>
      <protection/>
    </xf>
    <xf numFmtId="0" fontId="0" fillId="0" borderId="42" xfId="0" applyBorder="1" applyAlignment="1">
      <alignment/>
    </xf>
    <xf numFmtId="0" fontId="0" fillId="0" borderId="45" xfId="0" applyBorder="1" applyAlignment="1">
      <alignment/>
    </xf>
    <xf numFmtId="0" fontId="40" fillId="0" borderId="53" xfId="66" applyFont="1" applyBorder="1" applyAlignment="1">
      <alignment vertical="center"/>
      <protection/>
    </xf>
    <xf numFmtId="0" fontId="40" fillId="0" borderId="11" xfId="66" applyFont="1" applyBorder="1" applyAlignment="1">
      <alignment vertical="center"/>
      <protection/>
    </xf>
    <xf numFmtId="0" fontId="40" fillId="0" borderId="10" xfId="66" applyFont="1" applyBorder="1" applyAlignment="1">
      <alignment vertical="center"/>
      <protection/>
    </xf>
    <xf numFmtId="0" fontId="40" fillId="0" borderId="13" xfId="66" applyFont="1" applyBorder="1" applyAlignment="1">
      <alignment vertical="center"/>
      <protection/>
    </xf>
    <xf numFmtId="0" fontId="14" fillId="0" borderId="0" xfId="66" applyFont="1" applyAlignment="1">
      <alignment horizontal="center"/>
      <protection/>
    </xf>
    <xf numFmtId="0" fontId="14" fillId="0" borderId="0" xfId="66" applyFont="1" applyAlignment="1">
      <alignment horizontal="center"/>
      <protection/>
    </xf>
    <xf numFmtId="0" fontId="14" fillId="0" borderId="0" xfId="66" applyFont="1" applyAlignment="1">
      <alignment/>
      <protection/>
    </xf>
    <xf numFmtId="0" fontId="3" fillId="0" borderId="0" xfId="0" applyFont="1" applyAlignment="1">
      <alignment/>
    </xf>
    <xf numFmtId="0" fontId="34" fillId="0" borderId="10" xfId="66" applyFont="1" applyBorder="1" applyAlignment="1">
      <alignment vertical="center" wrapText="1"/>
      <protection/>
    </xf>
    <xf numFmtId="0" fontId="40" fillId="0" borderId="28" xfId="66" applyFont="1" applyBorder="1" applyAlignment="1">
      <alignment vertical="center" wrapText="1"/>
      <protection/>
    </xf>
    <xf numFmtId="0" fontId="34" fillId="0" borderId="13" xfId="66" applyFont="1" applyBorder="1" applyAlignment="1">
      <alignment vertical="center" wrapText="1"/>
      <protection/>
    </xf>
    <xf numFmtId="0" fontId="43" fillId="0" borderId="13" xfId="70" applyFont="1" applyBorder="1" applyAlignment="1">
      <alignment horizontal="center" vertical="center" wrapText="1"/>
      <protection/>
    </xf>
    <xf numFmtId="0" fontId="43" fillId="0" borderId="15" xfId="70" applyFont="1" applyBorder="1" applyAlignment="1">
      <alignment horizontal="center" vertical="center" wrapText="1"/>
      <protection/>
    </xf>
    <xf numFmtId="0" fontId="48" fillId="0" borderId="16" xfId="70" applyFont="1" applyBorder="1" applyAlignment="1">
      <alignment horizontal="center" vertical="center"/>
      <protection/>
    </xf>
    <xf numFmtId="0" fontId="48" fillId="0" borderId="10" xfId="7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48" fillId="0" borderId="20" xfId="70" applyFont="1" applyBorder="1" applyAlignment="1">
      <alignment/>
      <protection/>
    </xf>
    <xf numFmtId="0" fontId="0" fillId="0" borderId="21" xfId="0" applyBorder="1" applyAlignment="1">
      <alignment/>
    </xf>
    <xf numFmtId="0" fontId="0" fillId="0" borderId="47" xfId="0" applyBorder="1" applyAlignment="1">
      <alignment/>
    </xf>
    <xf numFmtId="0" fontId="11" fillId="0" borderId="10" xfId="70" applyBorder="1" applyAlignment="1">
      <alignment horizontal="center" vertical="center"/>
      <protection/>
    </xf>
    <xf numFmtId="0" fontId="11" fillId="0" borderId="15" xfId="70" applyBorder="1" applyAlignment="1">
      <alignment horizontal="center" vertical="center"/>
      <protection/>
    </xf>
    <xf numFmtId="0" fontId="48" fillId="0" borderId="13" xfId="70" applyFont="1" applyBorder="1" applyAlignment="1">
      <alignment horizontal="center" vertical="center"/>
      <protection/>
    </xf>
    <xf numFmtId="0" fontId="48" fillId="0" borderId="15" xfId="70" applyFont="1" applyBorder="1" applyAlignment="1">
      <alignment horizontal="center" vertical="center"/>
      <protection/>
    </xf>
    <xf numFmtId="0" fontId="48" fillId="0" borderId="50" xfId="70" applyFont="1" applyBorder="1" applyAlignment="1">
      <alignment horizontal="center" vertical="center" wrapText="1"/>
      <protection/>
    </xf>
    <xf numFmtId="0" fontId="48" fillId="0" borderId="51" xfId="70" applyFont="1" applyBorder="1" applyAlignment="1">
      <alignment horizontal="center" vertical="center" wrapText="1"/>
      <protection/>
    </xf>
    <xf numFmtId="0" fontId="48" fillId="0" borderId="17" xfId="70" applyFont="1" applyBorder="1" applyAlignment="1">
      <alignment horizontal="center" vertical="center" wrapText="1"/>
      <protection/>
    </xf>
    <xf numFmtId="0" fontId="48" fillId="0" borderId="22" xfId="70" applyFont="1" applyBorder="1" applyAlignment="1">
      <alignment horizontal="center" vertical="center" wrapText="1"/>
      <protection/>
    </xf>
    <xf numFmtId="0" fontId="11" fillId="0" borderId="17" xfId="70" applyBorder="1" applyAlignment="1">
      <alignment horizontal="center" vertical="center" wrapText="1"/>
      <protection/>
    </xf>
    <xf numFmtId="0" fontId="11" fillId="0" borderId="22" xfId="70" applyBorder="1" applyAlignment="1">
      <alignment horizontal="center" vertical="center" wrapText="1"/>
      <protection/>
    </xf>
    <xf numFmtId="0" fontId="11" fillId="0" borderId="34" xfId="70" applyBorder="1" applyAlignment="1">
      <alignment horizontal="center" vertical="center" wrapText="1"/>
      <protection/>
    </xf>
    <xf numFmtId="0" fontId="11" fillId="0" borderId="29" xfId="70" applyBorder="1" applyAlignment="1">
      <alignment horizontal="center" vertical="center" wrapText="1"/>
      <protection/>
    </xf>
    <xf numFmtId="0" fontId="43" fillId="0" borderId="11" xfId="70" applyFont="1" applyBorder="1" applyAlignment="1">
      <alignment horizontal="center" vertical="center" wrapText="1"/>
      <protection/>
    </xf>
    <xf numFmtId="0" fontId="14" fillId="0" borderId="0" xfId="70" applyFont="1" applyAlignment="1">
      <alignment horizontal="center"/>
      <protection/>
    </xf>
    <xf numFmtId="0" fontId="35" fillId="0" borderId="0" xfId="70" applyFont="1" applyAlignment="1">
      <alignment horizontal="center"/>
      <protection/>
    </xf>
    <xf numFmtId="0" fontId="43" fillId="0" borderId="13" xfId="70" applyFont="1" applyBorder="1" applyAlignment="1">
      <alignment horizontal="center" vertical="center"/>
      <protection/>
    </xf>
    <xf numFmtId="0" fontId="43" fillId="0" borderId="11" xfId="70" applyFont="1" applyBorder="1" applyAlignment="1">
      <alignment horizontal="center" vertical="center"/>
      <protection/>
    </xf>
    <xf numFmtId="0" fontId="43" fillId="0" borderId="18" xfId="70" applyFont="1" applyBorder="1" applyAlignment="1">
      <alignment horizontal="center" vertical="center"/>
      <protection/>
    </xf>
    <xf numFmtId="0" fontId="43" fillId="0" borderId="26" xfId="70" applyFont="1" applyBorder="1" applyAlignment="1">
      <alignment horizontal="center" vertical="center"/>
      <protection/>
    </xf>
    <xf numFmtId="0" fontId="43" fillId="0" borderId="20" xfId="70" applyFont="1" applyBorder="1" applyAlignment="1">
      <alignment horizontal="center" vertical="center"/>
      <protection/>
    </xf>
    <xf numFmtId="0" fontId="43" fillId="0" borderId="47" xfId="70" applyFont="1" applyBorder="1" applyAlignment="1">
      <alignment horizontal="center" vertical="center"/>
      <protection/>
    </xf>
    <xf numFmtId="0" fontId="43" fillId="0" borderId="40" xfId="70" applyFont="1" applyBorder="1" applyAlignment="1">
      <alignment horizontal="center" vertical="center"/>
      <protection/>
    </xf>
    <xf numFmtId="0" fontId="43" fillId="0" borderId="21" xfId="70" applyFont="1" applyBorder="1" applyAlignment="1">
      <alignment horizontal="center" vertical="center"/>
      <protection/>
    </xf>
    <xf numFmtId="0" fontId="48" fillId="0" borderId="17" xfId="70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48" fillId="0" borderId="50" xfId="70" applyFont="1" applyBorder="1" applyAlignment="1">
      <alignment horizontal="center" vertical="center"/>
      <protection/>
    </xf>
    <xf numFmtId="0" fontId="11" fillId="0" borderId="17" xfId="70" applyBorder="1" applyAlignment="1">
      <alignment horizontal="center" vertical="center"/>
      <protection/>
    </xf>
    <xf numFmtId="0" fontId="11" fillId="0" borderId="34" xfId="70" applyBorder="1" applyAlignment="1">
      <alignment horizontal="center" vertical="center"/>
      <protection/>
    </xf>
    <xf numFmtId="0" fontId="50" fillId="0" borderId="44" xfId="70" applyFont="1" applyBorder="1" applyAlignment="1">
      <alignment horizontal="center" vertical="center" wrapText="1"/>
      <protection/>
    </xf>
    <xf numFmtId="0" fontId="50" fillId="0" borderId="51" xfId="70" applyFont="1" applyBorder="1" applyAlignment="1">
      <alignment horizontal="center" vertical="center" wrapText="1"/>
      <protection/>
    </xf>
    <xf numFmtId="0" fontId="50" fillId="0" borderId="0" xfId="70" applyFont="1" applyBorder="1" applyAlignment="1">
      <alignment horizontal="center" vertical="center" wrapText="1"/>
      <protection/>
    </xf>
    <xf numFmtId="0" fontId="50" fillId="0" borderId="22" xfId="70" applyFont="1" applyBorder="1" applyAlignment="1">
      <alignment horizontal="center" vertical="center" wrapText="1"/>
      <protection/>
    </xf>
    <xf numFmtId="0" fontId="51" fillId="0" borderId="0" xfId="70" applyFont="1" applyBorder="1" applyAlignment="1">
      <alignment horizontal="center" vertical="center" wrapText="1"/>
      <protection/>
    </xf>
    <xf numFmtId="0" fontId="51" fillId="0" borderId="22" xfId="70" applyFont="1" applyBorder="1" applyAlignment="1">
      <alignment horizontal="center" vertical="center" wrapText="1"/>
      <protection/>
    </xf>
    <xf numFmtId="0" fontId="51" fillId="0" borderId="46" xfId="70" applyFont="1" applyBorder="1" applyAlignment="1">
      <alignment horizontal="center" vertical="center" wrapText="1"/>
      <protection/>
    </xf>
    <xf numFmtId="0" fontId="51" fillId="0" borderId="29" xfId="70" applyFont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1" fillId="0" borderId="13" xfId="67" applyBorder="1" applyAlignment="1">
      <alignment horizontal="right" vertical="center"/>
      <protection/>
    </xf>
    <xf numFmtId="0" fontId="11" fillId="0" borderId="11" xfId="67" applyBorder="1" applyAlignment="1">
      <alignment horizontal="right" vertical="center"/>
      <protection/>
    </xf>
    <xf numFmtId="0" fontId="14" fillId="0" borderId="13" xfId="67" applyFont="1" applyBorder="1" applyAlignment="1">
      <alignment horizontal="right" vertical="center"/>
      <protection/>
    </xf>
    <xf numFmtId="0" fontId="14" fillId="0" borderId="11" xfId="67" applyFont="1" applyBorder="1" applyAlignment="1">
      <alignment horizontal="right" vertical="center"/>
      <protection/>
    </xf>
    <xf numFmtId="0" fontId="11" fillId="0" borderId="10" xfId="67" applyFont="1" applyBorder="1" applyAlignment="1">
      <alignment/>
      <protection/>
    </xf>
    <xf numFmtId="0" fontId="11" fillId="0" borderId="11" xfId="67" applyBorder="1" applyAlignment="1">
      <alignment/>
      <protection/>
    </xf>
    <xf numFmtId="0" fontId="11" fillId="0" borderId="18" xfId="67" applyFont="1" applyBorder="1" applyAlignment="1">
      <alignment/>
      <protection/>
    </xf>
    <xf numFmtId="0" fontId="11" fillId="0" borderId="40" xfId="67" applyBorder="1" applyAlignment="1">
      <alignment/>
      <protection/>
    </xf>
    <xf numFmtId="0" fontId="11" fillId="0" borderId="26" xfId="67" applyBorder="1" applyAlignment="1">
      <alignment/>
      <protection/>
    </xf>
    <xf numFmtId="0" fontId="11" fillId="0" borderId="20" xfId="67" applyBorder="1" applyAlignment="1">
      <alignment/>
      <protection/>
    </xf>
    <xf numFmtId="0" fontId="11" fillId="0" borderId="21" xfId="67" applyBorder="1" applyAlignment="1">
      <alignment/>
      <protection/>
    </xf>
    <xf numFmtId="0" fontId="11" fillId="0" borderId="47" xfId="67" applyBorder="1" applyAlignment="1">
      <alignment/>
      <protection/>
    </xf>
    <xf numFmtId="0" fontId="11" fillId="0" borderId="10" xfId="67" applyFont="1" applyBorder="1" applyAlignment="1">
      <alignment wrapText="1"/>
      <protection/>
    </xf>
    <xf numFmtId="0" fontId="11" fillId="0" borderId="10" xfId="67" applyBorder="1" applyAlignment="1">
      <alignment wrapText="1"/>
      <protection/>
    </xf>
    <xf numFmtId="0" fontId="11" fillId="0" borderId="11" xfId="67" applyBorder="1" applyAlignment="1">
      <alignment wrapText="1"/>
      <protection/>
    </xf>
    <xf numFmtId="0" fontId="11" fillId="0" borderId="13" xfId="67" applyFont="1" applyBorder="1" applyAlignment="1">
      <alignment wrapText="1"/>
      <protection/>
    </xf>
    <xf numFmtId="0" fontId="3" fillId="0" borderId="0" xfId="61" applyFont="1" applyAlignment="1">
      <alignment horizontal="center"/>
      <protection/>
    </xf>
    <xf numFmtId="0" fontId="11" fillId="0" borderId="0" xfId="67" applyAlignment="1">
      <alignment/>
      <protection/>
    </xf>
    <xf numFmtId="0" fontId="14" fillId="0" borderId="0" xfId="67" applyFont="1" applyAlignment="1">
      <alignment horizontal="center"/>
      <protection/>
    </xf>
    <xf numFmtId="0" fontId="14" fillId="0" borderId="13" xfId="67" applyFont="1" applyBorder="1" applyAlignment="1">
      <alignment vertical="center" wrapText="1"/>
      <protection/>
    </xf>
    <xf numFmtId="0" fontId="11" fillId="0" borderId="0" xfId="67" applyFont="1" applyBorder="1" applyAlignment="1">
      <alignment wrapText="1"/>
      <protection/>
    </xf>
    <xf numFmtId="0" fontId="11" fillId="0" borderId="21" xfId="67" applyBorder="1" applyAlignment="1">
      <alignment wrapText="1"/>
      <protection/>
    </xf>
    <xf numFmtId="0" fontId="14" fillId="0" borderId="25" xfId="67" applyFont="1" applyBorder="1" applyAlignment="1">
      <alignment horizontal="center"/>
      <protection/>
    </xf>
    <xf numFmtId="0" fontId="14" fillId="0" borderId="45" xfId="67" applyFont="1" applyBorder="1" applyAlignment="1">
      <alignment horizontal="center"/>
      <protection/>
    </xf>
    <xf numFmtId="0" fontId="14" fillId="0" borderId="42" xfId="67" applyFont="1" applyBorder="1" applyAlignment="1">
      <alignment horizontal="center"/>
      <protection/>
    </xf>
    <xf numFmtId="0" fontId="11" fillId="0" borderId="45" xfId="67" applyBorder="1" applyAlignment="1">
      <alignment horizontal="center"/>
      <protection/>
    </xf>
    <xf numFmtId="0" fontId="14" fillId="0" borderId="18" xfId="67" applyFont="1" applyBorder="1" applyAlignment="1">
      <alignment/>
      <protection/>
    </xf>
    <xf numFmtId="0" fontId="14" fillId="0" borderId="40" xfId="67" applyFont="1" applyBorder="1" applyAlignment="1">
      <alignment/>
      <protection/>
    </xf>
    <xf numFmtId="0" fontId="14" fillId="0" borderId="26" xfId="67" applyFont="1" applyBorder="1" applyAlignment="1">
      <alignment/>
      <protection/>
    </xf>
    <xf numFmtId="0" fontId="14" fillId="0" borderId="20" xfId="67" applyFont="1" applyBorder="1" applyAlignment="1">
      <alignment/>
      <protection/>
    </xf>
    <xf numFmtId="0" fontId="14" fillId="0" borderId="21" xfId="67" applyFont="1" applyBorder="1" applyAlignment="1">
      <alignment/>
      <protection/>
    </xf>
    <xf numFmtId="0" fontId="14" fillId="0" borderId="47" xfId="67" applyFont="1" applyBorder="1" applyAlignment="1">
      <alignment/>
      <protection/>
    </xf>
    <xf numFmtId="0" fontId="11" fillId="0" borderId="13" xfId="67" applyFont="1" applyBorder="1" applyAlignment="1">
      <alignment/>
      <protection/>
    </xf>
    <xf numFmtId="0" fontId="14" fillId="0" borderId="18" xfId="67" applyFont="1" applyBorder="1" applyAlignment="1">
      <alignment vertical="center" wrapText="1"/>
      <protection/>
    </xf>
    <xf numFmtId="0" fontId="14" fillId="0" borderId="40" xfId="67" applyFont="1" applyBorder="1" applyAlignment="1">
      <alignment vertical="center" wrapText="1"/>
      <protection/>
    </xf>
    <xf numFmtId="0" fontId="14" fillId="0" borderId="26" xfId="67" applyFont="1" applyBorder="1" applyAlignment="1">
      <alignment vertical="center" wrapText="1"/>
      <protection/>
    </xf>
    <xf numFmtId="0" fontId="14" fillId="0" borderId="17" xfId="67" applyFont="1" applyBorder="1" applyAlignment="1">
      <alignment vertical="center" wrapText="1"/>
      <protection/>
    </xf>
    <xf numFmtId="0" fontId="14" fillId="0" borderId="0" xfId="67" applyFont="1" applyBorder="1" applyAlignment="1">
      <alignment vertical="center" wrapText="1"/>
      <protection/>
    </xf>
    <xf numFmtId="0" fontId="14" fillId="0" borderId="22" xfId="67" applyFont="1" applyBorder="1" applyAlignment="1">
      <alignment vertical="center" wrapText="1"/>
      <protection/>
    </xf>
    <xf numFmtId="0" fontId="11" fillId="0" borderId="20" xfId="67" applyBorder="1" applyAlignment="1">
      <alignment wrapText="1"/>
      <protection/>
    </xf>
    <xf numFmtId="0" fontId="11" fillId="0" borderId="47" xfId="67" applyBorder="1" applyAlignment="1">
      <alignment wrapText="1"/>
      <protection/>
    </xf>
    <xf numFmtId="0" fontId="14" fillId="0" borderId="13" xfId="67" applyFont="1" applyBorder="1" applyAlignment="1">
      <alignment vertical="center"/>
      <protection/>
    </xf>
    <xf numFmtId="0" fontId="14" fillId="0" borderId="10" xfId="67" applyFont="1" applyBorder="1" applyAlignment="1">
      <alignment vertical="center"/>
      <protection/>
    </xf>
    <xf numFmtId="0" fontId="14" fillId="0" borderId="11" xfId="67" applyFont="1" applyBorder="1" applyAlignment="1">
      <alignment vertical="center"/>
      <protection/>
    </xf>
    <xf numFmtId="0" fontId="46" fillId="0" borderId="0" xfId="60" applyFont="1" applyAlignment="1">
      <alignment horizontal="center" vertical="center"/>
      <protection/>
    </xf>
    <xf numFmtId="0" fontId="14" fillId="0" borderId="0" xfId="74" applyFont="1" applyAlignment="1">
      <alignment horizontal="center" vertical="center"/>
      <protection/>
    </xf>
    <xf numFmtId="0" fontId="15" fillId="0" borderId="25" xfId="74" applyFont="1" applyBorder="1" applyAlignment="1">
      <alignment horizontal="center" vertical="center"/>
      <protection/>
    </xf>
    <xf numFmtId="0" fontId="15" fillId="0" borderId="42" xfId="74" applyFont="1" applyBorder="1" applyAlignment="1">
      <alignment horizontal="center" vertical="center"/>
      <protection/>
    </xf>
    <xf numFmtId="0" fontId="15" fillId="0" borderId="40" xfId="74" applyFont="1" applyBorder="1" applyAlignment="1">
      <alignment horizontal="center" vertical="center"/>
      <protection/>
    </xf>
    <xf numFmtId="0" fontId="15" fillId="0" borderId="21" xfId="74" applyFont="1" applyBorder="1" applyAlignment="1">
      <alignment horizontal="center" vertical="center"/>
      <protection/>
    </xf>
    <xf numFmtId="0" fontId="14" fillId="0" borderId="13" xfId="74" applyFont="1" applyBorder="1" applyAlignment="1">
      <alignment horizontal="center" vertical="center"/>
      <protection/>
    </xf>
    <xf numFmtId="0" fontId="14" fillId="0" borderId="11" xfId="74" applyFont="1" applyBorder="1" applyAlignment="1">
      <alignment horizontal="center" vertical="center"/>
      <protection/>
    </xf>
    <xf numFmtId="0" fontId="14" fillId="0" borderId="13" xfId="72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56" fillId="0" borderId="18" xfId="72" applyFont="1" applyBorder="1" applyAlignment="1">
      <alignment horizontal="center" vertical="center" wrapText="1"/>
      <protection/>
    </xf>
    <xf numFmtId="0" fontId="56" fillId="0" borderId="20" xfId="72" applyFont="1" applyBorder="1" applyAlignment="1">
      <alignment horizontal="center" vertical="center" wrapText="1"/>
      <protection/>
    </xf>
    <xf numFmtId="0" fontId="56" fillId="0" borderId="13" xfId="72" applyFont="1" applyFill="1" applyBorder="1" applyAlignment="1">
      <alignment horizontal="center" vertical="center" wrapText="1"/>
      <protection/>
    </xf>
    <xf numFmtId="0" fontId="47" fillId="0" borderId="0" xfId="72" applyFont="1" applyAlignment="1">
      <alignment horizontal="center" vertical="center"/>
      <protection/>
    </xf>
    <xf numFmtId="0" fontId="54" fillId="0" borderId="0" xfId="72" applyFont="1" applyAlignment="1">
      <alignment horizontal="center" vertical="center"/>
      <protection/>
    </xf>
    <xf numFmtId="0" fontId="56" fillId="0" borderId="13" xfId="72" applyFont="1" applyBorder="1" applyAlignment="1">
      <alignment horizontal="center" vertical="center" wrapText="1"/>
      <protection/>
    </xf>
    <xf numFmtId="0" fontId="56" fillId="0" borderId="11" xfId="72" applyFont="1" applyBorder="1" applyAlignment="1">
      <alignment horizontal="center" vertical="center" wrapText="1"/>
      <protection/>
    </xf>
    <xf numFmtId="0" fontId="56" fillId="0" borderId="26" xfId="72" applyFont="1" applyBorder="1" applyAlignment="1">
      <alignment horizontal="center" vertical="center" wrapText="1"/>
      <protection/>
    </xf>
    <xf numFmtId="0" fontId="56" fillId="0" borderId="47" xfId="72" applyFont="1" applyBorder="1" applyAlignment="1">
      <alignment horizontal="center" vertical="center" wrapText="1"/>
      <protection/>
    </xf>
    <xf numFmtId="0" fontId="56" fillId="0" borderId="25" xfId="72" applyFont="1" applyBorder="1" applyAlignment="1">
      <alignment horizontal="center" vertical="center" wrapText="1"/>
      <protection/>
    </xf>
    <xf numFmtId="0" fontId="56" fillId="0" borderId="42" xfId="72" applyFont="1" applyBorder="1" applyAlignment="1">
      <alignment horizontal="center" vertical="center" wrapText="1"/>
      <protection/>
    </xf>
    <xf numFmtId="0" fontId="56" fillId="0" borderId="45" xfId="72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14" fillId="0" borderId="0" xfId="72" applyFont="1" applyAlignment="1">
      <alignment horizontal="center" vertical="center" wrapText="1"/>
      <protection/>
    </xf>
    <xf numFmtId="0" fontId="56" fillId="0" borderId="12" xfId="72" applyFont="1" applyFill="1" applyBorder="1" applyAlignment="1">
      <alignment horizontal="center" vertical="center" wrapText="1"/>
      <protection/>
    </xf>
    <xf numFmtId="0" fontId="55" fillId="0" borderId="0" xfId="72" applyFont="1" applyAlignment="1">
      <alignment horizontal="center" vertical="center"/>
      <protection/>
    </xf>
    <xf numFmtId="0" fontId="55" fillId="0" borderId="0" xfId="72" applyFont="1" applyAlignment="1">
      <alignment horizontal="center"/>
      <protection/>
    </xf>
    <xf numFmtId="0" fontId="56" fillId="0" borderId="11" xfId="72" applyFont="1" applyFill="1" applyBorder="1" applyAlignment="1">
      <alignment horizontal="center" vertical="center" wrapText="1"/>
      <protection/>
    </xf>
    <xf numFmtId="0" fontId="11" fillId="0" borderId="11" xfId="72" applyBorder="1" applyAlignment="1">
      <alignment horizontal="center" vertical="center" wrapText="1"/>
      <protection/>
    </xf>
    <xf numFmtId="0" fontId="5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3" fontId="40" fillId="0" borderId="13" xfId="60" applyNumberFormat="1" applyFont="1" applyBorder="1" applyAlignment="1">
      <alignment vertical="center"/>
      <protection/>
    </xf>
    <xf numFmtId="3" fontId="11" fillId="0" borderId="11" xfId="57" applyNumberFormat="1" applyFont="1" applyBorder="1" applyAlignment="1">
      <alignment vertical="center"/>
      <protection/>
    </xf>
    <xf numFmtId="0" fontId="36" fillId="0" borderId="18" xfId="60" applyFont="1" applyBorder="1" applyAlignment="1">
      <alignment vertical="center" wrapText="1"/>
      <protection/>
    </xf>
    <xf numFmtId="0" fontId="36" fillId="0" borderId="26" xfId="57" applyFont="1" applyBorder="1" applyAlignment="1">
      <alignment vertical="center" wrapText="1"/>
      <protection/>
    </xf>
    <xf numFmtId="0" fontId="36" fillId="0" borderId="20" xfId="57" applyFont="1" applyBorder="1" applyAlignment="1">
      <alignment vertical="center" wrapText="1"/>
      <protection/>
    </xf>
    <xf numFmtId="0" fontId="36" fillId="0" borderId="47" xfId="57" applyFont="1" applyBorder="1" applyAlignment="1">
      <alignment vertical="center" wrapText="1"/>
      <protection/>
    </xf>
    <xf numFmtId="3" fontId="40" fillId="0" borderId="15" xfId="57" applyNumberFormat="1" applyFont="1" applyBorder="1" applyAlignment="1">
      <alignment vertical="center"/>
      <protection/>
    </xf>
    <xf numFmtId="3" fontId="34" fillId="0" borderId="13" xfId="60" applyNumberFormat="1" applyFont="1" applyBorder="1" applyAlignment="1">
      <alignment vertical="center"/>
      <protection/>
    </xf>
    <xf numFmtId="3" fontId="34" fillId="0" borderId="15" xfId="60" applyNumberFormat="1" applyFont="1" applyBorder="1" applyAlignment="1">
      <alignment vertical="center"/>
      <protection/>
    </xf>
    <xf numFmtId="3" fontId="34" fillId="0" borderId="11" xfId="60" applyNumberFormat="1" applyFont="1" applyBorder="1" applyAlignment="1">
      <alignment vertical="center"/>
      <protection/>
    </xf>
    <xf numFmtId="0" fontId="36" fillId="0" borderId="34" xfId="57" applyFont="1" applyBorder="1" applyAlignment="1">
      <alignment vertical="center" wrapText="1"/>
      <protection/>
    </xf>
    <xf numFmtId="0" fontId="36" fillId="0" borderId="29" xfId="57" applyFont="1" applyBorder="1" applyAlignment="1">
      <alignment vertical="center" wrapText="1"/>
      <protection/>
    </xf>
    <xf numFmtId="3" fontId="40" fillId="0" borderId="11" xfId="57" applyNumberFormat="1" applyFont="1" applyBorder="1" applyAlignment="1">
      <alignment vertical="center"/>
      <protection/>
    </xf>
    <xf numFmtId="3" fontId="40" fillId="0" borderId="10" xfId="60" applyNumberFormat="1" applyFont="1" applyBorder="1" applyAlignment="1">
      <alignment vertical="center"/>
      <protection/>
    </xf>
    <xf numFmtId="3" fontId="40" fillId="0" borderId="11" xfId="60" applyNumberFormat="1" applyFont="1" applyBorder="1" applyAlignment="1">
      <alignment vertical="center"/>
      <protection/>
    </xf>
    <xf numFmtId="0" fontId="36" fillId="0" borderId="17" xfId="60" applyFont="1" applyBorder="1" applyAlignment="1">
      <alignment vertical="center" wrapText="1"/>
      <protection/>
    </xf>
    <xf numFmtId="0" fontId="36" fillId="0" borderId="22" xfId="57" applyFont="1" applyBorder="1" applyAlignment="1">
      <alignment vertical="center" wrapText="1"/>
      <protection/>
    </xf>
    <xf numFmtId="0" fontId="36" fillId="0" borderId="18" xfId="60" applyFont="1" applyBorder="1" applyAlignment="1">
      <alignment horizontal="left" vertical="center" wrapText="1"/>
      <protection/>
    </xf>
    <xf numFmtId="0" fontId="36" fillId="0" borderId="26" xfId="57" applyFont="1" applyBorder="1" applyAlignment="1">
      <alignment horizontal="left" vertical="center" wrapText="1"/>
      <protection/>
    </xf>
    <xf numFmtId="0" fontId="36" fillId="0" borderId="20" xfId="57" applyFont="1" applyBorder="1" applyAlignment="1">
      <alignment horizontal="left" vertical="center" wrapText="1"/>
      <protection/>
    </xf>
    <xf numFmtId="0" fontId="36" fillId="0" borderId="47" xfId="57" applyFont="1" applyBorder="1" applyAlignment="1">
      <alignment horizontal="left" vertical="center" wrapText="1"/>
      <protection/>
    </xf>
    <xf numFmtId="0" fontId="0" fillId="0" borderId="0" xfId="60" applyFont="1" applyAlignment="1">
      <alignment horizontal="center"/>
      <protection/>
    </xf>
    <xf numFmtId="0" fontId="0" fillId="0" borderId="0" xfId="60" applyAlignment="1">
      <alignment horizontal="center"/>
      <protection/>
    </xf>
    <xf numFmtId="0" fontId="35" fillId="0" borderId="34" xfId="60" applyFont="1" applyBorder="1" applyAlignment="1">
      <alignment horizontal="center"/>
      <protection/>
    </xf>
    <xf numFmtId="0" fontId="35" fillId="0" borderId="29" xfId="60" applyFont="1" applyBorder="1" applyAlignment="1">
      <alignment horizontal="center"/>
      <protection/>
    </xf>
    <xf numFmtId="0" fontId="36" fillId="0" borderId="17" xfId="60" applyFont="1" applyBorder="1" applyAlignment="1">
      <alignment horizontal="left" vertical="center" wrapText="1"/>
      <protection/>
    </xf>
    <xf numFmtId="0" fontId="36" fillId="0" borderId="22" xfId="57" applyFont="1" applyBorder="1" applyAlignment="1">
      <alignment horizontal="left" vertical="center" wrapText="1"/>
      <protection/>
    </xf>
    <xf numFmtId="3" fontId="34" fillId="0" borderId="10" xfId="60" applyNumberFormat="1" applyFont="1" applyBorder="1" applyAlignment="1">
      <alignment vertical="center"/>
      <protection/>
    </xf>
    <xf numFmtId="3" fontId="35" fillId="0" borderId="12" xfId="69" applyNumberFormat="1" applyFont="1" applyBorder="1" applyAlignment="1">
      <alignment vertical="center"/>
      <protection/>
    </xf>
    <xf numFmtId="3" fontId="35" fillId="0" borderId="39" xfId="69" applyNumberFormat="1" applyFont="1" applyBorder="1" applyAlignment="1">
      <alignment vertical="center"/>
      <protection/>
    </xf>
    <xf numFmtId="0" fontId="35" fillId="0" borderId="12" xfId="69" applyFont="1" applyBorder="1" applyAlignment="1">
      <alignment horizontal="center" vertical="center"/>
      <protection/>
    </xf>
    <xf numFmtId="0" fontId="35" fillId="0" borderId="12" xfId="69" applyFont="1" applyBorder="1" applyAlignment="1">
      <alignment vertical="center" wrapText="1"/>
      <protection/>
    </xf>
    <xf numFmtId="0" fontId="35" fillId="0" borderId="39" xfId="69" applyFont="1" applyBorder="1" applyAlignment="1">
      <alignment vertical="center" wrapText="1"/>
      <protection/>
    </xf>
    <xf numFmtId="49" fontId="36" fillId="0" borderId="13" xfId="69" applyNumberFormat="1" applyFont="1" applyBorder="1" applyAlignment="1">
      <alignment horizontal="center" vertical="center"/>
      <protection/>
    </xf>
    <xf numFmtId="49" fontId="36" fillId="0" borderId="10" xfId="69" applyNumberFormat="1" applyFont="1" applyBorder="1" applyAlignment="1">
      <alignment horizontal="center" vertical="center"/>
      <protection/>
    </xf>
    <xf numFmtId="49" fontId="36" fillId="0" borderId="11" xfId="69" applyNumberFormat="1" applyFont="1" applyBorder="1" applyAlignment="1">
      <alignment horizontal="center" vertical="center"/>
      <protection/>
    </xf>
    <xf numFmtId="3" fontId="36" fillId="0" borderId="12" xfId="69" applyNumberFormat="1" applyFont="1" applyBorder="1" applyAlignment="1">
      <alignment vertical="center"/>
      <protection/>
    </xf>
    <xf numFmtId="0" fontId="35" fillId="0" borderId="12" xfId="69" applyFont="1" applyBorder="1" applyAlignment="1">
      <alignment horizontal="center" vertical="center" wrapText="1"/>
      <protection/>
    </xf>
    <xf numFmtId="0" fontId="36" fillId="0" borderId="12" xfId="69" applyFont="1" applyBorder="1" applyAlignment="1">
      <alignment vertical="center" wrapText="1"/>
      <protection/>
    </xf>
    <xf numFmtId="0" fontId="14" fillId="0" borderId="0" xfId="69" applyFont="1" applyAlignment="1">
      <alignment horizontal="center" vertical="center"/>
      <protection/>
    </xf>
    <xf numFmtId="0" fontId="35" fillId="0" borderId="33" xfId="69" applyFont="1" applyBorder="1" applyAlignment="1">
      <alignment vertical="center" wrapText="1"/>
      <protection/>
    </xf>
    <xf numFmtId="3" fontId="35" fillId="0" borderId="33" xfId="69" applyNumberFormat="1" applyFont="1" applyBorder="1" applyAlignment="1">
      <alignment vertical="center"/>
      <protection/>
    </xf>
    <xf numFmtId="0" fontId="14" fillId="0" borderId="0" xfId="69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5" xfId="65" applyFont="1" applyBorder="1" applyAlignment="1">
      <alignment/>
      <protection/>
    </xf>
  </cellXfs>
  <cellStyles count="6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10mellütemterv" xfId="57"/>
    <cellStyle name="Normál_2.sz. melléklet javított" xfId="58"/>
    <cellStyle name="Normál_2006évimozgástáblák" xfId="59"/>
    <cellStyle name="Normál_2007eredetiköltségvetés" xfId="60"/>
    <cellStyle name="Normál_2008évivéglegesköltségvetésfebr13" xfId="61"/>
    <cellStyle name="Normál_20097-11-igmellékelt" xfId="62"/>
    <cellStyle name="Normál_2010koltsegvetesjan13" xfId="63"/>
    <cellStyle name="Normál_2011müködésifelhalmérlegfebr17" xfId="64"/>
    <cellStyle name="Normál_2012éviköltségvetésjan19este" xfId="65"/>
    <cellStyle name="Normál_2012koncepcióhozhitel állomány" xfId="66"/>
    <cellStyle name="Normál_2012létszám tábla" xfId="67"/>
    <cellStyle name="Normál_2014.évi költségvetés tervezés jan11" xfId="68"/>
    <cellStyle name="Normál_3évsaját bevétel-2013" xfId="69"/>
    <cellStyle name="Normál_eus tábla" xfId="70"/>
    <cellStyle name="Normal_KARSZJ3" xfId="71"/>
    <cellStyle name="Normál_Kötelző feladatok" xfId="72"/>
    <cellStyle name="Normál_közterület" xfId="73"/>
    <cellStyle name="Normál_közvetett támogatás" xfId="74"/>
    <cellStyle name="Normal_KTRSZJ" xfId="75"/>
    <cellStyle name="Összesen" xfId="76"/>
    <cellStyle name="Currency" xfId="77"/>
    <cellStyle name="Currency [0]" xfId="78"/>
    <cellStyle name="Rossz" xfId="79"/>
    <cellStyle name="Semleges" xfId="80"/>
    <cellStyle name="Számítás" xfId="81"/>
    <cellStyle name="Percen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externalLink" Target="externalLinks/externalLink1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25">
      <selection activeCell="G39" sqref="G39"/>
    </sheetView>
  </sheetViews>
  <sheetFormatPr defaultColWidth="9.125" defaultRowHeight="12.75"/>
  <cols>
    <col min="1" max="1" width="58.875" style="120" customWidth="1"/>
    <col min="2" max="4" width="11.375" style="120" customWidth="1"/>
    <col min="5" max="5" width="51.875" style="120" customWidth="1"/>
    <col min="6" max="7" width="12.25390625" style="120" customWidth="1"/>
    <col min="8" max="8" width="11.25390625" style="120" customWidth="1"/>
    <col min="9" max="16384" width="9.125" style="120" customWidth="1"/>
  </cols>
  <sheetData>
    <row r="1" spans="1:5" ht="12.75">
      <c r="A1" s="1037" t="s">
        <v>403</v>
      </c>
      <c r="B1" s="1038"/>
      <c r="C1" s="1038"/>
      <c r="D1" s="1038"/>
      <c r="E1" s="1038"/>
    </row>
    <row r="2" spans="1:5" ht="12.75">
      <c r="A2" s="1037" t="s">
        <v>404</v>
      </c>
      <c r="B2" s="1038"/>
      <c r="C2" s="1038"/>
      <c r="D2" s="1038"/>
      <c r="E2" s="1038"/>
    </row>
    <row r="3" spans="1:8" ht="12.75" customHeight="1">
      <c r="A3" s="248"/>
      <c r="B3" s="248"/>
      <c r="C3" s="248"/>
      <c r="D3" s="248"/>
      <c r="E3" s="248"/>
      <c r="F3" s="579"/>
      <c r="G3" s="607"/>
      <c r="H3" s="607" t="s">
        <v>841</v>
      </c>
    </row>
    <row r="4" spans="1:8" ht="12.75" customHeight="1">
      <c r="A4" s="1039" t="s">
        <v>723</v>
      </c>
      <c r="B4" s="1035" t="s">
        <v>327</v>
      </c>
      <c r="C4" s="1035" t="s">
        <v>397</v>
      </c>
      <c r="D4" s="1035" t="s">
        <v>142</v>
      </c>
      <c r="E4" s="1039" t="s">
        <v>724</v>
      </c>
      <c r="F4" s="1035" t="s">
        <v>327</v>
      </c>
      <c r="G4" s="1035" t="s">
        <v>397</v>
      </c>
      <c r="H4" s="1035" t="s">
        <v>142</v>
      </c>
    </row>
    <row r="5" spans="1:8" ht="24.75" customHeight="1" thickBot="1">
      <c r="A5" s="1040"/>
      <c r="B5" s="1036"/>
      <c r="C5" s="1036"/>
      <c r="D5" s="1036"/>
      <c r="E5" s="1040"/>
      <c r="F5" s="1036"/>
      <c r="G5" s="1036"/>
      <c r="H5" s="1036"/>
    </row>
    <row r="6" spans="1:8" s="181" customFormat="1" ht="12.75" thickTop="1">
      <c r="A6" s="202"/>
      <c r="B6" s="262"/>
      <c r="C6" s="262"/>
      <c r="D6" s="262"/>
      <c r="E6" s="205" t="s">
        <v>725</v>
      </c>
      <c r="F6" s="203">
        <f>SUM('1c.mell '!C155)</f>
        <v>2978279</v>
      </c>
      <c r="G6" s="203">
        <f>SUM('1c.mell '!D155)</f>
        <v>3074697</v>
      </c>
      <c r="H6" s="203">
        <f>SUM('1c.mell '!E155)</f>
        <v>3138012</v>
      </c>
    </row>
    <row r="7" spans="1:8" s="181" customFormat="1" ht="12">
      <c r="A7" s="344" t="s">
        <v>575</v>
      </c>
      <c r="B7" s="190">
        <f>SUM('1b.mell '!C235)</f>
        <v>1475835</v>
      </c>
      <c r="C7" s="190">
        <f>SUM('1b.mell '!D235)</f>
        <v>1605779</v>
      </c>
      <c r="D7" s="190">
        <f>SUM('1b.mell '!E235)</f>
        <v>1656829</v>
      </c>
      <c r="E7" s="206" t="s">
        <v>793</v>
      </c>
      <c r="F7" s="203">
        <f>SUM('1c.mell '!C156)</f>
        <v>836444</v>
      </c>
      <c r="G7" s="203">
        <f>SUM('1c.mell '!D156)</f>
        <v>877164</v>
      </c>
      <c r="H7" s="203">
        <f>SUM('1c.mell '!E156)</f>
        <v>889618</v>
      </c>
    </row>
    <row r="8" spans="1:8" s="181" customFormat="1" ht="12">
      <c r="A8" s="344" t="s">
        <v>581</v>
      </c>
      <c r="B8" s="190"/>
      <c r="C8" s="190"/>
      <c r="D8" s="190">
        <f>SUM('1b.mell '!E17)</f>
        <v>466</v>
      </c>
      <c r="E8" s="189" t="s">
        <v>726</v>
      </c>
      <c r="F8" s="203">
        <f>SUM('1c.mell '!C157)</f>
        <v>5156184</v>
      </c>
      <c r="G8" s="203">
        <f>SUM('1c.mell '!D157)</f>
        <v>5765120</v>
      </c>
      <c r="H8" s="203">
        <f>SUM('1c.mell '!E157)</f>
        <v>5806291</v>
      </c>
    </row>
    <row r="9" spans="1:8" s="181" customFormat="1" ht="12.75" thickBot="1">
      <c r="A9" s="345" t="s">
        <v>665</v>
      </c>
      <c r="B9" s="353"/>
      <c r="C9" s="353">
        <f>SUM('1b.mell '!D237)</f>
        <v>24211</v>
      </c>
      <c r="D9" s="353">
        <f>SUM('1b.mell '!E237)</f>
        <v>32686</v>
      </c>
      <c r="E9" s="189" t="s">
        <v>408</v>
      </c>
      <c r="F9" s="203">
        <f>SUM('1c.mell '!C158)</f>
        <v>185205</v>
      </c>
      <c r="G9" s="203">
        <f>SUM('1c.mell '!D158)</f>
        <v>277285</v>
      </c>
      <c r="H9" s="203">
        <f>SUM('1c.mell '!E158)</f>
        <v>311677</v>
      </c>
    </row>
    <row r="10" spans="1:8" s="181" customFormat="1" ht="12.75" thickBot="1">
      <c r="A10" s="346" t="s">
        <v>583</v>
      </c>
      <c r="B10" s="354">
        <f>SUM(B7:B9)</f>
        <v>1475835</v>
      </c>
      <c r="C10" s="354">
        <f>SUM(C7:C9)</f>
        <v>1629990</v>
      </c>
      <c r="D10" s="354">
        <f>SUM(D7:D9)</f>
        <v>1689981</v>
      </c>
      <c r="E10" s="189" t="s">
        <v>407</v>
      </c>
      <c r="F10" s="203">
        <f>SUM('1c.mell '!C159)</f>
        <v>1199925</v>
      </c>
      <c r="G10" s="203">
        <f>SUM('1c.mell '!D159)</f>
        <v>1381209</v>
      </c>
      <c r="H10" s="203">
        <f>SUM('1c.mell '!E159)</f>
        <v>1440355</v>
      </c>
    </row>
    <row r="11" spans="1:8" s="181" customFormat="1" ht="12">
      <c r="A11" s="256" t="s">
        <v>584</v>
      </c>
      <c r="B11" s="203">
        <f>SUM('1b.mell '!C239)</f>
        <v>3100000</v>
      </c>
      <c r="C11" s="203">
        <f>SUM('1b.mell '!D239)</f>
        <v>3100000</v>
      </c>
      <c r="D11" s="203">
        <f>SUM('1b.mell '!E239)</f>
        <v>3100000</v>
      </c>
      <c r="E11" s="189"/>
      <c r="F11" s="190"/>
      <c r="G11" s="190"/>
      <c r="H11" s="190"/>
    </row>
    <row r="12" spans="1:8" s="181" customFormat="1" ht="12">
      <c r="A12" s="256" t="s">
        <v>585</v>
      </c>
      <c r="B12" s="203">
        <f>SUM('1b.mell '!C240)</f>
        <v>3597165</v>
      </c>
      <c r="C12" s="203">
        <f>SUM('1b.mell '!D240)</f>
        <v>3703165</v>
      </c>
      <c r="D12" s="203">
        <f>SUM('1b.mell '!E240)</f>
        <v>3703165</v>
      </c>
      <c r="E12" s="189"/>
      <c r="F12" s="190"/>
      <c r="G12" s="190"/>
      <c r="H12" s="190"/>
    </row>
    <row r="13" spans="1:8" s="181" customFormat="1" ht="12.75" thickBot="1">
      <c r="A13" s="345" t="s">
        <v>631</v>
      </c>
      <c r="B13" s="203">
        <f>SUM('1b.mell '!C241)</f>
        <v>494368</v>
      </c>
      <c r="C13" s="203">
        <f>SUM('1b.mell '!D241)</f>
        <v>494518</v>
      </c>
      <c r="D13" s="203">
        <f>SUM('1b.mell '!E241)</f>
        <v>494518</v>
      </c>
      <c r="E13" s="189"/>
      <c r="F13" s="190"/>
      <c r="G13" s="190"/>
      <c r="H13" s="190"/>
    </row>
    <row r="14" spans="1:8" s="181" customFormat="1" ht="13.5" thickBot="1">
      <c r="A14" s="347" t="s">
        <v>593</v>
      </c>
      <c r="B14" s="354">
        <f>SUM(B11:B13)</f>
        <v>7191533</v>
      </c>
      <c r="C14" s="354">
        <f>SUM(C11:C13)</f>
        <v>7297683</v>
      </c>
      <c r="D14" s="354">
        <f>SUM(D11:D13)</f>
        <v>7297683</v>
      </c>
      <c r="E14" s="194"/>
      <c r="F14" s="195"/>
      <c r="G14" s="195"/>
      <c r="H14" s="195"/>
    </row>
    <row r="15" spans="1:8" s="181" customFormat="1" ht="12">
      <c r="A15" s="256" t="s">
        <v>594</v>
      </c>
      <c r="B15" s="203">
        <f>SUM('1b.mell '!C243)</f>
        <v>1394459</v>
      </c>
      <c r="C15" s="203">
        <f>SUM('1b.mell '!D243)</f>
        <v>1394459</v>
      </c>
      <c r="D15" s="203">
        <f>SUM('1b.mell '!E243)</f>
        <v>1395218</v>
      </c>
      <c r="E15" s="194"/>
      <c r="F15" s="195"/>
      <c r="G15" s="195"/>
      <c r="H15" s="195"/>
    </row>
    <row r="16" spans="1:8" s="181" customFormat="1" ht="12">
      <c r="A16" s="344" t="s">
        <v>595</v>
      </c>
      <c r="B16" s="203">
        <f>SUM('1b.mell '!C244)</f>
        <v>242925</v>
      </c>
      <c r="C16" s="203">
        <f>SUM('1b.mell '!D244)</f>
        <v>242925</v>
      </c>
      <c r="D16" s="203">
        <f>SUM('1b.mell '!E244)</f>
        <v>247925</v>
      </c>
      <c r="E16" s="194"/>
      <c r="F16" s="195"/>
      <c r="G16" s="195"/>
      <c r="H16" s="195"/>
    </row>
    <row r="17" spans="1:8" s="181" customFormat="1" ht="12">
      <c r="A17" s="344" t="s">
        <v>387</v>
      </c>
      <c r="B17" s="203"/>
      <c r="C17" s="203"/>
      <c r="D17" s="203">
        <f>SUM('1b.mell '!E245)</f>
        <v>40000</v>
      </c>
      <c r="E17" s="194"/>
      <c r="F17" s="195"/>
      <c r="G17" s="195"/>
      <c r="H17" s="195"/>
    </row>
    <row r="18" spans="1:8" s="181" customFormat="1" ht="12">
      <c r="A18" s="344" t="s">
        <v>599</v>
      </c>
      <c r="B18" s="203">
        <f>SUM('1b.mell '!C246)</f>
        <v>216797</v>
      </c>
      <c r="C18" s="203">
        <f>SUM('1b.mell '!D246)</f>
        <v>223113</v>
      </c>
      <c r="D18" s="203">
        <f>SUM('1b.mell '!E246)</f>
        <v>222263</v>
      </c>
      <c r="E18" s="194"/>
      <c r="F18" s="195"/>
      <c r="G18" s="195"/>
      <c r="H18" s="195"/>
    </row>
    <row r="19" spans="1:8" s="181" customFormat="1" ht="12">
      <c r="A19" s="344" t="s">
        <v>600</v>
      </c>
      <c r="B19" s="203">
        <f>SUM('1b.mell '!C247)</f>
        <v>1328238</v>
      </c>
      <c r="C19" s="203">
        <f>SUM('1b.mell '!D247)</f>
        <v>1328676</v>
      </c>
      <c r="D19" s="203">
        <f>SUM('1b.mell '!E247)</f>
        <v>484655</v>
      </c>
      <c r="E19" s="185"/>
      <c r="F19" s="186"/>
      <c r="G19" s="186"/>
      <c r="H19" s="186"/>
    </row>
    <row r="20" spans="1:8" s="181" customFormat="1" ht="12">
      <c r="A20" s="256" t="s">
        <v>601</v>
      </c>
      <c r="B20" s="203">
        <f>SUM('1b.mell '!C248)</f>
        <v>0</v>
      </c>
      <c r="C20" s="203">
        <f>SUM('1b.mell '!D248)</f>
        <v>0</v>
      </c>
      <c r="D20" s="203">
        <f>SUM('1b.mell '!E248)</f>
        <v>0</v>
      </c>
      <c r="E20" s="182"/>
      <c r="F20" s="187"/>
      <c r="G20" s="187"/>
      <c r="H20" s="187"/>
    </row>
    <row r="21" spans="1:8" s="181" customFormat="1" ht="12">
      <c r="A21" s="256" t="s">
        <v>602</v>
      </c>
      <c r="B21" s="203">
        <f>SUM('1b.mell '!C249)</f>
        <v>40400</v>
      </c>
      <c r="C21" s="203">
        <f>SUM('1b.mell '!D249)</f>
        <v>40522</v>
      </c>
      <c r="D21" s="203">
        <f>SUM('1b.mell '!E249)</f>
        <v>40460</v>
      </c>
      <c r="E21" s="182"/>
      <c r="F21" s="187"/>
      <c r="G21" s="187"/>
      <c r="H21" s="187"/>
    </row>
    <row r="22" spans="1:8" s="181" customFormat="1" ht="12.75" thickBot="1">
      <c r="A22" s="345" t="s">
        <v>603</v>
      </c>
      <c r="B22" s="203">
        <f>SUM('1b.mell '!C250)</f>
        <v>15021</v>
      </c>
      <c r="C22" s="203">
        <f>SUM('1b.mell '!D250)</f>
        <v>37000</v>
      </c>
      <c r="D22" s="203">
        <f>SUM('1b.mell '!E250)</f>
        <v>179312</v>
      </c>
      <c r="E22" s="182"/>
      <c r="F22" s="187"/>
      <c r="G22" s="187"/>
      <c r="H22" s="187"/>
    </row>
    <row r="23" spans="1:8" s="181" customFormat="1" ht="13.5" thickBot="1">
      <c r="A23" s="347" t="s">
        <v>792</v>
      </c>
      <c r="B23" s="354">
        <f>SUM(B15:B22)</f>
        <v>3237840</v>
      </c>
      <c r="C23" s="354">
        <f>SUM(C15:C22)</f>
        <v>3266695</v>
      </c>
      <c r="D23" s="354">
        <f>SUM(D15:D22)</f>
        <v>2609833</v>
      </c>
      <c r="E23" s="182"/>
      <c r="F23" s="187"/>
      <c r="G23" s="187"/>
      <c r="H23" s="187"/>
    </row>
    <row r="24" spans="1:8" s="181" customFormat="1" ht="12.75" thickBot="1">
      <c r="A24" s="348" t="s">
        <v>604</v>
      </c>
      <c r="B24" s="355">
        <f>SUM('1b.mell '!C252)</f>
        <v>0</v>
      </c>
      <c r="C24" s="355">
        <f>SUM('1b.mell '!D252)</f>
        <v>1500</v>
      </c>
      <c r="D24" s="355">
        <f>SUM('1b.mell '!E252)</f>
        <v>1500</v>
      </c>
      <c r="E24" s="182"/>
      <c r="F24" s="187"/>
      <c r="G24" s="187"/>
      <c r="H24" s="187"/>
    </row>
    <row r="25" spans="1:8" s="181" customFormat="1" ht="13.5" thickBot="1">
      <c r="A25" s="349" t="s">
        <v>605</v>
      </c>
      <c r="B25" s="363">
        <f>SUM(B24)</f>
        <v>0</v>
      </c>
      <c r="C25" s="363">
        <f>SUM(C24)</f>
        <v>1500</v>
      </c>
      <c r="D25" s="363">
        <f>SUM(D24)</f>
        <v>1500</v>
      </c>
      <c r="E25" s="183"/>
      <c r="F25" s="188"/>
      <c r="G25" s="188"/>
      <c r="H25" s="188"/>
    </row>
    <row r="26" spans="1:8" s="181" customFormat="1" ht="17.25" thickBot="1" thickTop="1">
      <c r="A26" s="350" t="s">
        <v>343</v>
      </c>
      <c r="B26" s="288">
        <f>SUM(B25,B23,B14,B10)</f>
        <v>11905208</v>
      </c>
      <c r="C26" s="288">
        <f>SUM(C25,C23,C14,C10)</f>
        <v>12195868</v>
      </c>
      <c r="D26" s="288">
        <f>SUM(D25,D23,D14,D10)</f>
        <v>11598997</v>
      </c>
      <c r="E26" s="212" t="s">
        <v>335</v>
      </c>
      <c r="F26" s="288">
        <f>SUM(F6:F10)</f>
        <v>10356037</v>
      </c>
      <c r="G26" s="288">
        <f>SUM(G6:G10)</f>
        <v>11375475</v>
      </c>
      <c r="H26" s="288">
        <f>SUM(H6:H10)</f>
        <v>11585953</v>
      </c>
    </row>
    <row r="27" spans="1:8" s="181" customFormat="1" ht="12.75" thickTop="1">
      <c r="A27" s="256" t="s">
        <v>606</v>
      </c>
      <c r="B27" s="196"/>
      <c r="C27" s="203">
        <f>SUM('1b.mell '!D255)</f>
        <v>305792</v>
      </c>
      <c r="D27" s="203">
        <f>SUM('1b.mell '!E255)</f>
        <v>305792</v>
      </c>
      <c r="E27" s="182"/>
      <c r="F27" s="373"/>
      <c r="G27" s="373"/>
      <c r="H27" s="373"/>
    </row>
    <row r="28" spans="1:8" s="181" customFormat="1" ht="12">
      <c r="A28" s="344" t="s">
        <v>607</v>
      </c>
      <c r="B28" s="190">
        <f>SUM('1b.mell '!C256)</f>
        <v>2395920</v>
      </c>
      <c r="C28" s="190">
        <f>SUM('1b.mell '!D256)</f>
        <v>2395920</v>
      </c>
      <c r="D28" s="190">
        <f>SUM('1b.mell '!E256)</f>
        <v>2395920</v>
      </c>
      <c r="E28" s="184" t="s">
        <v>637</v>
      </c>
      <c r="F28" s="377">
        <f>SUM('1c.mell '!C162)</f>
        <v>938266</v>
      </c>
      <c r="G28" s="377">
        <f>SUM('1c.mell '!D162)</f>
        <v>1009422</v>
      </c>
      <c r="H28" s="377">
        <f>SUM('1c.mell '!E162)</f>
        <v>1052814</v>
      </c>
    </row>
    <row r="29" spans="1:8" s="181" customFormat="1" ht="12">
      <c r="A29" s="344" t="s">
        <v>608</v>
      </c>
      <c r="B29" s="190">
        <f>SUM('1b.mell '!C257)</f>
        <v>1701355</v>
      </c>
      <c r="C29" s="190">
        <f>SUM('1b.mell '!D257)</f>
        <v>1701355</v>
      </c>
      <c r="D29" s="190">
        <f>SUM('1b.mell '!E257)</f>
        <v>1701355</v>
      </c>
      <c r="E29" s="356" t="s">
        <v>638</v>
      </c>
      <c r="F29" s="377">
        <f>SUM('1c.mell '!C163)</f>
        <v>5406701</v>
      </c>
      <c r="G29" s="377">
        <f>SUM('1c.mell '!D163)</f>
        <v>6021827</v>
      </c>
      <c r="H29" s="377">
        <f>SUM('1c.mell '!E163)</f>
        <v>5029547</v>
      </c>
    </row>
    <row r="30" spans="1:8" s="181" customFormat="1" ht="12.75" thickBot="1">
      <c r="A30" s="352" t="s">
        <v>664</v>
      </c>
      <c r="B30" s="365"/>
      <c r="C30" s="365">
        <f>SUM('1b.mell '!D258)</f>
        <v>16526</v>
      </c>
      <c r="D30" s="365">
        <f>SUM('1b.mell '!E258)</f>
        <v>16526</v>
      </c>
      <c r="E30" s="184" t="s">
        <v>727</v>
      </c>
      <c r="F30" s="377">
        <f>SUM('1c.mell '!C164)</f>
        <v>739000</v>
      </c>
      <c r="G30" s="377">
        <f>SUM('1c.mell '!D164)</f>
        <v>1225152</v>
      </c>
      <c r="H30" s="377">
        <f>SUM('1c.mell '!E164)</f>
        <v>1218207</v>
      </c>
    </row>
    <row r="31" spans="1:8" s="181" customFormat="1" ht="13.5" thickBot="1">
      <c r="A31" s="347" t="s">
        <v>610</v>
      </c>
      <c r="B31" s="354">
        <f>SUM(B28:B29)</f>
        <v>4097275</v>
      </c>
      <c r="C31" s="354">
        <f>SUM(C27:C30)</f>
        <v>4419593</v>
      </c>
      <c r="D31" s="354">
        <f>SUM(D27:D30)</f>
        <v>4419593</v>
      </c>
      <c r="E31" s="185"/>
      <c r="F31" s="186"/>
      <c r="G31" s="186"/>
      <c r="H31" s="186"/>
    </row>
    <row r="32" spans="1:8" s="181" customFormat="1" ht="12">
      <c r="A32" s="256" t="s">
        <v>611</v>
      </c>
      <c r="B32" s="361">
        <f>SUM('1b.mell '!C260)</f>
        <v>880000</v>
      </c>
      <c r="C32" s="361">
        <f>SUM('1b.mell '!D260)</f>
        <v>880000</v>
      </c>
      <c r="D32" s="361">
        <f>SUM('1b.mell '!E260)</f>
        <v>880000</v>
      </c>
      <c r="E32" s="182"/>
      <c r="F32" s="187"/>
      <c r="G32" s="187"/>
      <c r="H32" s="187"/>
    </row>
    <row r="33" spans="1:8" s="181" customFormat="1" ht="12.75" thickBot="1">
      <c r="A33" s="345" t="s">
        <v>626</v>
      </c>
      <c r="B33" s="353"/>
      <c r="C33" s="353">
        <f>SUM('1b.mell '!D261)</f>
        <v>1500</v>
      </c>
      <c r="D33" s="353">
        <f>SUM('1b.mell '!E261)</f>
        <v>1500</v>
      </c>
      <c r="E33" s="182"/>
      <c r="F33" s="187"/>
      <c r="G33" s="187"/>
      <c r="H33" s="187"/>
    </row>
    <row r="34" spans="1:8" s="181" customFormat="1" ht="13.5" thickBot="1">
      <c r="A34" s="347" t="s">
        <v>615</v>
      </c>
      <c r="B34" s="354">
        <f>SUM(B32:B33)</f>
        <v>880000</v>
      </c>
      <c r="C34" s="354">
        <f>SUM(C32:C33)</f>
        <v>881500</v>
      </c>
      <c r="D34" s="354">
        <f>SUM(D32:D33)</f>
        <v>881500</v>
      </c>
      <c r="E34" s="378"/>
      <c r="F34" s="364"/>
      <c r="G34" s="364"/>
      <c r="H34" s="364"/>
    </row>
    <row r="35" spans="1:8" s="181" customFormat="1" ht="12.75" customHeight="1">
      <c r="A35" s="351" t="s">
        <v>616</v>
      </c>
      <c r="B35" s="361">
        <f>SUM('1b.mell '!C263)</f>
        <v>65000</v>
      </c>
      <c r="C35" s="361">
        <f>SUM('1b.mell '!D263)</f>
        <v>65000</v>
      </c>
      <c r="D35" s="361">
        <f>SUM('1b.mell '!E263)</f>
        <v>65000</v>
      </c>
      <c r="E35" s="379"/>
      <c r="F35" s="187"/>
      <c r="G35" s="187"/>
      <c r="H35" s="187"/>
    </row>
    <row r="36" spans="1:8" s="181" customFormat="1" ht="12.75" customHeight="1" thickBot="1">
      <c r="A36" s="352" t="s">
        <v>617</v>
      </c>
      <c r="B36" s="353">
        <f>SUM('1b.mell '!C264)</f>
        <v>2955</v>
      </c>
      <c r="C36" s="353">
        <f>SUM('1b.mell '!D264)</f>
        <v>2955</v>
      </c>
      <c r="D36" s="353">
        <f>SUM('1b.mell '!E264+'1b.mell '!E265)</f>
        <v>4058</v>
      </c>
      <c r="E36" s="379"/>
      <c r="F36" s="279"/>
      <c r="G36" s="279"/>
      <c r="H36" s="279"/>
    </row>
    <row r="37" spans="1:8" s="181" customFormat="1" ht="13.5" thickBot="1">
      <c r="A37" s="349" t="s">
        <v>618</v>
      </c>
      <c r="B37" s="363">
        <f>SUM(B35:B36)</f>
        <v>67955</v>
      </c>
      <c r="C37" s="363">
        <f>SUM(C35:C36)</f>
        <v>67955</v>
      </c>
      <c r="D37" s="363">
        <f>SUM(D35:D36)</f>
        <v>69058</v>
      </c>
      <c r="E37" s="380"/>
      <c r="F37" s="197"/>
      <c r="G37" s="197"/>
      <c r="H37" s="197"/>
    </row>
    <row r="38" spans="1:8" s="181" customFormat="1" ht="20.25" customHeight="1" thickBot="1" thickTop="1">
      <c r="A38" s="362" t="s">
        <v>344</v>
      </c>
      <c r="B38" s="211">
        <f>SUM(B37,B34,B31)</f>
        <v>5045230</v>
      </c>
      <c r="C38" s="211">
        <f>SUM(C37,C34,C31)</f>
        <v>5369048</v>
      </c>
      <c r="D38" s="211">
        <f>SUM(D37,D34,D31)</f>
        <v>5370151</v>
      </c>
      <c r="E38" s="214" t="s">
        <v>342</v>
      </c>
      <c r="F38" s="211">
        <f>SUM(F28:F37)</f>
        <v>7083967</v>
      </c>
      <c r="G38" s="211">
        <f>SUM(G28:G37)</f>
        <v>8256401</v>
      </c>
      <c r="H38" s="211">
        <f>SUM(H28:H37)</f>
        <v>7300568</v>
      </c>
    </row>
    <row r="39" spans="1:8" s="181" customFormat="1" ht="12.75" customHeight="1" thickTop="1">
      <c r="A39" s="256" t="s">
        <v>619</v>
      </c>
      <c r="B39" s="215"/>
      <c r="C39" s="606">
        <f>SUM('1b.mell '!D268)</f>
        <v>1425676</v>
      </c>
      <c r="D39" s="606">
        <f>SUM('1b.mell '!E268)</f>
        <v>1336363</v>
      </c>
      <c r="E39" s="386"/>
      <c r="F39" s="215"/>
      <c r="G39" s="215"/>
      <c r="H39" s="215"/>
    </row>
    <row r="40" spans="1:8" s="181" customFormat="1" ht="12.75" customHeight="1" thickBot="1">
      <c r="A40" s="381" t="s">
        <v>570</v>
      </c>
      <c r="B40" s="382">
        <f>SUM('1b.mell '!C269)</f>
        <v>5454190</v>
      </c>
      <c r="C40" s="382">
        <f>SUM('1b.mell '!D269)</f>
        <v>5546559</v>
      </c>
      <c r="D40" s="382">
        <f>SUM('1b.mell '!E269)</f>
        <v>5596960</v>
      </c>
      <c r="E40" s="376" t="s">
        <v>630</v>
      </c>
      <c r="F40" s="387">
        <f>SUM('1c.mell '!C169)</f>
        <v>5454190</v>
      </c>
      <c r="G40" s="387">
        <f>SUM('1c.mell '!D169)</f>
        <v>5546559</v>
      </c>
      <c r="H40" s="387">
        <f>SUM('1c.mell '!E169)</f>
        <v>5596960</v>
      </c>
    </row>
    <row r="41" spans="1:8" s="181" customFormat="1" ht="15.75" thickBot="1" thickTop="1">
      <c r="A41" s="210" t="s">
        <v>336</v>
      </c>
      <c r="B41" s="192">
        <f>SUM(B40)</f>
        <v>5454190</v>
      </c>
      <c r="C41" s="192">
        <f>SUM(C39:C40)</f>
        <v>6972235</v>
      </c>
      <c r="D41" s="192">
        <f>SUM(D39:D40)</f>
        <v>6933323</v>
      </c>
      <c r="E41" s="210" t="s">
        <v>337</v>
      </c>
      <c r="F41" s="288">
        <f>SUM(F40)</f>
        <v>5454190</v>
      </c>
      <c r="G41" s="288">
        <f>SUM(G40)</f>
        <v>5546559</v>
      </c>
      <c r="H41" s="288">
        <f>SUM(H40)</f>
        <v>5596960</v>
      </c>
    </row>
    <row r="42" spans="1:8" s="181" customFormat="1" ht="12.75" thickTop="1">
      <c r="A42" s="256" t="s">
        <v>620</v>
      </c>
      <c r="B42" s="203">
        <f>SUM('1b.mell '!C271)</f>
        <v>420000</v>
      </c>
      <c r="C42" s="203">
        <f>SUM('1b.mell '!D271)</f>
        <v>420000</v>
      </c>
      <c r="D42" s="203">
        <f>SUM('1b.mell '!E271)</f>
        <v>420000</v>
      </c>
      <c r="E42" s="356" t="s">
        <v>629</v>
      </c>
      <c r="F42" s="203">
        <f>SUM('1c.mell '!C171)</f>
        <v>14063</v>
      </c>
      <c r="G42" s="203">
        <f>SUM('1c.mell '!D171)</f>
        <v>319247</v>
      </c>
      <c r="H42" s="203">
        <f>SUM('1c.mell '!E171)</f>
        <v>319247</v>
      </c>
    </row>
    <row r="43" spans="1:8" s="181" customFormat="1" ht="12">
      <c r="A43" s="344" t="s">
        <v>621</v>
      </c>
      <c r="B43" s="190">
        <f>SUM('1b.mell '!C272)</f>
        <v>140000</v>
      </c>
      <c r="C43" s="190">
        <f>SUM('1b.mell '!D272)</f>
        <v>596902</v>
      </c>
      <c r="D43" s="190">
        <f>SUM('1b.mell '!E272)</f>
        <v>560882</v>
      </c>
      <c r="E43" s="184" t="s">
        <v>338</v>
      </c>
      <c r="F43" s="190">
        <f>SUM('1c.mell '!C172)</f>
        <v>56371</v>
      </c>
      <c r="G43" s="190">
        <f>SUM('1c.mell '!D172)</f>
        <v>56371</v>
      </c>
      <c r="H43" s="190">
        <f>SUM('1c.mell '!E172)</f>
        <v>80625</v>
      </c>
    </row>
    <row r="44" spans="1:8" s="181" customFormat="1" ht="12.75" thickBot="1">
      <c r="A44" s="381" t="s">
        <v>570</v>
      </c>
      <c r="B44" s="382">
        <f>SUM('1b.mell '!C273)</f>
        <v>176600</v>
      </c>
      <c r="C44" s="382">
        <f>SUM('1b.mell '!D273)</f>
        <v>176600</v>
      </c>
      <c r="D44" s="382">
        <f>SUM('1b.mell '!E273)</f>
        <v>217454</v>
      </c>
      <c r="E44" s="385" t="s">
        <v>630</v>
      </c>
      <c r="F44" s="382">
        <f>SUM('1c.mell '!C174)</f>
        <v>176600</v>
      </c>
      <c r="G44" s="382">
        <f>SUM('1c.mell '!D174)</f>
        <v>213654</v>
      </c>
      <c r="H44" s="382">
        <f>SUM('1c.mell '!E174)</f>
        <v>217454</v>
      </c>
    </row>
    <row r="45" spans="1:8" s="181" customFormat="1" ht="16.5" customHeight="1" thickBot="1" thickTop="1">
      <c r="A45" s="384" t="s">
        <v>622</v>
      </c>
      <c r="B45" s="192">
        <f>SUM(B42:B44)</f>
        <v>736600</v>
      </c>
      <c r="C45" s="192">
        <f>SUM(C42:C44)</f>
        <v>1193502</v>
      </c>
      <c r="D45" s="192">
        <f>SUM(D42:D44)</f>
        <v>1198336</v>
      </c>
      <c r="E45" s="212" t="s">
        <v>305</v>
      </c>
      <c r="F45" s="388">
        <f>SUM(F42:F44)</f>
        <v>247034</v>
      </c>
      <c r="G45" s="388">
        <f>SUM(G42:G44)</f>
        <v>589272</v>
      </c>
      <c r="H45" s="388">
        <f>SUM(H42:H44)</f>
        <v>617326</v>
      </c>
    </row>
    <row r="46" spans="1:8" s="181" customFormat="1" ht="12.75" customHeight="1" thickTop="1">
      <c r="A46" s="383"/>
      <c r="B46" s="196"/>
      <c r="C46" s="196"/>
      <c r="D46" s="196"/>
      <c r="E46" s="389"/>
      <c r="F46" s="374"/>
      <c r="G46" s="374"/>
      <c r="H46" s="374"/>
    </row>
    <row r="47" spans="1:8" s="181" customFormat="1" ht="12.75" customHeight="1">
      <c r="A47" s="366" t="s">
        <v>122</v>
      </c>
      <c r="B47" s="193"/>
      <c r="C47" s="193"/>
      <c r="D47" s="193"/>
      <c r="E47" s="391" t="s">
        <v>123</v>
      </c>
      <c r="F47" s="375"/>
      <c r="G47" s="375"/>
      <c r="H47" s="375"/>
    </row>
    <row r="48" spans="1:8" s="181" customFormat="1" ht="13.5" thickBot="1">
      <c r="A48" s="367"/>
      <c r="B48" s="368"/>
      <c r="C48" s="368"/>
      <c r="D48" s="368"/>
      <c r="E48" s="390"/>
      <c r="F48" s="382"/>
      <c r="G48" s="382"/>
      <c r="H48" s="382"/>
    </row>
    <row r="49" spans="1:8" s="181" customFormat="1" ht="20.25" customHeight="1" thickBot="1" thickTop="1">
      <c r="A49" s="254" t="s">
        <v>831</v>
      </c>
      <c r="B49" s="213">
        <f>SUM(B26+B38+B42+B43)</f>
        <v>17510438</v>
      </c>
      <c r="C49" s="213">
        <f>SUM(C26+C38+C42+C43+C39)</f>
        <v>20007494</v>
      </c>
      <c r="D49" s="213">
        <f>SUM(D26+D38+D42+D43+D39)</f>
        <v>19286393</v>
      </c>
      <c r="E49" s="254" t="s">
        <v>394</v>
      </c>
      <c r="F49" s="213">
        <f>SUM(F26+F38+F42+F43)</f>
        <v>17510438</v>
      </c>
      <c r="G49" s="213">
        <f>SUM(G26+G38+G42+G43)</f>
        <v>20007494</v>
      </c>
      <c r="H49" s="213">
        <f>SUM(H26+H38+H42+H43)</f>
        <v>19286393</v>
      </c>
    </row>
    <row r="50" ht="15.75" thickTop="1">
      <c r="A50" s="180"/>
    </row>
    <row r="51" ht="15">
      <c r="A51" s="180"/>
    </row>
    <row r="52" ht="15">
      <c r="A52" s="180"/>
    </row>
  </sheetData>
  <sheetProtection/>
  <mergeCells count="10">
    <mergeCell ref="A1:E1"/>
    <mergeCell ref="A2:E2"/>
    <mergeCell ref="A4:A5"/>
    <mergeCell ref="E4:E5"/>
    <mergeCell ref="B4:B5"/>
    <mergeCell ref="C4:C5"/>
    <mergeCell ref="H4:H5"/>
    <mergeCell ref="D4:D5"/>
    <mergeCell ref="G4:G5"/>
    <mergeCell ref="F4:F5"/>
  </mergeCells>
  <printOptions/>
  <pageMargins left="0.1968503937007874" right="0.1968503937007874" top="0.3937007874015748" bottom="0.5905511811023623" header="0.5118110236220472" footer="0.31496062992125984"/>
  <pageSetup firstPageNumber="1" useFirstPageNumber="1" horizontalDpi="600" verticalDpi="600" orientation="landscape" paperSize="9" scale="62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showZeros="0" zoomScalePageLayoutView="0" workbookViewId="0" topLeftCell="A25">
      <selection activeCell="B19" sqref="B19"/>
    </sheetView>
  </sheetViews>
  <sheetFormatPr defaultColWidth="9.125" defaultRowHeight="12.75"/>
  <cols>
    <col min="1" max="1" width="6.125" style="46" customWidth="1"/>
    <col min="2" max="2" width="52.00390625" style="46" customWidth="1"/>
    <col min="3" max="5" width="13.125" style="21" customWidth="1"/>
    <col min="6" max="6" width="9.75390625" style="293" customWidth="1"/>
    <col min="7" max="7" width="36.25390625" style="46" customWidth="1"/>
    <col min="8" max="16384" width="9.125" style="46" customWidth="1"/>
  </cols>
  <sheetData>
    <row r="1" spans="1:8" s="44" customFormat="1" ht="12.75">
      <c r="A1" s="1079" t="s">
        <v>489</v>
      </c>
      <c r="B1" s="1038"/>
      <c r="C1" s="1038"/>
      <c r="D1" s="1038"/>
      <c r="E1" s="1038"/>
      <c r="F1" s="1038"/>
      <c r="G1" s="1038"/>
      <c r="H1" s="97"/>
    </row>
    <row r="2" spans="1:8" s="44" customFormat="1" ht="12.75">
      <c r="A2" s="1071" t="s">
        <v>369</v>
      </c>
      <c r="B2" s="1072"/>
      <c r="C2" s="1072"/>
      <c r="D2" s="1072"/>
      <c r="E2" s="1072"/>
      <c r="F2" s="1072"/>
      <c r="G2" s="1072"/>
      <c r="H2" s="70"/>
    </row>
    <row r="3" spans="1:6" s="44" customFormat="1" ht="9.75" customHeight="1">
      <c r="A3" s="35"/>
      <c r="B3" s="35"/>
      <c r="C3" s="72"/>
      <c r="D3" s="72"/>
      <c r="E3" s="72"/>
      <c r="F3" s="292"/>
    </row>
    <row r="4" spans="1:7" s="44" customFormat="1" ht="12">
      <c r="A4" s="959"/>
      <c r="B4" s="959"/>
      <c r="C4" s="960"/>
      <c r="D4" s="960"/>
      <c r="E4" s="960"/>
      <c r="F4" s="961"/>
      <c r="G4" s="777" t="s">
        <v>534</v>
      </c>
    </row>
    <row r="5" spans="1:7" ht="12" customHeight="1">
      <c r="A5" s="878"/>
      <c r="B5" s="896"/>
      <c r="C5" s="1021" t="s">
        <v>327</v>
      </c>
      <c r="D5" s="1021" t="s">
        <v>397</v>
      </c>
      <c r="E5" s="1021" t="s">
        <v>142</v>
      </c>
      <c r="F5" s="1080" t="s">
        <v>801</v>
      </c>
      <c r="G5" s="780" t="s">
        <v>484</v>
      </c>
    </row>
    <row r="6" spans="1:7" ht="12" customHeight="1">
      <c r="A6" s="88" t="s">
        <v>698</v>
      </c>
      <c r="B6" s="898" t="s">
        <v>483</v>
      </c>
      <c r="C6" s="1022"/>
      <c r="D6" s="1052"/>
      <c r="E6" s="1052"/>
      <c r="F6" s="1081"/>
      <c r="G6" s="88" t="s">
        <v>485</v>
      </c>
    </row>
    <row r="7" spans="1:7" s="44" customFormat="1" ht="12.75" customHeight="1" thickBot="1">
      <c r="A7" s="88"/>
      <c r="B7" s="734"/>
      <c r="C7" s="1053"/>
      <c r="D7" s="1053"/>
      <c r="E7" s="1053"/>
      <c r="F7" s="1082"/>
      <c r="G7" s="734"/>
    </row>
    <row r="8" spans="1:7" s="44" customFormat="1" ht="12">
      <c r="A8" s="735" t="s">
        <v>506</v>
      </c>
      <c r="B8" s="735" t="s">
        <v>507</v>
      </c>
      <c r="C8" s="780" t="s">
        <v>508</v>
      </c>
      <c r="D8" s="780" t="s">
        <v>509</v>
      </c>
      <c r="E8" s="780" t="s">
        <v>510</v>
      </c>
      <c r="F8" s="780" t="s">
        <v>303</v>
      </c>
      <c r="G8" s="780" t="s">
        <v>916</v>
      </c>
    </row>
    <row r="9" spans="1:7" s="44" customFormat="1" ht="12.75">
      <c r="A9" s="842"/>
      <c r="B9" s="962" t="s">
        <v>685</v>
      </c>
      <c r="C9" s="785"/>
      <c r="D9" s="785"/>
      <c r="E9" s="785"/>
      <c r="F9" s="886"/>
      <c r="G9" s="835"/>
    </row>
    <row r="10" spans="1:7" ht="12">
      <c r="A10" s="88"/>
      <c r="B10" s="905" t="s">
        <v>668</v>
      </c>
      <c r="C10" s="963"/>
      <c r="D10" s="963"/>
      <c r="E10" s="963"/>
      <c r="F10" s="964"/>
      <c r="G10" s="723"/>
    </row>
    <row r="11" spans="1:7" ht="12">
      <c r="A11" s="815">
        <v>5011</v>
      </c>
      <c r="B11" s="965" t="s">
        <v>526</v>
      </c>
      <c r="C11" s="86"/>
      <c r="D11" s="86">
        <v>18273</v>
      </c>
      <c r="E11" s="86">
        <v>14505</v>
      </c>
      <c r="F11" s="969">
        <f>E11/D11</f>
        <v>0.793794122475784</v>
      </c>
      <c r="G11" s="723"/>
    </row>
    <row r="12" spans="1:7" ht="12">
      <c r="A12" s="815"/>
      <c r="B12" s="966" t="s">
        <v>764</v>
      </c>
      <c r="C12" s="86"/>
      <c r="D12" s="586">
        <v>13871</v>
      </c>
      <c r="E12" s="586">
        <v>13871</v>
      </c>
      <c r="F12" s="969">
        <f aca="true" t="shared" si="0" ref="F12:F52">E12/D12</f>
        <v>1</v>
      </c>
      <c r="G12" s="723"/>
    </row>
    <row r="13" spans="1:7" ht="12">
      <c r="A13" s="815"/>
      <c r="B13" s="966" t="s">
        <v>3</v>
      </c>
      <c r="C13" s="86"/>
      <c r="D13" s="586">
        <v>4402</v>
      </c>
      <c r="E13" s="586">
        <v>4402</v>
      </c>
      <c r="F13" s="998">
        <f t="shared" si="0"/>
        <v>1</v>
      </c>
      <c r="G13" s="723"/>
    </row>
    <row r="14" spans="1:7" ht="12">
      <c r="A14" s="842">
        <v>5010</v>
      </c>
      <c r="B14" s="967" t="s">
        <v>527</v>
      </c>
      <c r="C14" s="630"/>
      <c r="D14" s="630">
        <f>SUM(D11)</f>
        <v>18273</v>
      </c>
      <c r="E14" s="630">
        <f>SUM(E11)</f>
        <v>14505</v>
      </c>
      <c r="F14" s="970">
        <f t="shared" si="0"/>
        <v>0.793794122475784</v>
      </c>
      <c r="G14" s="87"/>
    </row>
    <row r="15" spans="1:7" s="44" customFormat="1" ht="12">
      <c r="A15" s="88"/>
      <c r="B15" s="920" t="s">
        <v>675</v>
      </c>
      <c r="C15" s="968"/>
      <c r="D15" s="968"/>
      <c r="E15" s="968"/>
      <c r="F15" s="969"/>
      <c r="G15" s="922"/>
    </row>
    <row r="16" spans="1:7" ht="12">
      <c r="A16" s="815">
        <v>5021</v>
      </c>
      <c r="B16" s="965" t="s">
        <v>747</v>
      </c>
      <c r="C16" s="86">
        <v>15000</v>
      </c>
      <c r="D16" s="86">
        <v>15000</v>
      </c>
      <c r="E16" s="86">
        <v>15000</v>
      </c>
      <c r="F16" s="998">
        <f t="shared" si="0"/>
        <v>1</v>
      </c>
      <c r="G16" s="723"/>
    </row>
    <row r="17" spans="1:7" s="44" customFormat="1" ht="12">
      <c r="A17" s="842">
        <v>5020</v>
      </c>
      <c r="B17" s="967" t="s">
        <v>527</v>
      </c>
      <c r="C17" s="630">
        <f>SUM(C16:C16)</f>
        <v>15000</v>
      </c>
      <c r="D17" s="630">
        <f>SUM(D16:D16)</f>
        <v>15000</v>
      </c>
      <c r="E17" s="630">
        <f>SUM(E16:E16)</f>
        <v>15000</v>
      </c>
      <c r="F17" s="970">
        <f t="shared" si="0"/>
        <v>1</v>
      </c>
      <c r="G17" s="919"/>
    </row>
    <row r="18" spans="1:7" s="44" customFormat="1" ht="12" customHeight="1">
      <c r="A18" s="88"/>
      <c r="B18" s="971" t="s">
        <v>325</v>
      </c>
      <c r="C18" s="968"/>
      <c r="D18" s="968"/>
      <c r="E18" s="968"/>
      <c r="F18" s="969"/>
      <c r="G18" s="922"/>
    </row>
    <row r="19" spans="1:7" s="44" customFormat="1" ht="12" customHeight="1">
      <c r="A19" s="907">
        <v>5032</v>
      </c>
      <c r="B19" s="1015" t="s">
        <v>18</v>
      </c>
      <c r="C19" s="968"/>
      <c r="D19" s="968"/>
      <c r="E19" s="968">
        <v>2000</v>
      </c>
      <c r="F19" s="969"/>
      <c r="G19" s="922"/>
    </row>
    <row r="20" spans="1:7" ht="12">
      <c r="A20" s="815">
        <v>5033</v>
      </c>
      <c r="B20" s="965" t="s">
        <v>274</v>
      </c>
      <c r="C20" s="86">
        <v>20000</v>
      </c>
      <c r="D20" s="86">
        <v>24479</v>
      </c>
      <c r="E20" s="86">
        <v>24479</v>
      </c>
      <c r="F20" s="969">
        <f t="shared" si="0"/>
        <v>1</v>
      </c>
      <c r="G20" s="972"/>
    </row>
    <row r="21" spans="1:7" ht="12">
      <c r="A21" s="815"/>
      <c r="B21" s="966" t="s">
        <v>764</v>
      </c>
      <c r="C21" s="86"/>
      <c r="D21" s="586">
        <v>4479</v>
      </c>
      <c r="E21" s="586">
        <v>4479</v>
      </c>
      <c r="F21" s="969">
        <f t="shared" si="0"/>
        <v>1</v>
      </c>
      <c r="G21" s="972"/>
    </row>
    <row r="22" spans="1:7" ht="12">
      <c r="A22" s="815"/>
      <c r="B22" s="966" t="s">
        <v>3</v>
      </c>
      <c r="C22" s="86"/>
      <c r="D22" s="586">
        <v>20000</v>
      </c>
      <c r="E22" s="586">
        <v>20000</v>
      </c>
      <c r="F22" s="969">
        <f t="shared" si="0"/>
        <v>1</v>
      </c>
      <c r="G22" s="972"/>
    </row>
    <row r="23" spans="1:7" ht="12">
      <c r="A23" s="815">
        <v>5034</v>
      </c>
      <c r="B23" s="965" t="s">
        <v>772</v>
      </c>
      <c r="C23" s="86">
        <v>55000</v>
      </c>
      <c r="D23" s="86">
        <v>98663</v>
      </c>
      <c r="E23" s="86">
        <v>98663</v>
      </c>
      <c r="F23" s="969">
        <f t="shared" si="0"/>
        <v>1</v>
      </c>
      <c r="G23" s="972"/>
    </row>
    <row r="24" spans="1:7" ht="12">
      <c r="A24" s="815">
        <v>5035</v>
      </c>
      <c r="B24" s="965" t="s">
        <v>773</v>
      </c>
      <c r="C24" s="86">
        <v>10000</v>
      </c>
      <c r="D24" s="86">
        <v>10000</v>
      </c>
      <c r="E24" s="86">
        <v>10000</v>
      </c>
      <c r="F24" s="969">
        <f t="shared" si="0"/>
        <v>1</v>
      </c>
      <c r="G24" s="972"/>
    </row>
    <row r="25" spans="1:7" ht="12">
      <c r="A25" s="815">
        <v>5036</v>
      </c>
      <c r="B25" s="965" t="s">
        <v>563</v>
      </c>
      <c r="C25" s="86"/>
      <c r="D25" s="86">
        <v>830</v>
      </c>
      <c r="E25" s="86">
        <v>830</v>
      </c>
      <c r="F25" s="969">
        <f t="shared" si="0"/>
        <v>1</v>
      </c>
      <c r="G25" s="972"/>
    </row>
    <row r="26" spans="1:7" ht="12">
      <c r="A26" s="815">
        <v>5037</v>
      </c>
      <c r="B26" s="973" t="s">
        <v>521</v>
      </c>
      <c r="C26" s="86">
        <v>14775</v>
      </c>
      <c r="D26" s="86">
        <v>14775</v>
      </c>
      <c r="E26" s="86">
        <v>14775</v>
      </c>
      <c r="F26" s="969">
        <f t="shared" si="0"/>
        <v>1</v>
      </c>
      <c r="G26" s="972"/>
    </row>
    <row r="27" spans="1:7" ht="12">
      <c r="A27" s="815">
        <v>5038</v>
      </c>
      <c r="B27" s="965" t="s">
        <v>423</v>
      </c>
      <c r="C27" s="86">
        <v>590535</v>
      </c>
      <c r="D27" s="86">
        <v>593532</v>
      </c>
      <c r="E27" s="86">
        <v>593532</v>
      </c>
      <c r="F27" s="969">
        <f t="shared" si="0"/>
        <v>1</v>
      </c>
      <c r="G27" s="974"/>
    </row>
    <row r="28" spans="1:7" ht="12">
      <c r="A28" s="815">
        <v>5039</v>
      </c>
      <c r="B28" s="965" t="s">
        <v>2</v>
      </c>
      <c r="C28" s="86"/>
      <c r="D28" s="86">
        <v>22000</v>
      </c>
      <c r="E28" s="86">
        <v>22000</v>
      </c>
      <c r="F28" s="998">
        <f t="shared" si="0"/>
        <v>1</v>
      </c>
      <c r="G28" s="974"/>
    </row>
    <row r="29" spans="1:7" ht="12" customHeight="1">
      <c r="A29" s="842">
        <v>5030</v>
      </c>
      <c r="B29" s="967" t="s">
        <v>527</v>
      </c>
      <c r="C29" s="630">
        <f>SUM(C20:C27)</f>
        <v>690310</v>
      </c>
      <c r="D29" s="630">
        <f>SUM(D20:D28)-D21-D22</f>
        <v>764279</v>
      </c>
      <c r="E29" s="630">
        <f>SUM(E19:E28)-E21-E22</f>
        <v>766279</v>
      </c>
      <c r="F29" s="970">
        <f t="shared" si="0"/>
        <v>1.0026168454190159</v>
      </c>
      <c r="G29" s="919"/>
    </row>
    <row r="30" spans="1:7" ht="12" customHeight="1">
      <c r="A30" s="878"/>
      <c r="B30" s="936" t="s">
        <v>678</v>
      </c>
      <c r="C30" s="968"/>
      <c r="D30" s="968"/>
      <c r="E30" s="968"/>
      <c r="F30" s="969"/>
      <c r="G30" s="723"/>
    </row>
    <row r="31" spans="1:7" ht="12">
      <c r="A31" s="815">
        <v>5042</v>
      </c>
      <c r="B31" s="965" t="s">
        <v>659</v>
      </c>
      <c r="C31" s="86"/>
      <c r="D31" s="86">
        <v>4500</v>
      </c>
      <c r="E31" s="86">
        <v>4500</v>
      </c>
      <c r="F31" s="969">
        <f t="shared" si="0"/>
        <v>1</v>
      </c>
      <c r="G31" s="974"/>
    </row>
    <row r="32" spans="1:7" ht="12">
      <c r="A32" s="815">
        <v>5044</v>
      </c>
      <c r="B32" s="965" t="s">
        <v>826</v>
      </c>
      <c r="C32" s="86">
        <f>SUM(C33:C35)</f>
        <v>5000</v>
      </c>
      <c r="D32" s="86">
        <f>SUM(D33:D35)</f>
        <v>5406</v>
      </c>
      <c r="E32" s="86">
        <f>SUM(E33:E35)</f>
        <v>5406</v>
      </c>
      <c r="F32" s="969">
        <f t="shared" si="0"/>
        <v>1</v>
      </c>
      <c r="G32" s="718" t="s">
        <v>536</v>
      </c>
    </row>
    <row r="33" spans="1:7" ht="12">
      <c r="A33" s="815"/>
      <c r="B33" s="966" t="s">
        <v>764</v>
      </c>
      <c r="C33" s="86"/>
      <c r="D33" s="86"/>
      <c r="E33" s="586">
        <v>2220</v>
      </c>
      <c r="F33" s="969"/>
      <c r="G33" s="718"/>
    </row>
    <row r="34" spans="1:7" ht="12">
      <c r="A34" s="815"/>
      <c r="B34" s="966" t="s">
        <v>3</v>
      </c>
      <c r="C34" s="586">
        <v>5000</v>
      </c>
      <c r="D34" s="586">
        <v>5000</v>
      </c>
      <c r="E34" s="586">
        <v>2344</v>
      </c>
      <c r="F34" s="969">
        <f t="shared" si="0"/>
        <v>0.4688</v>
      </c>
      <c r="G34" s="718"/>
    </row>
    <row r="35" spans="1:7" ht="12">
      <c r="A35" s="815"/>
      <c r="B35" s="966" t="s">
        <v>774</v>
      </c>
      <c r="C35" s="86"/>
      <c r="D35" s="586">
        <v>406</v>
      </c>
      <c r="E35" s="586">
        <v>842</v>
      </c>
      <c r="F35" s="969">
        <f t="shared" si="0"/>
        <v>2.0738916256157633</v>
      </c>
      <c r="G35" s="718"/>
    </row>
    <row r="36" spans="1:7" ht="12">
      <c r="A36" s="815">
        <v>5046</v>
      </c>
      <c r="B36" s="965" t="s">
        <v>770</v>
      </c>
      <c r="C36" s="86">
        <v>19050</v>
      </c>
      <c r="D36" s="86">
        <v>19050</v>
      </c>
      <c r="E36" s="86">
        <v>19050</v>
      </c>
      <c r="F36" s="998">
        <f t="shared" si="0"/>
        <v>1</v>
      </c>
      <c r="G36" s="723"/>
    </row>
    <row r="37" spans="1:7" ht="12">
      <c r="A37" s="842">
        <v>5040</v>
      </c>
      <c r="B37" s="967" t="s">
        <v>527</v>
      </c>
      <c r="C37" s="630">
        <f>SUM(C32+C36)</f>
        <v>24050</v>
      </c>
      <c r="D37" s="630">
        <f>SUM(D32+D36+D31)</f>
        <v>28956</v>
      </c>
      <c r="E37" s="630">
        <f>SUM(E32+E36+E31)</f>
        <v>28956</v>
      </c>
      <c r="F37" s="970">
        <f t="shared" si="0"/>
        <v>1</v>
      </c>
      <c r="G37" s="919"/>
    </row>
    <row r="38" spans="1:7" ht="15.75" customHeight="1">
      <c r="A38" s="842"/>
      <c r="B38" s="962" t="s">
        <v>686</v>
      </c>
      <c r="C38" s="630">
        <f>SUM(C37+C29+C17+C14)</f>
        <v>729360</v>
      </c>
      <c r="D38" s="630">
        <f>SUM(D37+D29+D17+D14)</f>
        <v>826508</v>
      </c>
      <c r="E38" s="630">
        <f>SUM(E37+E29+E17+E14)</f>
        <v>824740</v>
      </c>
      <c r="F38" s="970">
        <f t="shared" si="0"/>
        <v>0.9978608797495003</v>
      </c>
      <c r="G38" s="919"/>
    </row>
    <row r="39" spans="1:7" ht="12.75">
      <c r="A39" s="842"/>
      <c r="B39" s="962" t="s">
        <v>687</v>
      </c>
      <c r="C39" s="785"/>
      <c r="D39" s="785"/>
      <c r="E39" s="785"/>
      <c r="F39" s="975"/>
      <c r="G39" s="835"/>
    </row>
    <row r="40" spans="1:7" ht="12">
      <c r="A40" s="842">
        <v>5050</v>
      </c>
      <c r="B40" s="967" t="s">
        <v>681</v>
      </c>
      <c r="C40" s="630"/>
      <c r="D40" s="630"/>
      <c r="E40" s="630"/>
      <c r="F40" s="975"/>
      <c r="G40" s="919"/>
    </row>
    <row r="41" spans="1:7" ht="12">
      <c r="A41" s="88"/>
      <c r="B41" s="953" t="s">
        <v>347</v>
      </c>
      <c r="C41" s="976"/>
      <c r="D41" s="976"/>
      <c r="E41" s="976"/>
      <c r="F41" s="969"/>
      <c r="G41" s="723"/>
    </row>
    <row r="42" spans="1:7" ht="12">
      <c r="A42" s="88"/>
      <c r="B42" s="723" t="s">
        <v>429</v>
      </c>
      <c r="C42" s="615"/>
      <c r="D42" s="615"/>
      <c r="E42" s="615"/>
      <c r="F42" s="969"/>
      <c r="G42" s="723"/>
    </row>
    <row r="43" spans="1:7" ht="12">
      <c r="A43" s="88"/>
      <c r="B43" s="954" t="s">
        <v>417</v>
      </c>
      <c r="C43" s="615"/>
      <c r="D43" s="615"/>
      <c r="E43" s="615"/>
      <c r="F43" s="969"/>
      <c r="G43" s="723"/>
    </row>
    <row r="44" spans="1:7" ht="12" customHeight="1">
      <c r="A44" s="718"/>
      <c r="B44" s="954" t="s">
        <v>418</v>
      </c>
      <c r="C44" s="954"/>
      <c r="D44" s="954">
        <f>SUM(D12+D21)</f>
        <v>18350</v>
      </c>
      <c r="E44" s="954">
        <f>SUM(E12+E21+E33)</f>
        <v>20570</v>
      </c>
      <c r="F44" s="969">
        <f t="shared" si="0"/>
        <v>1.1209809264305177</v>
      </c>
      <c r="G44" s="723"/>
    </row>
    <row r="45" spans="1:7" ht="12" customHeight="1">
      <c r="A45" s="718"/>
      <c r="B45" s="954" t="s">
        <v>713</v>
      </c>
      <c r="C45" s="724"/>
      <c r="D45" s="724"/>
      <c r="E45" s="724"/>
      <c r="F45" s="969"/>
      <c r="G45" s="723"/>
    </row>
    <row r="46" spans="1:7" ht="12" customHeight="1">
      <c r="A46" s="718"/>
      <c r="B46" s="955" t="s">
        <v>335</v>
      </c>
      <c r="C46" s="977">
        <f>SUM(C42:C45)</f>
        <v>0</v>
      </c>
      <c r="D46" s="977">
        <f>SUM(D42:D45)</f>
        <v>18350</v>
      </c>
      <c r="E46" s="977">
        <f>SUM(E42:E45)</f>
        <v>20570</v>
      </c>
      <c r="F46" s="978">
        <f t="shared" si="0"/>
        <v>1.1209809264305177</v>
      </c>
      <c r="G46" s="723"/>
    </row>
    <row r="47" spans="1:7" ht="12" customHeight="1">
      <c r="A47" s="718"/>
      <c r="B47" s="956" t="s">
        <v>348</v>
      </c>
      <c r="C47" s="724"/>
      <c r="D47" s="724"/>
      <c r="E47" s="724"/>
      <c r="F47" s="969"/>
      <c r="G47" s="723"/>
    </row>
    <row r="48" spans="1:7" ht="12" customHeight="1">
      <c r="A48" s="718"/>
      <c r="B48" s="954" t="s">
        <v>640</v>
      </c>
      <c r="C48" s="724"/>
      <c r="D48" s="724"/>
      <c r="E48" s="724"/>
      <c r="F48" s="969"/>
      <c r="G48" s="723"/>
    </row>
    <row r="49" spans="1:7" ht="12" customHeight="1">
      <c r="A49" s="718"/>
      <c r="B49" s="954" t="s">
        <v>648</v>
      </c>
      <c r="C49" s="724">
        <f>SUM(C37+C29+C17+C40+C14)-C44-C42-C43</f>
        <v>729360</v>
      </c>
      <c r="D49" s="724">
        <f>SUM(D37+D29+D17+D40+D14)-D44-D42-D43-D50</f>
        <v>806922</v>
      </c>
      <c r="E49" s="724">
        <f>SUM(E37+E29+E17+E40+E14)-E44-E42-E43-E50</f>
        <v>802498</v>
      </c>
      <c r="F49" s="969">
        <f t="shared" si="0"/>
        <v>0.9945174378688398</v>
      </c>
      <c r="G49" s="723"/>
    </row>
    <row r="50" spans="1:7" ht="12" customHeight="1">
      <c r="A50" s="718"/>
      <c r="B50" s="954" t="s">
        <v>419</v>
      </c>
      <c r="C50" s="724"/>
      <c r="D50" s="724">
        <f>SUM(D35+D25)</f>
        <v>1236</v>
      </c>
      <c r="E50" s="724">
        <f>SUM(E35+E25)</f>
        <v>1672</v>
      </c>
      <c r="F50" s="969">
        <f t="shared" si="0"/>
        <v>1.3527508090614886</v>
      </c>
      <c r="G50" s="723"/>
    </row>
    <row r="51" spans="1:7" ht="12" customHeight="1">
      <c r="A51" s="932"/>
      <c r="B51" s="631" t="s">
        <v>342</v>
      </c>
      <c r="C51" s="743">
        <f>SUM(C48:C50)</f>
        <v>729360</v>
      </c>
      <c r="D51" s="743">
        <f>SUM(D48:D50)</f>
        <v>808158</v>
      </c>
      <c r="E51" s="743">
        <f>SUM(E48:E50)</f>
        <v>804170</v>
      </c>
      <c r="F51" s="999">
        <f t="shared" si="0"/>
        <v>0.9950653213851747</v>
      </c>
      <c r="G51" s="719"/>
    </row>
    <row r="52" spans="1:7" ht="12" customHeight="1">
      <c r="A52" s="979"/>
      <c r="B52" s="919" t="s">
        <v>426</v>
      </c>
      <c r="C52" s="980">
        <f>SUM(C29+C37+C17+C40+C14)</f>
        <v>729360</v>
      </c>
      <c r="D52" s="980">
        <f>SUM(D29+D37+D17+D40+D14)</f>
        <v>826508</v>
      </c>
      <c r="E52" s="980">
        <f>SUM(E29+E37+E17+E40+E14)</f>
        <v>824740</v>
      </c>
      <c r="F52" s="970">
        <f t="shared" si="0"/>
        <v>0.9978608797495003</v>
      </c>
      <c r="G52" s="87"/>
    </row>
  </sheetData>
  <sheetProtection/>
  <mergeCells count="6">
    <mergeCell ref="A2:G2"/>
    <mergeCell ref="A1:G1"/>
    <mergeCell ref="F5:F7"/>
    <mergeCell ref="C5:C7"/>
    <mergeCell ref="D5:D7"/>
    <mergeCell ref="E5:E7"/>
  </mergeCells>
  <printOptions horizontalCentered="1"/>
  <pageMargins left="0" right="0" top="0.1968503937007874" bottom="0.4724409448818898" header="0.31496062992125984" footer="0.31496062992125984"/>
  <pageSetup firstPageNumber="45" useFirstPageNumber="1" horizontalDpi="300" verticalDpi="300" orientation="landscape" paperSize="9" scale="88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showZeros="0" zoomScalePageLayoutView="0" workbookViewId="0" topLeftCell="A1">
      <selection activeCell="E13" sqref="E13"/>
    </sheetView>
  </sheetViews>
  <sheetFormatPr defaultColWidth="9.125" defaultRowHeight="12.75"/>
  <cols>
    <col min="1" max="1" width="10.25390625" style="67" customWidth="1"/>
    <col min="2" max="2" width="52.375" style="66" customWidth="1"/>
    <col min="3" max="3" width="11.625" style="66" customWidth="1"/>
    <col min="4" max="5" width="11.75390625" style="66" customWidth="1"/>
    <col min="6" max="16384" width="9.125" style="66" customWidth="1"/>
  </cols>
  <sheetData>
    <row r="1" spans="1:3" ht="12.75">
      <c r="A1" s="1083" t="s">
        <v>425</v>
      </c>
      <c r="B1" s="1083"/>
      <c r="C1" s="1038"/>
    </row>
    <row r="2" ht="12.75">
      <c r="B2" s="67"/>
    </row>
    <row r="3" spans="1:3" s="63" customFormat="1" ht="12.75">
      <c r="A3" s="1087" t="s">
        <v>370</v>
      </c>
      <c r="B3" s="1087"/>
      <c r="C3" s="1088"/>
    </row>
    <row r="4" s="63" customFormat="1" ht="12.75"/>
    <row r="5" s="63" customFormat="1" ht="12.75"/>
    <row r="6" spans="3:5" s="63" customFormat="1" ht="12.75">
      <c r="C6" s="578"/>
      <c r="D6" s="578"/>
      <c r="E6" s="578" t="s">
        <v>268</v>
      </c>
    </row>
    <row r="7" spans="1:5" s="63" customFormat="1" ht="12.75" customHeight="1">
      <c r="A7" s="1084" t="s">
        <v>698</v>
      </c>
      <c r="B7" s="1084" t="s">
        <v>505</v>
      </c>
      <c r="C7" s="1035" t="s">
        <v>327</v>
      </c>
      <c r="D7" s="1035" t="s">
        <v>397</v>
      </c>
      <c r="E7" s="1035" t="s">
        <v>142</v>
      </c>
    </row>
    <row r="8" spans="1:5" s="63" customFormat="1" ht="12.75">
      <c r="A8" s="1089"/>
      <c r="B8" s="1085"/>
      <c r="C8" s="1029"/>
      <c r="D8" s="1031"/>
      <c r="E8" s="1031"/>
    </row>
    <row r="9" spans="1:5" s="63" customFormat="1" ht="13.5" thickBot="1">
      <c r="A9" s="1090"/>
      <c r="B9" s="1086"/>
      <c r="C9" s="1030"/>
      <c r="D9" s="1030"/>
      <c r="E9" s="1030"/>
    </row>
    <row r="10" spans="1:5" s="63" customFormat="1" ht="12.75">
      <c r="A10" s="81" t="s">
        <v>506</v>
      </c>
      <c r="B10" s="81" t="s">
        <v>507</v>
      </c>
      <c r="C10" s="81" t="s">
        <v>508</v>
      </c>
      <c r="D10" s="81" t="s">
        <v>509</v>
      </c>
      <c r="E10" s="81" t="s">
        <v>510</v>
      </c>
    </row>
    <row r="11" spans="1:5" s="63" customFormat="1" ht="12.75">
      <c r="A11" s="13"/>
      <c r="B11" s="13"/>
      <c r="C11" s="76"/>
      <c r="D11" s="76"/>
      <c r="E11" s="76"/>
    </row>
    <row r="12" spans="1:5" s="31" customFormat="1" ht="12.75">
      <c r="A12" s="18">
        <v>6110</v>
      </c>
      <c r="B12" s="16" t="s">
        <v>326</v>
      </c>
      <c r="C12" s="16">
        <v>262093</v>
      </c>
      <c r="D12" s="16">
        <v>449602</v>
      </c>
      <c r="E12" s="16">
        <v>428114</v>
      </c>
    </row>
    <row r="13" spans="1:5" ht="12.75">
      <c r="A13" s="64"/>
      <c r="B13" s="65"/>
      <c r="C13" s="65"/>
      <c r="D13" s="65"/>
      <c r="E13" s="65"/>
    </row>
    <row r="14" spans="1:5" s="31" customFormat="1" ht="12.75">
      <c r="A14" s="18">
        <v>6120</v>
      </c>
      <c r="B14" s="16" t="s">
        <v>333</v>
      </c>
      <c r="C14" s="16">
        <f>SUM(C15:C18)</f>
        <v>89312</v>
      </c>
      <c r="D14" s="16">
        <f>SUM(D15:D18)</f>
        <v>6027</v>
      </c>
      <c r="E14" s="16">
        <f>SUM(E15:E18)</f>
        <v>6027</v>
      </c>
    </row>
    <row r="15" spans="1:5" s="31" customFormat="1" ht="12.75">
      <c r="A15" s="64">
        <v>6121</v>
      </c>
      <c r="B15" s="65" t="s">
        <v>767</v>
      </c>
      <c r="C15" s="65">
        <v>13000</v>
      </c>
      <c r="D15" s="65">
        <v>6027</v>
      </c>
      <c r="E15" s="65">
        <v>6027</v>
      </c>
    </row>
    <row r="16" spans="1:5" s="31" customFormat="1" ht="12.75">
      <c r="A16" s="64">
        <v>6122</v>
      </c>
      <c r="B16" s="65" t="s">
        <v>768</v>
      </c>
      <c r="C16" s="65">
        <v>15000</v>
      </c>
      <c r="D16" s="65"/>
      <c r="E16" s="65"/>
    </row>
    <row r="17" spans="1:5" s="31" customFormat="1" ht="12.75">
      <c r="A17" s="64">
        <v>6123</v>
      </c>
      <c r="B17" s="65" t="s">
        <v>769</v>
      </c>
      <c r="C17" s="65">
        <v>57150</v>
      </c>
      <c r="D17" s="65"/>
      <c r="E17" s="65"/>
    </row>
    <row r="18" spans="1:5" ht="12.75">
      <c r="A18" s="177">
        <v>6125</v>
      </c>
      <c r="B18" s="178" t="s">
        <v>771</v>
      </c>
      <c r="C18" s="178">
        <v>4162</v>
      </c>
      <c r="D18" s="178"/>
      <c r="E18" s="178"/>
    </row>
    <row r="19" spans="1:5" ht="12.75">
      <c r="A19" s="274"/>
      <c r="B19" s="273"/>
      <c r="C19" s="273"/>
      <c r="D19" s="273"/>
      <c r="E19" s="273"/>
    </row>
    <row r="20" spans="1:5" ht="12.75">
      <c r="A20" s="276">
        <v>6130</v>
      </c>
      <c r="B20" s="277" t="s">
        <v>277</v>
      </c>
      <c r="C20" s="277"/>
      <c r="D20" s="277">
        <v>6623</v>
      </c>
      <c r="E20" s="277">
        <v>7726</v>
      </c>
    </row>
    <row r="21" spans="1:5" ht="12.75">
      <c r="A21" s="64"/>
      <c r="B21" s="65"/>
      <c r="C21" s="65"/>
      <c r="D21" s="65"/>
      <c r="E21" s="65"/>
    </row>
    <row r="22" spans="1:5" s="31" customFormat="1" ht="12.75">
      <c r="A22" s="18">
        <v>6100</v>
      </c>
      <c r="B22" s="16" t="s">
        <v>491</v>
      </c>
      <c r="C22" s="16">
        <f>SUM(C12+C14+C20)</f>
        <v>351405</v>
      </c>
      <c r="D22" s="16">
        <f>SUM(D12+D14+D20)</f>
        <v>462252</v>
      </c>
      <c r="E22" s="16">
        <f>SUM(E12+E14+E20)</f>
        <v>441867</v>
      </c>
    </row>
  </sheetData>
  <sheetProtection/>
  <mergeCells count="7">
    <mergeCell ref="E7:E9"/>
    <mergeCell ref="D7:D9"/>
    <mergeCell ref="A1:C1"/>
    <mergeCell ref="C7:C9"/>
    <mergeCell ref="B7:B9"/>
    <mergeCell ref="A3:C3"/>
    <mergeCell ref="A7:A9"/>
  </mergeCells>
  <printOptions horizontalCentered="1"/>
  <pageMargins left="0.7874015748031497" right="0.7874015748031497" top="0.984251968503937" bottom="0.984251968503937" header="0.5118110236220472" footer="0.5118110236220472"/>
  <pageSetup firstPageNumber="46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M68"/>
  <sheetViews>
    <sheetView zoomScalePageLayoutView="0" workbookViewId="0" topLeftCell="A1">
      <selection activeCell="H61" sqref="H61"/>
    </sheetView>
  </sheetViews>
  <sheetFormatPr defaultColWidth="9.125" defaultRowHeight="12.75"/>
  <cols>
    <col min="1" max="1" width="7.00390625" style="394" customWidth="1"/>
    <col min="2" max="2" width="17.875" style="394" customWidth="1"/>
    <col min="3" max="3" width="10.375" style="394" customWidth="1"/>
    <col min="4" max="4" width="10.75390625" style="394" customWidth="1"/>
    <col min="5" max="5" width="10.25390625" style="394" customWidth="1"/>
    <col min="6" max="6" width="10.75390625" style="394" customWidth="1"/>
    <col min="7" max="7" width="11.00390625" style="394" customWidth="1"/>
    <col min="8" max="8" width="11.125" style="394" customWidth="1"/>
    <col min="9" max="9" width="11.00390625" style="394" customWidth="1"/>
    <col min="10" max="12" width="10.625" style="394" customWidth="1"/>
    <col min="13" max="13" width="11.75390625" style="394" customWidth="1"/>
    <col min="14" max="16384" width="9.125" style="394" customWidth="1"/>
  </cols>
  <sheetData>
    <row r="2" spans="1:13" ht="12.75">
      <c r="A2" s="1100" t="s">
        <v>838</v>
      </c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0"/>
    </row>
    <row r="3" spans="1:13" ht="12.75">
      <c r="A3" s="395"/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</row>
    <row r="4" spans="1:13" ht="12.75">
      <c r="A4" s="1101" t="s">
        <v>839</v>
      </c>
      <c r="B4" s="1075"/>
      <c r="C4" s="1075"/>
      <c r="D4" s="1075"/>
      <c r="E4" s="1075"/>
      <c r="F4" s="1075"/>
      <c r="G4" s="1075"/>
      <c r="H4" s="1075"/>
      <c r="I4" s="1075"/>
      <c r="J4" s="1075"/>
      <c r="K4" s="1075"/>
      <c r="L4" s="1075"/>
      <c r="M4" s="1075"/>
    </row>
    <row r="5" spans="4:10" ht="15.75">
      <c r="D5" s="397"/>
      <c r="E5" s="397"/>
      <c r="F5" s="397"/>
      <c r="G5" s="397"/>
      <c r="H5" s="397"/>
      <c r="I5" s="397"/>
      <c r="J5" s="397"/>
    </row>
    <row r="6" spans="1:10" ht="12.75">
      <c r="A6" s="1102" t="s">
        <v>840</v>
      </c>
      <c r="B6" s="1103"/>
      <c r="C6" s="1103"/>
      <c r="D6" s="1103"/>
      <c r="E6" s="1103"/>
      <c r="F6" s="398"/>
      <c r="G6" s="398"/>
      <c r="H6" s="398"/>
      <c r="I6" s="398"/>
      <c r="J6" s="398"/>
    </row>
    <row r="7" spans="1:13" ht="12.75">
      <c r="A7" s="399"/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400" t="s">
        <v>841</v>
      </c>
    </row>
    <row r="8" spans="1:13" ht="22.5" customHeight="1">
      <c r="A8" s="1104" t="s">
        <v>842</v>
      </c>
      <c r="B8" s="1104" t="s">
        <v>843</v>
      </c>
      <c r="C8" s="1104" t="s">
        <v>879</v>
      </c>
      <c r="D8" s="1104" t="s">
        <v>880</v>
      </c>
      <c r="E8" s="1104" t="s">
        <v>881</v>
      </c>
      <c r="F8" s="1104" t="s">
        <v>882</v>
      </c>
      <c r="G8" s="1104" t="s">
        <v>883</v>
      </c>
      <c r="H8" s="1104" t="s">
        <v>884</v>
      </c>
      <c r="I8" s="1104" t="s">
        <v>885</v>
      </c>
      <c r="J8" s="1104" t="s">
        <v>886</v>
      </c>
      <c r="K8" s="1104" t="s">
        <v>887</v>
      </c>
      <c r="L8" s="1104" t="s">
        <v>649</v>
      </c>
      <c r="M8" s="1106" t="s">
        <v>529</v>
      </c>
    </row>
    <row r="9" spans="1:13" ht="21.75" customHeight="1">
      <c r="A9" s="1104"/>
      <c r="B9" s="1104"/>
      <c r="C9" s="1104"/>
      <c r="D9" s="1104"/>
      <c r="E9" s="1104"/>
      <c r="F9" s="1104"/>
      <c r="G9" s="1104"/>
      <c r="H9" s="1104"/>
      <c r="I9" s="1104"/>
      <c r="J9" s="1104"/>
      <c r="K9" s="1104"/>
      <c r="L9" s="1104"/>
      <c r="M9" s="1104"/>
    </row>
    <row r="10" spans="1:13" ht="18" customHeight="1" thickBot="1">
      <c r="A10" s="1105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</row>
    <row r="11" spans="1:13" ht="13.5" thickTop="1">
      <c r="A11" s="1096" t="s">
        <v>844</v>
      </c>
      <c r="B11" s="401" t="s">
        <v>845</v>
      </c>
      <c r="C11" s="402"/>
      <c r="D11" s="402"/>
      <c r="E11" s="402"/>
      <c r="F11" s="402"/>
      <c r="G11" s="402"/>
      <c r="H11" s="402"/>
      <c r="I11" s="402"/>
      <c r="J11" s="402">
        <v>14063</v>
      </c>
      <c r="K11" s="402"/>
      <c r="L11" s="402"/>
      <c r="M11" s="403">
        <f aca="true" t="shared" si="0" ref="M11:M30">SUM(C11:L11)</f>
        <v>14063</v>
      </c>
    </row>
    <row r="12" spans="1:13" ht="12.75">
      <c r="A12" s="1097"/>
      <c r="B12" s="401" t="s">
        <v>846</v>
      </c>
      <c r="C12" s="404"/>
      <c r="D12" s="404"/>
      <c r="E12" s="404"/>
      <c r="F12" s="404"/>
      <c r="G12" s="404"/>
      <c r="H12" s="404"/>
      <c r="I12" s="404"/>
      <c r="J12" s="402">
        <v>1419</v>
      </c>
      <c r="K12" s="404"/>
      <c r="L12" s="404">
        <v>9517</v>
      </c>
      <c r="M12" s="405">
        <f t="shared" si="0"/>
        <v>10936</v>
      </c>
    </row>
    <row r="13" spans="1:13" ht="12.75">
      <c r="A13" s="1098" t="s">
        <v>847</v>
      </c>
      <c r="B13" s="401" t="s">
        <v>845</v>
      </c>
      <c r="C13" s="404"/>
      <c r="D13" s="404"/>
      <c r="E13" s="404"/>
      <c r="F13" s="404"/>
      <c r="G13" s="404"/>
      <c r="H13" s="404"/>
      <c r="I13" s="404"/>
      <c r="J13" s="402"/>
      <c r="K13" s="404"/>
      <c r="L13" s="404">
        <v>46668</v>
      </c>
      <c r="M13" s="405">
        <f t="shared" si="0"/>
        <v>46668</v>
      </c>
    </row>
    <row r="14" spans="1:13" ht="12.75">
      <c r="A14" s="1098"/>
      <c r="B14" s="401" t="s">
        <v>846</v>
      </c>
      <c r="C14" s="404"/>
      <c r="D14" s="404"/>
      <c r="E14" s="404"/>
      <c r="F14" s="404"/>
      <c r="G14" s="404"/>
      <c r="H14" s="404"/>
      <c r="I14" s="404"/>
      <c r="J14" s="402"/>
      <c r="K14" s="404"/>
      <c r="L14" s="404">
        <v>8854</v>
      </c>
      <c r="M14" s="405">
        <f t="shared" si="0"/>
        <v>8854</v>
      </c>
    </row>
    <row r="15" spans="1:13" ht="12.75">
      <c r="A15" s="1099" t="s">
        <v>848</v>
      </c>
      <c r="B15" s="401" t="s">
        <v>845</v>
      </c>
      <c r="C15" s="404"/>
      <c r="D15" s="404"/>
      <c r="E15" s="404"/>
      <c r="F15" s="404"/>
      <c r="G15" s="404"/>
      <c r="H15" s="404"/>
      <c r="I15" s="404"/>
      <c r="J15" s="402"/>
      <c r="K15" s="404"/>
      <c r="L15" s="404">
        <v>46668</v>
      </c>
      <c r="M15" s="405">
        <f t="shared" si="0"/>
        <v>46668</v>
      </c>
    </row>
    <row r="16" spans="1:13" ht="12.75">
      <c r="A16" s="1097"/>
      <c r="B16" s="401" t="s">
        <v>846</v>
      </c>
      <c r="C16" s="404"/>
      <c r="D16" s="404"/>
      <c r="E16" s="404"/>
      <c r="F16" s="404"/>
      <c r="G16" s="404"/>
      <c r="H16" s="404"/>
      <c r="I16" s="404"/>
      <c r="J16" s="402"/>
      <c r="K16" s="404"/>
      <c r="L16" s="404">
        <v>7819</v>
      </c>
      <c r="M16" s="405">
        <f t="shared" si="0"/>
        <v>7819</v>
      </c>
    </row>
    <row r="17" spans="1:13" ht="12.75">
      <c r="A17" s="1098" t="s">
        <v>849</v>
      </c>
      <c r="B17" s="401" t="s">
        <v>845</v>
      </c>
      <c r="C17" s="404"/>
      <c r="D17" s="404"/>
      <c r="E17" s="404"/>
      <c r="F17" s="404"/>
      <c r="G17" s="404"/>
      <c r="H17" s="404"/>
      <c r="I17" s="404"/>
      <c r="J17" s="402"/>
      <c r="K17" s="404"/>
      <c r="L17" s="404">
        <v>46668</v>
      </c>
      <c r="M17" s="405">
        <f t="shared" si="0"/>
        <v>46668</v>
      </c>
    </row>
    <row r="18" spans="1:13" ht="12.75">
      <c r="A18" s="1098"/>
      <c r="B18" s="401" t="s">
        <v>846</v>
      </c>
      <c r="C18" s="404"/>
      <c r="D18" s="404"/>
      <c r="E18" s="404"/>
      <c r="F18" s="404"/>
      <c r="G18" s="404"/>
      <c r="H18" s="404"/>
      <c r="I18" s="404"/>
      <c r="J18" s="402"/>
      <c r="K18" s="404"/>
      <c r="L18" s="404">
        <v>6739</v>
      </c>
      <c r="M18" s="405">
        <f t="shared" si="0"/>
        <v>6739</v>
      </c>
    </row>
    <row r="19" spans="1:13" ht="12.75">
      <c r="A19" s="1099" t="s">
        <v>850</v>
      </c>
      <c r="B19" s="401" t="s">
        <v>845</v>
      </c>
      <c r="C19" s="404"/>
      <c r="D19" s="404"/>
      <c r="E19" s="404"/>
      <c r="F19" s="404"/>
      <c r="G19" s="404"/>
      <c r="H19" s="404"/>
      <c r="I19" s="404"/>
      <c r="J19" s="402"/>
      <c r="K19" s="404"/>
      <c r="L19" s="404">
        <v>46668</v>
      </c>
      <c r="M19" s="405">
        <f t="shared" si="0"/>
        <v>46668</v>
      </c>
    </row>
    <row r="20" spans="1:13" ht="12.75">
      <c r="A20" s="1097"/>
      <c r="B20" s="401" t="s">
        <v>846</v>
      </c>
      <c r="C20" s="404"/>
      <c r="D20" s="404"/>
      <c r="E20" s="404"/>
      <c r="F20" s="404"/>
      <c r="G20" s="404"/>
      <c r="H20" s="404"/>
      <c r="I20" s="404"/>
      <c r="J20" s="402"/>
      <c r="K20" s="404"/>
      <c r="L20" s="404">
        <v>5681</v>
      </c>
      <c r="M20" s="405">
        <f t="shared" si="0"/>
        <v>5681</v>
      </c>
    </row>
    <row r="21" spans="1:13" ht="12.75">
      <c r="A21" s="1098" t="s">
        <v>851</v>
      </c>
      <c r="B21" s="401" t="s">
        <v>845</v>
      </c>
      <c r="C21" s="404"/>
      <c r="D21" s="404"/>
      <c r="E21" s="404"/>
      <c r="F21" s="404"/>
      <c r="G21" s="404"/>
      <c r="H21" s="404"/>
      <c r="I21" s="404"/>
      <c r="J21" s="402"/>
      <c r="K21" s="404"/>
      <c r="L21" s="404">
        <v>46668</v>
      </c>
      <c r="M21" s="405">
        <f t="shared" si="0"/>
        <v>46668</v>
      </c>
    </row>
    <row r="22" spans="1:13" ht="12.75">
      <c r="A22" s="1098"/>
      <c r="B22" s="401" t="s">
        <v>846</v>
      </c>
      <c r="C22" s="404"/>
      <c r="D22" s="404"/>
      <c r="E22" s="404"/>
      <c r="F22" s="404"/>
      <c r="G22" s="404"/>
      <c r="H22" s="404"/>
      <c r="I22" s="404"/>
      <c r="J22" s="402"/>
      <c r="K22" s="404"/>
      <c r="L22" s="404">
        <v>4624</v>
      </c>
      <c r="M22" s="405">
        <f t="shared" si="0"/>
        <v>4624</v>
      </c>
    </row>
    <row r="23" spans="1:13" ht="12.75">
      <c r="A23" s="1099" t="s">
        <v>852</v>
      </c>
      <c r="B23" s="401" t="s">
        <v>845</v>
      </c>
      <c r="C23" s="404"/>
      <c r="D23" s="404"/>
      <c r="E23" s="404"/>
      <c r="F23" s="404"/>
      <c r="G23" s="404"/>
      <c r="H23" s="404"/>
      <c r="I23" s="404"/>
      <c r="J23" s="402"/>
      <c r="K23" s="404"/>
      <c r="L23" s="404">
        <v>46668</v>
      </c>
      <c r="M23" s="405">
        <f t="shared" si="0"/>
        <v>46668</v>
      </c>
    </row>
    <row r="24" spans="1:13" ht="12.75">
      <c r="A24" s="1097"/>
      <c r="B24" s="401" t="s">
        <v>846</v>
      </c>
      <c r="C24" s="404"/>
      <c r="D24" s="404"/>
      <c r="E24" s="404"/>
      <c r="F24" s="404"/>
      <c r="G24" s="404"/>
      <c r="H24" s="404"/>
      <c r="I24" s="404"/>
      <c r="J24" s="402"/>
      <c r="K24" s="404"/>
      <c r="L24" s="404">
        <v>3577</v>
      </c>
      <c r="M24" s="405">
        <f t="shared" si="0"/>
        <v>3577</v>
      </c>
    </row>
    <row r="25" spans="1:13" ht="12.75">
      <c r="A25" s="1098" t="s">
        <v>853</v>
      </c>
      <c r="B25" s="401" t="s">
        <v>845</v>
      </c>
      <c r="C25" s="404"/>
      <c r="D25" s="404"/>
      <c r="E25" s="404"/>
      <c r="F25" s="404"/>
      <c r="G25" s="404"/>
      <c r="H25" s="404"/>
      <c r="I25" s="404"/>
      <c r="J25" s="402"/>
      <c r="K25" s="404"/>
      <c r="L25" s="404">
        <v>46668</v>
      </c>
      <c r="M25" s="405">
        <f t="shared" si="0"/>
        <v>46668</v>
      </c>
    </row>
    <row r="26" spans="1:13" ht="12.75">
      <c r="A26" s="1098"/>
      <c r="B26" s="401" t="s">
        <v>846</v>
      </c>
      <c r="C26" s="404"/>
      <c r="D26" s="404"/>
      <c r="E26" s="404"/>
      <c r="F26" s="404"/>
      <c r="G26" s="404"/>
      <c r="H26" s="404"/>
      <c r="I26" s="404"/>
      <c r="J26" s="402"/>
      <c r="K26" s="404"/>
      <c r="L26" s="404">
        <v>2509</v>
      </c>
      <c r="M26" s="405">
        <f t="shared" si="0"/>
        <v>2509</v>
      </c>
    </row>
    <row r="27" spans="1:13" ht="12.75">
      <c r="A27" s="1099" t="s">
        <v>854</v>
      </c>
      <c r="B27" s="401" t="s">
        <v>845</v>
      </c>
      <c r="C27" s="404"/>
      <c r="D27" s="404"/>
      <c r="E27" s="404"/>
      <c r="F27" s="404"/>
      <c r="G27" s="404"/>
      <c r="H27" s="404"/>
      <c r="I27" s="404"/>
      <c r="J27" s="402"/>
      <c r="K27" s="404"/>
      <c r="L27" s="404">
        <v>46668</v>
      </c>
      <c r="M27" s="405">
        <f t="shared" si="0"/>
        <v>46668</v>
      </c>
    </row>
    <row r="28" spans="1:13" ht="12.75">
      <c r="A28" s="1097"/>
      <c r="B28" s="401" t="s">
        <v>846</v>
      </c>
      <c r="C28" s="404"/>
      <c r="D28" s="404"/>
      <c r="E28" s="404"/>
      <c r="F28" s="404"/>
      <c r="G28" s="404"/>
      <c r="H28" s="404"/>
      <c r="I28" s="404"/>
      <c r="J28" s="402"/>
      <c r="K28" s="404"/>
      <c r="L28" s="404">
        <v>1451</v>
      </c>
      <c r="M28" s="405">
        <f t="shared" si="0"/>
        <v>1451</v>
      </c>
    </row>
    <row r="29" spans="1:13" ht="12.75">
      <c r="A29" s="1099" t="s">
        <v>855</v>
      </c>
      <c r="B29" s="401" t="s">
        <v>845</v>
      </c>
      <c r="C29" s="404"/>
      <c r="D29" s="404"/>
      <c r="E29" s="404"/>
      <c r="F29" s="404"/>
      <c r="G29" s="404"/>
      <c r="H29" s="404"/>
      <c r="I29" s="404"/>
      <c r="J29" s="402"/>
      <c r="K29" s="404"/>
      <c r="L29" s="404">
        <v>46668</v>
      </c>
      <c r="M29" s="405">
        <f t="shared" si="0"/>
        <v>46668</v>
      </c>
    </row>
    <row r="30" spans="1:13" ht="12.75">
      <c r="A30" s="1097"/>
      <c r="B30" s="401" t="s">
        <v>846</v>
      </c>
      <c r="C30" s="404"/>
      <c r="D30" s="404"/>
      <c r="E30" s="404"/>
      <c r="F30" s="404"/>
      <c r="G30" s="404"/>
      <c r="H30" s="404"/>
      <c r="I30" s="404"/>
      <c r="J30" s="402"/>
      <c r="K30" s="404"/>
      <c r="L30" s="404">
        <v>394</v>
      </c>
      <c r="M30" s="405">
        <f t="shared" si="0"/>
        <v>394</v>
      </c>
    </row>
    <row r="31" spans="1:9" ht="15.75">
      <c r="A31" s="406"/>
      <c r="B31" s="406"/>
      <c r="C31" s="406"/>
      <c r="D31" s="406"/>
      <c r="E31" s="406"/>
      <c r="F31" s="406"/>
      <c r="G31" s="406"/>
      <c r="H31" s="407"/>
      <c r="I31" s="406"/>
    </row>
    <row r="32" spans="1:12" ht="12.75">
      <c r="A32" s="408" t="s">
        <v>856</v>
      </c>
      <c r="D32" s="399"/>
      <c r="F32" s="409"/>
      <c r="G32" s="410"/>
      <c r="H32" s="410"/>
      <c r="I32" s="410"/>
      <c r="J32" s="410"/>
      <c r="K32" s="410"/>
      <c r="L32" s="410"/>
    </row>
    <row r="33" spans="1:8" ht="12.75">
      <c r="A33" s="1093" t="s">
        <v>857</v>
      </c>
      <c r="B33" s="1094"/>
      <c r="C33" s="411">
        <v>2014</v>
      </c>
      <c r="D33" s="412" t="s">
        <v>847</v>
      </c>
      <c r="E33" s="411" t="s">
        <v>848</v>
      </c>
      <c r="F33" s="412" t="s">
        <v>849</v>
      </c>
      <c r="G33" s="411" t="s">
        <v>850</v>
      </c>
      <c r="H33" s="420"/>
    </row>
    <row r="34" spans="1:8" ht="12.75">
      <c r="A34" s="1091" t="s">
        <v>858</v>
      </c>
      <c r="B34" s="1094"/>
      <c r="C34" s="404">
        <v>1479</v>
      </c>
      <c r="D34" s="414">
        <v>1479</v>
      </c>
      <c r="E34" s="404">
        <v>739</v>
      </c>
      <c r="F34" s="414"/>
      <c r="G34" s="404"/>
      <c r="H34" s="584"/>
    </row>
    <row r="35" spans="1:8" ht="12.75">
      <c r="A35" s="1091" t="s">
        <v>859</v>
      </c>
      <c r="B35" s="1092"/>
      <c r="C35" s="404">
        <v>9931</v>
      </c>
      <c r="D35" s="416">
        <v>9931</v>
      </c>
      <c r="E35" s="404"/>
      <c r="F35" s="414"/>
      <c r="G35" s="404"/>
      <c r="H35" s="584"/>
    </row>
    <row r="36" spans="1:8" ht="12.75">
      <c r="A36" s="413" t="s">
        <v>860</v>
      </c>
      <c r="B36" s="415"/>
      <c r="C36" s="404">
        <v>36381</v>
      </c>
      <c r="D36" s="416">
        <v>12127</v>
      </c>
      <c r="E36" s="404">
        <v>12127</v>
      </c>
      <c r="F36" s="414"/>
      <c r="G36" s="404"/>
      <c r="H36" s="584"/>
    </row>
    <row r="37" spans="1:8" ht="12.75">
      <c r="A37" s="1091" t="s">
        <v>861</v>
      </c>
      <c r="B37" s="1092"/>
      <c r="C37" s="404">
        <v>29314</v>
      </c>
      <c r="D37" s="416">
        <v>29314</v>
      </c>
      <c r="E37" s="404">
        <v>29314</v>
      </c>
      <c r="F37" s="417">
        <v>29314</v>
      </c>
      <c r="G37" s="404"/>
      <c r="H37" s="584"/>
    </row>
    <row r="38" ht="12.75">
      <c r="H38" s="418"/>
    </row>
    <row r="39" spans="1:4" ht="12.75">
      <c r="A39" s="408" t="s">
        <v>862</v>
      </c>
      <c r="C39" s="399"/>
      <c r="D39" s="399"/>
    </row>
    <row r="40" spans="1:7" ht="12.75">
      <c r="A40" s="1093" t="s">
        <v>857</v>
      </c>
      <c r="B40" s="1094"/>
      <c r="C40" s="419" t="s">
        <v>844</v>
      </c>
      <c r="D40" s="411" t="s">
        <v>847</v>
      </c>
      <c r="E40" s="421"/>
      <c r="F40" s="421"/>
      <c r="G40" s="421"/>
    </row>
    <row r="41" spans="1:7" ht="12.75">
      <c r="A41" s="1091" t="s">
        <v>519</v>
      </c>
      <c r="B41" s="1092"/>
      <c r="C41" s="404">
        <v>527559</v>
      </c>
      <c r="D41" s="404">
        <v>267717</v>
      </c>
      <c r="E41" s="422"/>
      <c r="F41" s="422"/>
      <c r="G41" s="422"/>
    </row>
    <row r="42" spans="1:7" ht="12.75">
      <c r="A42" s="1091" t="s">
        <v>23</v>
      </c>
      <c r="B42" s="1092"/>
      <c r="C42" s="404">
        <v>118110</v>
      </c>
      <c r="D42" s="404">
        <v>354331</v>
      </c>
      <c r="E42" s="422"/>
      <c r="F42" s="422"/>
      <c r="G42" s="422"/>
    </row>
    <row r="43" spans="1:7" ht="12.75">
      <c r="A43" s="1091" t="s">
        <v>863</v>
      </c>
      <c r="B43" s="1092"/>
      <c r="C43" s="404">
        <v>338583</v>
      </c>
      <c r="D43" s="404">
        <v>228346</v>
      </c>
      <c r="E43" s="422"/>
      <c r="F43" s="422"/>
      <c r="G43" s="422"/>
    </row>
    <row r="45" ht="12.75">
      <c r="A45" s="408" t="s">
        <v>864</v>
      </c>
    </row>
    <row r="46" spans="1:9" ht="12.75">
      <c r="A46" s="1093" t="s">
        <v>505</v>
      </c>
      <c r="B46" s="1095"/>
      <c r="C46" s="423"/>
      <c r="D46" s="423"/>
      <c r="E46" s="423"/>
      <c r="F46" s="424"/>
      <c r="G46" s="425" t="s">
        <v>844</v>
      </c>
      <c r="H46" s="425" t="s">
        <v>847</v>
      </c>
      <c r="I46" s="420"/>
    </row>
    <row r="47" spans="1:9" ht="12.75">
      <c r="A47" s="1091" t="s">
        <v>865</v>
      </c>
      <c r="B47" s="1095"/>
      <c r="C47" s="1095"/>
      <c r="D47" s="1095"/>
      <c r="E47" s="1095"/>
      <c r="F47" s="1094"/>
      <c r="G47" s="404">
        <v>2528693</v>
      </c>
      <c r="H47" s="404">
        <v>138206</v>
      </c>
      <c r="I47" s="584"/>
    </row>
    <row r="48" spans="6:7" ht="12.75">
      <c r="F48" s="418"/>
      <c r="G48" s="418"/>
    </row>
    <row r="49" spans="1:8" ht="13.5" customHeight="1">
      <c r="A49" s="408" t="s">
        <v>866</v>
      </c>
      <c r="C49" s="399"/>
      <c r="D49" s="399"/>
      <c r="E49" s="399"/>
      <c r="G49" s="400"/>
      <c r="H49" s="400" t="s">
        <v>841</v>
      </c>
    </row>
    <row r="50" spans="1:8" ht="12.75">
      <c r="A50" s="1093" t="s">
        <v>505</v>
      </c>
      <c r="B50" s="1094"/>
      <c r="C50" s="419" t="s">
        <v>844</v>
      </c>
      <c r="D50" s="412" t="s">
        <v>847</v>
      </c>
      <c r="E50" s="419" t="s">
        <v>848</v>
      </c>
      <c r="F50" s="411" t="s">
        <v>849</v>
      </c>
      <c r="G50" s="411" t="s">
        <v>850</v>
      </c>
      <c r="H50" s="411">
        <v>2019</v>
      </c>
    </row>
    <row r="51" spans="1:8" ht="12.75">
      <c r="A51" s="1091" t="s">
        <v>867</v>
      </c>
      <c r="B51" s="1092"/>
      <c r="C51" s="404">
        <v>2500</v>
      </c>
      <c r="D51" s="416">
        <v>2500</v>
      </c>
      <c r="E51" s="404"/>
      <c r="F51" s="404"/>
      <c r="G51" s="404"/>
      <c r="H51" s="404"/>
    </row>
    <row r="52" spans="1:8" ht="12.75">
      <c r="A52" s="1091" t="s">
        <v>868</v>
      </c>
      <c r="B52" s="1092"/>
      <c r="C52" s="404">
        <v>500</v>
      </c>
      <c r="D52" s="416">
        <v>500</v>
      </c>
      <c r="E52" s="404"/>
      <c r="F52" s="404"/>
      <c r="G52" s="404"/>
      <c r="H52" s="404"/>
    </row>
    <row r="53" spans="1:8" ht="12.75">
      <c r="A53" s="1091" t="s">
        <v>869</v>
      </c>
      <c r="B53" s="1092"/>
      <c r="C53" s="404">
        <v>5000</v>
      </c>
      <c r="D53" s="416">
        <v>5000</v>
      </c>
      <c r="E53" s="404"/>
      <c r="F53" s="404"/>
      <c r="G53" s="404"/>
      <c r="H53" s="404"/>
    </row>
    <row r="54" spans="1:8" ht="12.75">
      <c r="A54" s="1091" t="s">
        <v>870</v>
      </c>
      <c r="B54" s="1092"/>
      <c r="C54" s="404">
        <v>3000</v>
      </c>
      <c r="D54" s="416">
        <v>3000</v>
      </c>
      <c r="E54" s="404"/>
      <c r="F54" s="404"/>
      <c r="G54" s="404"/>
      <c r="H54" s="404"/>
    </row>
    <row r="55" spans="1:8" ht="12.75">
      <c r="A55" s="1091" t="s">
        <v>871</v>
      </c>
      <c r="B55" s="1092"/>
      <c r="C55" s="404">
        <v>3000</v>
      </c>
      <c r="D55" s="416">
        <v>3000</v>
      </c>
      <c r="E55" s="404"/>
      <c r="F55" s="404"/>
      <c r="G55" s="404"/>
      <c r="H55" s="404"/>
    </row>
    <row r="56" spans="1:8" ht="12.75">
      <c r="A56" s="413" t="s">
        <v>820</v>
      </c>
      <c r="B56" s="415"/>
      <c r="C56" s="404">
        <v>50000</v>
      </c>
      <c r="D56" s="416">
        <v>50000</v>
      </c>
      <c r="E56" s="404">
        <v>50000</v>
      </c>
      <c r="F56" s="404">
        <v>50000</v>
      </c>
      <c r="G56" s="404">
        <v>50000</v>
      </c>
      <c r="H56" s="404"/>
    </row>
    <row r="57" spans="1:8" ht="12.75">
      <c r="A57" s="1091" t="s">
        <v>872</v>
      </c>
      <c r="B57" s="1092"/>
      <c r="C57" s="404">
        <v>1500</v>
      </c>
      <c r="D57" s="416">
        <v>1500</v>
      </c>
      <c r="E57" s="404"/>
      <c r="F57" s="404"/>
      <c r="G57" s="404"/>
      <c r="H57" s="404"/>
    </row>
    <row r="58" spans="1:8" ht="12.75">
      <c r="A58" s="1091" t="s">
        <v>873</v>
      </c>
      <c r="B58" s="1092"/>
      <c r="C58" s="404">
        <v>16329</v>
      </c>
      <c r="D58" s="416">
        <v>2721</v>
      </c>
      <c r="E58" s="404"/>
      <c r="F58" s="404"/>
      <c r="G58" s="404"/>
      <c r="H58" s="404"/>
    </row>
    <row r="59" spans="1:8" ht="12.75">
      <c r="A59" s="413" t="s">
        <v>874</v>
      </c>
      <c r="B59" s="415"/>
      <c r="C59" s="404">
        <v>16948</v>
      </c>
      <c r="D59" s="416">
        <v>8871</v>
      </c>
      <c r="E59" s="404">
        <v>5338</v>
      </c>
      <c r="F59" s="404"/>
      <c r="G59" s="404"/>
      <c r="H59" s="404"/>
    </row>
    <row r="60" spans="1:8" ht="12.75">
      <c r="A60" s="413" t="s">
        <v>263</v>
      </c>
      <c r="B60" s="415"/>
      <c r="C60" s="404"/>
      <c r="D60" s="416">
        <v>8000</v>
      </c>
      <c r="E60" s="404"/>
      <c r="F60" s="404"/>
      <c r="G60" s="404"/>
      <c r="H60" s="404"/>
    </row>
    <row r="61" spans="1:8" ht="12.75">
      <c r="A61" s="1091" t="s">
        <v>875</v>
      </c>
      <c r="B61" s="1092"/>
      <c r="C61" s="404">
        <v>4656</v>
      </c>
      <c r="D61" s="416">
        <v>3492</v>
      </c>
      <c r="E61" s="404"/>
      <c r="F61" s="404"/>
      <c r="G61" s="404"/>
      <c r="H61" s="404"/>
    </row>
    <row r="62" spans="1:8" ht="12.75">
      <c r="A62" s="413" t="s">
        <v>876</v>
      </c>
      <c r="B62" s="415"/>
      <c r="C62" s="404">
        <v>21771</v>
      </c>
      <c r="D62" s="416">
        <v>26400</v>
      </c>
      <c r="E62" s="404">
        <v>4400</v>
      </c>
      <c r="F62" s="404"/>
      <c r="G62" s="404"/>
      <c r="H62" s="404"/>
    </row>
    <row r="63" spans="1:8" ht="12.75">
      <c r="A63" s="413" t="s">
        <v>817</v>
      </c>
      <c r="B63" s="415"/>
      <c r="C63" s="404">
        <v>4700</v>
      </c>
      <c r="D63" s="416">
        <v>850</v>
      </c>
      <c r="E63" s="404"/>
      <c r="F63" s="404"/>
      <c r="G63" s="404"/>
      <c r="H63" s="404"/>
    </row>
    <row r="64" spans="1:8" ht="12.75">
      <c r="A64" s="413" t="s">
        <v>816</v>
      </c>
      <c r="B64" s="415"/>
      <c r="C64" s="404">
        <v>7600</v>
      </c>
      <c r="D64" s="416">
        <v>2000</v>
      </c>
      <c r="E64" s="404"/>
      <c r="F64" s="404"/>
      <c r="G64" s="404"/>
      <c r="H64" s="404"/>
    </row>
    <row r="65" spans="1:8" ht="12.75">
      <c r="A65" s="1091" t="s">
        <v>877</v>
      </c>
      <c r="B65" s="1092"/>
      <c r="C65" s="404">
        <v>150000</v>
      </c>
      <c r="D65" s="416">
        <v>100000</v>
      </c>
      <c r="E65" s="404">
        <v>100000</v>
      </c>
      <c r="F65" s="404">
        <v>100000</v>
      </c>
      <c r="G65" s="404"/>
      <c r="H65" s="404"/>
    </row>
    <row r="66" spans="1:8" ht="12.75">
      <c r="A66" s="413" t="s">
        <v>498</v>
      </c>
      <c r="B66" s="415"/>
      <c r="C66" s="404">
        <v>5000</v>
      </c>
      <c r="D66" s="416">
        <v>5000</v>
      </c>
      <c r="E66" s="404">
        <v>5000</v>
      </c>
      <c r="F66" s="404">
        <v>5000</v>
      </c>
      <c r="G66" s="404"/>
      <c r="H66" s="404"/>
    </row>
    <row r="67" spans="1:8" ht="12.75">
      <c r="A67" s="413" t="s">
        <v>4</v>
      </c>
      <c r="B67" s="415"/>
      <c r="C67" s="404">
        <v>8000</v>
      </c>
      <c r="D67" s="416">
        <v>36000</v>
      </c>
      <c r="E67" s="404"/>
      <c r="F67" s="404"/>
      <c r="G67" s="404"/>
      <c r="H67" s="404"/>
    </row>
    <row r="68" spans="1:8" ht="12.75">
      <c r="A68" s="1091" t="s">
        <v>878</v>
      </c>
      <c r="B68" s="1092"/>
      <c r="C68" s="404">
        <v>35000</v>
      </c>
      <c r="D68" s="416">
        <v>54600</v>
      </c>
      <c r="E68" s="404">
        <v>54600</v>
      </c>
      <c r="F68" s="404">
        <v>54600</v>
      </c>
      <c r="G68" s="404">
        <v>54600</v>
      </c>
      <c r="H68" s="404">
        <v>54600</v>
      </c>
    </row>
  </sheetData>
  <sheetProtection/>
  <mergeCells count="47">
    <mergeCell ref="A65:B65"/>
    <mergeCell ref="A68:B68"/>
    <mergeCell ref="A54:B54"/>
    <mergeCell ref="A47:F47"/>
    <mergeCell ref="A52:B52"/>
    <mergeCell ref="A53:B53"/>
    <mergeCell ref="A58:B58"/>
    <mergeCell ref="A61:B61"/>
    <mergeCell ref="J8:J10"/>
    <mergeCell ref="A19:A20"/>
    <mergeCell ref="F8:F10"/>
    <mergeCell ref="I8:I10"/>
    <mergeCell ref="A15:A16"/>
    <mergeCell ref="C8:C10"/>
    <mergeCell ref="D8:D10"/>
    <mergeCell ref="E8:E10"/>
    <mergeCell ref="H8:H10"/>
    <mergeCell ref="A29:A30"/>
    <mergeCell ref="A2:M2"/>
    <mergeCell ref="A4:M4"/>
    <mergeCell ref="A6:E6"/>
    <mergeCell ref="K8:K10"/>
    <mergeCell ref="G8:G10"/>
    <mergeCell ref="L8:L10"/>
    <mergeCell ref="M8:M10"/>
    <mergeCell ref="A8:A10"/>
    <mergeCell ref="B8:B10"/>
    <mergeCell ref="A46:B46"/>
    <mergeCell ref="A34:B34"/>
    <mergeCell ref="A33:B33"/>
    <mergeCell ref="A11:A12"/>
    <mergeCell ref="A13:A14"/>
    <mergeCell ref="A17:A18"/>
    <mergeCell ref="A21:A22"/>
    <mergeCell ref="A23:A24"/>
    <mergeCell ref="A25:A26"/>
    <mergeCell ref="A27:A28"/>
    <mergeCell ref="A42:B42"/>
    <mergeCell ref="A35:B35"/>
    <mergeCell ref="A57:B57"/>
    <mergeCell ref="A50:B50"/>
    <mergeCell ref="A55:B55"/>
    <mergeCell ref="A51:B51"/>
    <mergeCell ref="A41:B41"/>
    <mergeCell ref="A40:B40"/>
    <mergeCell ref="A37:B37"/>
    <mergeCell ref="A43:B43"/>
  </mergeCells>
  <printOptions/>
  <pageMargins left="0.1968503937007874" right="0.1968503937007874" top="0.3937007874015748" bottom="0.3937007874015748" header="0" footer="0"/>
  <pageSetup firstPageNumber="47" useFirstPageNumber="1" horizontalDpi="200" verticalDpi="200" orientation="landscape" paperSize="9" scale="98" r:id="rId1"/>
  <headerFooter alignWithMargins="0">
    <oddFooter>&amp;C&amp;P.oldal</oddFooter>
  </headerFooter>
  <rowBreaks count="1" manualBreakCount="1">
    <brk id="3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B19">
      <selection activeCell="K28" sqref="K28"/>
    </sheetView>
  </sheetViews>
  <sheetFormatPr defaultColWidth="9.125" defaultRowHeight="12.75"/>
  <cols>
    <col min="1" max="1" width="6.75390625" style="426" customWidth="1"/>
    <col min="2" max="2" width="10.125" style="426" customWidth="1"/>
    <col min="3" max="3" width="35.00390625" style="426" customWidth="1"/>
    <col min="4" max="4" width="10.625" style="426" customWidth="1"/>
    <col min="5" max="7" width="9.125" style="426" customWidth="1"/>
    <col min="8" max="8" width="17.375" style="426" customWidth="1"/>
    <col min="9" max="9" width="11.25390625" style="426" customWidth="1"/>
    <col min="10" max="10" width="11.125" style="426" customWidth="1"/>
    <col min="11" max="11" width="11.25390625" style="426" customWidth="1"/>
    <col min="12" max="16384" width="9.125" style="426" customWidth="1"/>
  </cols>
  <sheetData>
    <row r="1" spans="1:8" ht="12.75">
      <c r="A1" s="1128" t="s">
        <v>888</v>
      </c>
      <c r="B1" s="1128"/>
      <c r="C1" s="1128"/>
      <c r="D1" s="1128"/>
      <c r="E1" s="1128"/>
      <c r="F1" s="1128"/>
      <c r="G1" s="1128"/>
      <c r="H1" s="1128"/>
    </row>
    <row r="2" ht="16.5" customHeight="1"/>
    <row r="3" spans="1:8" ht="14.25">
      <c r="A3" s="1129" t="s">
        <v>238</v>
      </c>
      <c r="B3" s="1129"/>
      <c r="C3" s="1129"/>
      <c r="D3" s="1129"/>
      <c r="E3" s="1129"/>
      <c r="F3" s="1129"/>
      <c r="G3" s="1129"/>
      <c r="H3" s="1129"/>
    </row>
    <row r="4" spans="1:8" ht="14.25">
      <c r="A4" s="427"/>
      <c r="B4" s="427"/>
      <c r="C4" s="427"/>
      <c r="D4" s="427"/>
      <c r="E4" s="427"/>
      <c r="F4" s="427"/>
      <c r="G4" s="427"/>
      <c r="H4" s="427"/>
    </row>
    <row r="5" spans="1:8" ht="9.75" customHeight="1">
      <c r="A5" s="427"/>
      <c r="B5" s="427"/>
      <c r="C5" s="427"/>
      <c r="D5" s="427"/>
      <c r="E5" s="427"/>
      <c r="F5" s="427"/>
      <c r="G5" s="427"/>
      <c r="H5" s="427"/>
    </row>
    <row r="6" spans="4:11" ht="12.75">
      <c r="D6" s="428"/>
      <c r="E6" s="428"/>
      <c r="F6" s="428"/>
      <c r="G6" s="428"/>
      <c r="H6" s="428"/>
      <c r="I6" s="429"/>
      <c r="J6" s="429"/>
      <c r="K6" s="429" t="s">
        <v>534</v>
      </c>
    </row>
    <row r="7" spans="1:11" ht="24.75" customHeight="1">
      <c r="A7" s="1130" t="s">
        <v>698</v>
      </c>
      <c r="B7" s="1132" t="s">
        <v>505</v>
      </c>
      <c r="C7" s="1133"/>
      <c r="D7" s="1132" t="s">
        <v>889</v>
      </c>
      <c r="E7" s="1136"/>
      <c r="F7" s="1136"/>
      <c r="G7" s="1136"/>
      <c r="H7" s="1133"/>
      <c r="I7" s="1107" t="s">
        <v>327</v>
      </c>
      <c r="J7" s="1107" t="s">
        <v>397</v>
      </c>
      <c r="K7" s="1107" t="s">
        <v>142</v>
      </c>
    </row>
    <row r="8" spans="1:11" ht="25.5" customHeight="1" thickBot="1">
      <c r="A8" s="1131"/>
      <c r="B8" s="1134"/>
      <c r="C8" s="1135"/>
      <c r="D8" s="1134"/>
      <c r="E8" s="1137"/>
      <c r="F8" s="1137"/>
      <c r="G8" s="1137"/>
      <c r="H8" s="1135"/>
      <c r="I8" s="1127"/>
      <c r="J8" s="1108"/>
      <c r="K8" s="1108"/>
    </row>
    <row r="9" spans="1:11" ht="13.5" customHeight="1">
      <c r="A9" s="1109" t="s">
        <v>509</v>
      </c>
      <c r="B9" s="1119" t="s">
        <v>894</v>
      </c>
      <c r="C9" s="1120"/>
      <c r="D9" s="1109" t="s">
        <v>723</v>
      </c>
      <c r="E9" s="570" t="s">
        <v>890</v>
      </c>
      <c r="F9" s="571"/>
      <c r="G9" s="571"/>
      <c r="H9" s="572"/>
      <c r="I9" s="441"/>
      <c r="J9" s="441"/>
      <c r="K9" s="441"/>
    </row>
    <row r="10" spans="1:11" ht="13.5" customHeight="1">
      <c r="A10" s="1115"/>
      <c r="B10" s="1121"/>
      <c r="C10" s="1122"/>
      <c r="D10" s="1110"/>
      <c r="E10" s="434" t="s">
        <v>891</v>
      </c>
      <c r="F10" s="435"/>
      <c r="G10" s="435"/>
      <c r="H10" s="436"/>
      <c r="I10" s="437">
        <v>62940</v>
      </c>
      <c r="J10" s="437">
        <v>62940</v>
      </c>
      <c r="K10" s="437">
        <v>62940</v>
      </c>
    </row>
    <row r="11" spans="1:11" ht="13.5" customHeight="1">
      <c r="A11" s="1115"/>
      <c r="B11" s="1121"/>
      <c r="C11" s="1122"/>
      <c r="D11" s="1111"/>
      <c r="E11" s="434" t="s">
        <v>237</v>
      </c>
      <c r="F11" s="435"/>
      <c r="G11" s="435"/>
      <c r="H11" s="436"/>
      <c r="I11" s="437">
        <v>4720</v>
      </c>
      <c r="J11" s="437">
        <v>4720</v>
      </c>
      <c r="K11" s="437">
        <v>4720</v>
      </c>
    </row>
    <row r="12" spans="1:11" ht="13.5" customHeight="1">
      <c r="A12" s="1115"/>
      <c r="B12" s="1123"/>
      <c r="C12" s="1124"/>
      <c r="D12" s="1117" t="s">
        <v>724</v>
      </c>
      <c r="E12" s="430" t="s">
        <v>725</v>
      </c>
      <c r="F12" s="431"/>
      <c r="G12" s="431"/>
      <c r="H12" s="432"/>
      <c r="I12" s="433"/>
      <c r="J12" s="433"/>
      <c r="K12" s="433"/>
    </row>
    <row r="13" spans="1:11" ht="13.5" customHeight="1">
      <c r="A13" s="1115"/>
      <c r="B13" s="1123"/>
      <c r="C13" s="1124"/>
      <c r="D13" s="1110"/>
      <c r="E13" s="434" t="s">
        <v>892</v>
      </c>
      <c r="F13" s="435"/>
      <c r="G13" s="435"/>
      <c r="H13" s="436"/>
      <c r="I13" s="437"/>
      <c r="J13" s="437"/>
      <c r="K13" s="437"/>
    </row>
    <row r="14" spans="1:11" ht="13.5" customHeight="1">
      <c r="A14" s="1115"/>
      <c r="B14" s="1123"/>
      <c r="C14" s="1124"/>
      <c r="D14" s="1110"/>
      <c r="E14" s="434" t="s">
        <v>726</v>
      </c>
      <c r="F14" s="435"/>
      <c r="G14" s="435"/>
      <c r="H14" s="436"/>
      <c r="I14" s="437"/>
      <c r="J14" s="437"/>
      <c r="K14" s="437"/>
    </row>
    <row r="15" spans="1:11" ht="13.5" customHeight="1">
      <c r="A15" s="1115"/>
      <c r="B15" s="1123"/>
      <c r="C15" s="1124"/>
      <c r="D15" s="1110"/>
      <c r="E15" s="434" t="s">
        <v>407</v>
      </c>
      <c r="F15" s="435"/>
      <c r="G15" s="435"/>
      <c r="H15" s="436"/>
      <c r="I15" s="437"/>
      <c r="J15" s="437"/>
      <c r="K15" s="437"/>
    </row>
    <row r="16" spans="1:11" ht="13.5" customHeight="1">
      <c r="A16" s="1115"/>
      <c r="B16" s="1123"/>
      <c r="C16" s="1124"/>
      <c r="D16" s="1110"/>
      <c r="E16" s="434" t="s">
        <v>408</v>
      </c>
      <c r="F16" s="435"/>
      <c r="G16" s="435"/>
      <c r="H16" s="436"/>
      <c r="I16" s="437"/>
      <c r="J16" s="437"/>
      <c r="K16" s="437"/>
    </row>
    <row r="17" spans="1:11" ht="13.5" customHeight="1">
      <c r="A17" s="1115"/>
      <c r="B17" s="1123"/>
      <c r="C17" s="1124"/>
      <c r="D17" s="1110"/>
      <c r="E17" s="434" t="s">
        <v>794</v>
      </c>
      <c r="F17" s="435"/>
      <c r="G17" s="435"/>
      <c r="H17" s="436"/>
      <c r="I17" s="437">
        <v>70024</v>
      </c>
      <c r="J17" s="437">
        <v>70024</v>
      </c>
      <c r="K17" s="437">
        <v>70024</v>
      </c>
    </row>
    <row r="18" spans="1:11" ht="13.5" customHeight="1" thickBot="1">
      <c r="A18" s="1116"/>
      <c r="B18" s="1125"/>
      <c r="C18" s="1126"/>
      <c r="D18" s="1118"/>
      <c r="E18" s="444" t="s">
        <v>893</v>
      </c>
      <c r="F18" s="446"/>
      <c r="G18" s="446"/>
      <c r="H18" s="447"/>
      <c r="I18" s="445">
        <v>7084</v>
      </c>
      <c r="J18" s="445">
        <v>7084</v>
      </c>
      <c r="K18" s="445">
        <v>7084</v>
      </c>
    </row>
    <row r="19" spans="1:11" ht="15.75" customHeight="1">
      <c r="A19" s="1141" t="s">
        <v>303</v>
      </c>
      <c r="B19" s="1119" t="s">
        <v>896</v>
      </c>
      <c r="C19" s="1120"/>
      <c r="D19" s="1109" t="s">
        <v>723</v>
      </c>
      <c r="E19" s="430" t="s">
        <v>890</v>
      </c>
      <c r="F19" s="431"/>
      <c r="G19" s="431"/>
      <c r="H19" s="432"/>
      <c r="I19" s="441"/>
      <c r="J19" s="441"/>
      <c r="K19" s="441"/>
    </row>
    <row r="20" spans="1:11" ht="15.75" customHeight="1">
      <c r="A20" s="1142"/>
      <c r="B20" s="1121"/>
      <c r="C20" s="1122"/>
      <c r="D20" s="1110"/>
      <c r="E20" s="434" t="s">
        <v>891</v>
      </c>
      <c r="F20" s="435"/>
      <c r="G20" s="435"/>
      <c r="H20" s="436"/>
      <c r="I20" s="437">
        <v>2328260</v>
      </c>
      <c r="J20" s="437">
        <v>2328260</v>
      </c>
      <c r="K20" s="437">
        <v>2328260</v>
      </c>
    </row>
    <row r="21" spans="1:11" ht="15.75" customHeight="1">
      <c r="A21" s="1142"/>
      <c r="B21" s="1121"/>
      <c r="C21" s="1122"/>
      <c r="D21" s="1111"/>
      <c r="E21" s="1112" t="s">
        <v>897</v>
      </c>
      <c r="F21" s="1113"/>
      <c r="G21" s="1113"/>
      <c r="H21" s="1114"/>
      <c r="I21" s="437">
        <v>474987</v>
      </c>
      <c r="J21" s="437">
        <v>474987</v>
      </c>
      <c r="K21" s="437"/>
    </row>
    <row r="22" spans="1:11" ht="15.75" customHeight="1">
      <c r="A22" s="1142"/>
      <c r="B22" s="1123"/>
      <c r="C22" s="1124"/>
      <c r="D22" s="1117" t="s">
        <v>724</v>
      </c>
      <c r="E22" s="430" t="s">
        <v>725</v>
      </c>
      <c r="F22" s="431"/>
      <c r="G22" s="431"/>
      <c r="H22" s="432"/>
      <c r="I22" s="433"/>
      <c r="J22" s="433"/>
      <c r="K22" s="433"/>
    </row>
    <row r="23" spans="1:11" ht="15.75" customHeight="1">
      <c r="A23" s="1142"/>
      <c r="B23" s="1123"/>
      <c r="C23" s="1124"/>
      <c r="D23" s="1110"/>
      <c r="E23" s="434" t="s">
        <v>892</v>
      </c>
      <c r="F23" s="435"/>
      <c r="G23" s="435"/>
      <c r="H23" s="436"/>
      <c r="I23" s="437"/>
      <c r="J23" s="437"/>
      <c r="K23" s="437"/>
    </row>
    <row r="24" spans="1:11" ht="15.75" customHeight="1">
      <c r="A24" s="1142"/>
      <c r="B24" s="1123"/>
      <c r="C24" s="1124"/>
      <c r="D24" s="1110"/>
      <c r="E24" s="434" t="s">
        <v>726</v>
      </c>
      <c r="F24" s="435"/>
      <c r="G24" s="435"/>
      <c r="H24" s="436"/>
      <c r="I24" s="437"/>
      <c r="J24" s="437"/>
      <c r="K24" s="437"/>
    </row>
    <row r="25" spans="1:11" ht="15.75" customHeight="1">
      <c r="A25" s="1142"/>
      <c r="B25" s="1123"/>
      <c r="C25" s="1124"/>
      <c r="D25" s="1110"/>
      <c r="E25" s="434" t="s">
        <v>407</v>
      </c>
      <c r="F25" s="435"/>
      <c r="G25" s="435"/>
      <c r="H25" s="436"/>
      <c r="I25" s="437"/>
      <c r="J25" s="437"/>
      <c r="K25" s="437"/>
    </row>
    <row r="26" spans="1:11" ht="15.75" customHeight="1">
      <c r="A26" s="1142"/>
      <c r="B26" s="1123"/>
      <c r="C26" s="1124"/>
      <c r="D26" s="1110"/>
      <c r="E26" s="434" t="s">
        <v>802</v>
      </c>
      <c r="F26" s="435"/>
      <c r="G26" s="435"/>
      <c r="H26" s="436"/>
      <c r="I26" s="437"/>
      <c r="J26" s="437"/>
      <c r="K26" s="437"/>
    </row>
    <row r="27" spans="1:11" ht="15.75" customHeight="1">
      <c r="A27" s="1142"/>
      <c r="B27" s="1123"/>
      <c r="C27" s="1124"/>
      <c r="D27" s="1110"/>
      <c r="E27" s="434" t="s">
        <v>794</v>
      </c>
      <c r="F27" s="435"/>
      <c r="G27" s="435"/>
      <c r="H27" s="436"/>
      <c r="I27" s="437">
        <v>2865477</v>
      </c>
      <c r="J27" s="437">
        <v>3003680</v>
      </c>
      <c r="K27" s="437">
        <v>2528693</v>
      </c>
    </row>
    <row r="28" spans="1:11" ht="15.75" customHeight="1" thickBot="1">
      <c r="A28" s="1152"/>
      <c r="B28" s="1153"/>
      <c r="C28" s="1154"/>
      <c r="D28" s="1086"/>
      <c r="E28" s="444" t="s">
        <v>895</v>
      </c>
      <c r="F28" s="439"/>
      <c r="G28" s="439"/>
      <c r="H28" s="440"/>
      <c r="I28" s="443">
        <v>62230</v>
      </c>
      <c r="J28" s="443">
        <v>62230</v>
      </c>
      <c r="K28" s="443">
        <v>62230</v>
      </c>
    </row>
    <row r="29" spans="1:11" ht="13.5" customHeight="1">
      <c r="A29" s="1141"/>
      <c r="B29" s="1144" t="s">
        <v>529</v>
      </c>
      <c r="C29" s="1145"/>
      <c r="D29" s="1109" t="s">
        <v>723</v>
      </c>
      <c r="E29" s="434" t="s">
        <v>890</v>
      </c>
      <c r="F29" s="435"/>
      <c r="G29" s="435"/>
      <c r="H29" s="436"/>
      <c r="I29" s="448"/>
      <c r="J29" s="448"/>
      <c r="K29" s="448"/>
    </row>
    <row r="30" spans="1:11" ht="13.5" customHeight="1">
      <c r="A30" s="1142"/>
      <c r="B30" s="1146"/>
      <c r="C30" s="1147"/>
      <c r="D30" s="1110"/>
      <c r="E30" s="434" t="s">
        <v>891</v>
      </c>
      <c r="F30" s="435"/>
      <c r="G30" s="435"/>
      <c r="H30" s="436"/>
      <c r="I30" s="449">
        <f>SUM(I10)</f>
        <v>62940</v>
      </c>
      <c r="J30" s="449">
        <f>SUM(J10)</f>
        <v>62940</v>
      </c>
      <c r="K30" s="449">
        <f>SUM(K10)</f>
        <v>62940</v>
      </c>
    </row>
    <row r="31" spans="1:11" ht="13.5" customHeight="1">
      <c r="A31" s="1142"/>
      <c r="B31" s="1146"/>
      <c r="C31" s="1147"/>
      <c r="D31" s="1085"/>
      <c r="E31" s="1138" t="s">
        <v>897</v>
      </c>
      <c r="F31" s="1139"/>
      <c r="G31" s="1139"/>
      <c r="H31" s="1140"/>
      <c r="I31" s="449">
        <f>SUM(I21)</f>
        <v>474987</v>
      </c>
      <c r="J31" s="449">
        <f>SUM(J21)</f>
        <v>474987</v>
      </c>
      <c r="K31" s="449">
        <f>SUM(K21)</f>
        <v>0</v>
      </c>
    </row>
    <row r="32" spans="1:11" ht="13.5" customHeight="1">
      <c r="A32" s="1142"/>
      <c r="B32" s="1146"/>
      <c r="C32" s="1147"/>
      <c r="D32" s="1111"/>
      <c r="E32" s="434" t="s">
        <v>237</v>
      </c>
      <c r="F32" s="435"/>
      <c r="G32" s="435"/>
      <c r="H32" s="436"/>
      <c r="I32" s="449">
        <v>4720</v>
      </c>
      <c r="J32" s="449">
        <v>4720</v>
      </c>
      <c r="K32" s="449">
        <v>4720</v>
      </c>
    </row>
    <row r="33" spans="1:11" ht="13.5" customHeight="1">
      <c r="A33" s="1142"/>
      <c r="B33" s="1148"/>
      <c r="C33" s="1149"/>
      <c r="D33" s="1117" t="s">
        <v>724</v>
      </c>
      <c r="E33" s="430" t="s">
        <v>725</v>
      </c>
      <c r="F33" s="431"/>
      <c r="G33" s="431"/>
      <c r="H33" s="432"/>
      <c r="I33" s="450">
        <f aca="true" t="shared" si="0" ref="I33:K34">SUM(I22)</f>
        <v>0</v>
      </c>
      <c r="J33" s="450">
        <f t="shared" si="0"/>
        <v>0</v>
      </c>
      <c r="K33" s="450">
        <f t="shared" si="0"/>
        <v>0</v>
      </c>
    </row>
    <row r="34" spans="1:11" ht="13.5" customHeight="1">
      <c r="A34" s="1142"/>
      <c r="B34" s="1148"/>
      <c r="C34" s="1149"/>
      <c r="D34" s="1110"/>
      <c r="E34" s="434" t="s">
        <v>892</v>
      </c>
      <c r="F34" s="435"/>
      <c r="G34" s="435"/>
      <c r="H34" s="436"/>
      <c r="I34" s="451">
        <f t="shared" si="0"/>
        <v>0</v>
      </c>
      <c r="J34" s="451">
        <f t="shared" si="0"/>
        <v>0</v>
      </c>
      <c r="K34" s="451">
        <f t="shared" si="0"/>
        <v>0</v>
      </c>
    </row>
    <row r="35" spans="1:11" ht="13.5" customHeight="1">
      <c r="A35" s="1142"/>
      <c r="B35" s="1148"/>
      <c r="C35" s="1149"/>
      <c r="D35" s="1110"/>
      <c r="E35" s="434" t="s">
        <v>726</v>
      </c>
      <c r="F35" s="435"/>
      <c r="G35" s="435"/>
      <c r="H35" s="436"/>
      <c r="I35" s="451"/>
      <c r="J35" s="451"/>
      <c r="K35" s="451"/>
    </row>
    <row r="36" spans="1:11" ht="13.5" customHeight="1">
      <c r="A36" s="1142"/>
      <c r="B36" s="1148"/>
      <c r="C36" s="1149"/>
      <c r="D36" s="1110"/>
      <c r="E36" s="434" t="s">
        <v>407</v>
      </c>
      <c r="F36" s="435"/>
      <c r="G36" s="435"/>
      <c r="H36" s="436"/>
      <c r="I36" s="437"/>
      <c r="J36" s="437"/>
      <c r="K36" s="437"/>
    </row>
    <row r="37" spans="1:11" ht="13.5" customHeight="1">
      <c r="A37" s="1142"/>
      <c r="B37" s="1148"/>
      <c r="C37" s="1149"/>
      <c r="D37" s="1110"/>
      <c r="E37" s="434" t="s">
        <v>408</v>
      </c>
      <c r="F37" s="435"/>
      <c r="G37" s="435"/>
      <c r="H37" s="436"/>
      <c r="I37" s="437"/>
      <c r="J37" s="437"/>
      <c r="K37" s="437"/>
    </row>
    <row r="38" spans="1:11" ht="13.5" customHeight="1">
      <c r="A38" s="1142"/>
      <c r="B38" s="1148"/>
      <c r="C38" s="1149"/>
      <c r="D38" s="1110"/>
      <c r="E38" s="434" t="s">
        <v>794</v>
      </c>
      <c r="F38" s="435"/>
      <c r="G38" s="435"/>
      <c r="H38" s="436"/>
      <c r="I38" s="449">
        <f>SUM(I27+I17)</f>
        <v>2935501</v>
      </c>
      <c r="J38" s="449">
        <f>SUM(J27+J17)</f>
        <v>3073704</v>
      </c>
      <c r="K38" s="449">
        <f>SUM(K27+K17)</f>
        <v>2598717</v>
      </c>
    </row>
    <row r="39" spans="1:11" ht="13.5" customHeight="1">
      <c r="A39" s="1142"/>
      <c r="B39" s="1148"/>
      <c r="C39" s="1149"/>
      <c r="D39" s="1110"/>
      <c r="E39" s="442" t="s">
        <v>895</v>
      </c>
      <c r="F39" s="435"/>
      <c r="G39" s="435"/>
      <c r="H39" s="436"/>
      <c r="I39" s="573">
        <v>62230</v>
      </c>
      <c r="J39" s="573">
        <v>62230</v>
      </c>
      <c r="K39" s="573">
        <v>62231</v>
      </c>
    </row>
    <row r="40" spans="1:11" ht="13.5" customHeight="1" thickBot="1">
      <c r="A40" s="1143"/>
      <c r="B40" s="1150"/>
      <c r="C40" s="1151"/>
      <c r="D40" s="1118"/>
      <c r="E40" s="438" t="s">
        <v>802</v>
      </c>
      <c r="F40" s="439"/>
      <c r="G40" s="439"/>
      <c r="H40" s="440"/>
      <c r="I40" s="452">
        <f>SUM(I26)</f>
        <v>0</v>
      </c>
      <c r="J40" s="452">
        <f>SUM(J26)</f>
        <v>0</v>
      </c>
      <c r="K40" s="452">
        <f>SUM(K26)</f>
        <v>0</v>
      </c>
    </row>
  </sheetData>
  <sheetProtection/>
  <mergeCells count="22">
    <mergeCell ref="E31:H31"/>
    <mergeCell ref="D19:D21"/>
    <mergeCell ref="D29:D32"/>
    <mergeCell ref="A29:A40"/>
    <mergeCell ref="B29:C40"/>
    <mergeCell ref="D33:D40"/>
    <mergeCell ref="A19:A28"/>
    <mergeCell ref="B19:C28"/>
    <mergeCell ref="D22:D28"/>
    <mergeCell ref="A1:H1"/>
    <mergeCell ref="A3:H3"/>
    <mergeCell ref="A7:A8"/>
    <mergeCell ref="B7:C8"/>
    <mergeCell ref="D7:H8"/>
    <mergeCell ref="A9:A18"/>
    <mergeCell ref="D12:D18"/>
    <mergeCell ref="B9:C18"/>
    <mergeCell ref="I7:I8"/>
    <mergeCell ref="K7:K8"/>
    <mergeCell ref="D9:D11"/>
    <mergeCell ref="E21:H21"/>
    <mergeCell ref="J7:J8"/>
  </mergeCells>
  <printOptions/>
  <pageMargins left="1.3779527559055118" right="1.3779527559055118" top="0.7086614173228347" bottom="0" header="0.5118110236220472" footer="0.11811023622047245"/>
  <pageSetup firstPageNumber="49" useFirstPageNumber="1" horizontalDpi="600" verticalDpi="600" orientation="landscape" paperSize="9" scale="81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N78"/>
  <sheetViews>
    <sheetView zoomScalePageLayoutView="0" workbookViewId="0" topLeftCell="A16">
      <selection activeCell="E38" sqref="E38:E39"/>
    </sheetView>
  </sheetViews>
  <sheetFormatPr defaultColWidth="9.125" defaultRowHeight="12.75"/>
  <cols>
    <col min="1" max="1" width="4.75390625" style="453" customWidth="1"/>
    <col min="2" max="2" width="14.125" style="453" customWidth="1"/>
    <col min="3" max="3" width="13.875" style="453" customWidth="1"/>
    <col min="4" max="4" width="14.125" style="453" customWidth="1"/>
    <col min="5" max="5" width="13.125" style="453" customWidth="1"/>
    <col min="6" max="10" width="12.25390625" style="453" customWidth="1"/>
    <col min="11" max="16384" width="9.125" style="453" customWidth="1"/>
  </cols>
  <sheetData>
    <row r="2" spans="2:10" ht="12.75">
      <c r="B2" s="1173" t="s">
        <v>898</v>
      </c>
      <c r="C2" s="1173"/>
      <c r="D2" s="1173"/>
      <c r="E2" s="1173"/>
      <c r="F2" s="1173"/>
      <c r="G2" s="1173"/>
      <c r="H2" s="1173"/>
      <c r="I2" s="1173"/>
      <c r="J2" s="1173"/>
    </row>
    <row r="4" spans="2:14" ht="12.75">
      <c r="B4" s="1171" t="s">
        <v>239</v>
      </c>
      <c r="C4" s="1172"/>
      <c r="D4" s="1172"/>
      <c r="E4" s="1172"/>
      <c r="F4" s="1172"/>
      <c r="G4" s="1172"/>
      <c r="H4" s="1172"/>
      <c r="I4" s="1172"/>
      <c r="J4" s="1172"/>
      <c r="K4" s="456"/>
      <c r="L4" s="456"/>
      <c r="M4" s="456"/>
      <c r="N4" s="456"/>
    </row>
    <row r="5" spans="2:14" ht="12.75">
      <c r="B5" s="454"/>
      <c r="C5" s="455"/>
      <c r="D5" s="455"/>
      <c r="E5" s="455"/>
      <c r="F5" s="455"/>
      <c r="G5" s="455"/>
      <c r="H5" s="455"/>
      <c r="I5" s="455"/>
      <c r="J5" s="455"/>
      <c r="K5" s="456"/>
      <c r="L5" s="456"/>
      <c r="M5" s="456"/>
      <c r="N5" s="456"/>
    </row>
    <row r="6" spans="2:14" ht="12.75">
      <c r="B6" s="454"/>
      <c r="C6" s="455"/>
      <c r="D6" s="455"/>
      <c r="E6" s="455"/>
      <c r="F6" s="455"/>
      <c r="G6" s="455"/>
      <c r="H6" s="455"/>
      <c r="I6" s="455"/>
      <c r="J6" s="455"/>
      <c r="K6" s="456"/>
      <c r="L6" s="456"/>
      <c r="M6" s="456"/>
      <c r="N6" s="456"/>
    </row>
    <row r="7" ht="12.75">
      <c r="A7" s="457"/>
    </row>
    <row r="8" spans="1:10" ht="12.75" customHeight="1">
      <c r="A8" s="1196" t="s">
        <v>899</v>
      </c>
      <c r="B8" s="1188" t="s">
        <v>900</v>
      </c>
      <c r="C8" s="1189"/>
      <c r="D8" s="1190"/>
      <c r="E8" s="1174" t="s">
        <v>260</v>
      </c>
      <c r="F8" s="1177" t="s">
        <v>901</v>
      </c>
      <c r="G8" s="1178"/>
      <c r="H8" s="1180"/>
      <c r="I8" s="1180"/>
      <c r="J8" s="458"/>
    </row>
    <row r="9" spans="1:10" ht="12.75">
      <c r="A9" s="1197"/>
      <c r="B9" s="1191"/>
      <c r="C9" s="1192"/>
      <c r="D9" s="1193"/>
      <c r="E9" s="1168"/>
      <c r="F9" s="1177" t="s">
        <v>902</v>
      </c>
      <c r="G9" s="1178"/>
      <c r="H9" s="1177" t="s">
        <v>903</v>
      </c>
      <c r="I9" s="1179"/>
      <c r="J9" s="1167" t="s">
        <v>904</v>
      </c>
    </row>
    <row r="10" spans="1:10" ht="12.75" customHeight="1">
      <c r="A10" s="1197"/>
      <c r="B10" s="1191"/>
      <c r="C10" s="1192"/>
      <c r="D10" s="1193"/>
      <c r="E10" s="1168"/>
      <c r="F10" s="1170" t="s">
        <v>905</v>
      </c>
      <c r="G10" s="1175" t="s">
        <v>906</v>
      </c>
      <c r="H10" s="1170" t="s">
        <v>907</v>
      </c>
      <c r="I10" s="1170" t="s">
        <v>908</v>
      </c>
      <c r="J10" s="1168"/>
    </row>
    <row r="11" spans="1:10" ht="28.5" customHeight="1">
      <c r="A11" s="1198"/>
      <c r="B11" s="1194"/>
      <c r="C11" s="1176"/>
      <c r="D11" s="1195"/>
      <c r="E11" s="1169"/>
      <c r="F11" s="1169"/>
      <c r="G11" s="1176"/>
      <c r="H11" s="1169"/>
      <c r="I11" s="1169"/>
      <c r="J11" s="1169"/>
    </row>
    <row r="12" spans="1:10" ht="12.75">
      <c r="A12" s="1187"/>
      <c r="B12" s="1181" t="s">
        <v>909</v>
      </c>
      <c r="C12" s="1182"/>
      <c r="D12" s="1183"/>
      <c r="E12" s="1155"/>
      <c r="F12" s="1155"/>
      <c r="G12" s="1155"/>
      <c r="H12" s="1155"/>
      <c r="I12" s="1155"/>
      <c r="J12" s="1155"/>
    </row>
    <row r="13" spans="1:10" ht="12.75">
      <c r="A13" s="1160"/>
      <c r="B13" s="1184"/>
      <c r="C13" s="1185"/>
      <c r="D13" s="1186"/>
      <c r="E13" s="1156"/>
      <c r="F13" s="1156"/>
      <c r="G13" s="1156"/>
      <c r="H13" s="1156"/>
      <c r="I13" s="1156"/>
      <c r="J13" s="1156"/>
    </row>
    <row r="14" spans="1:10" ht="12.75">
      <c r="A14" s="1159" t="s">
        <v>506</v>
      </c>
      <c r="B14" s="1161" t="s">
        <v>910</v>
      </c>
      <c r="C14" s="1162"/>
      <c r="D14" s="1163"/>
      <c r="E14" s="1155">
        <f>SUM(F14+G14+H14+I14)</f>
        <v>17</v>
      </c>
      <c r="F14" s="1155">
        <v>15</v>
      </c>
      <c r="G14" s="1155"/>
      <c r="H14" s="1155">
        <v>2</v>
      </c>
      <c r="I14" s="1155"/>
      <c r="J14" s="1155"/>
    </row>
    <row r="15" spans="1:10" ht="12.75">
      <c r="A15" s="1160"/>
      <c r="B15" s="1164"/>
      <c r="C15" s="1165"/>
      <c r="D15" s="1166"/>
      <c r="E15" s="1156"/>
      <c r="F15" s="1156"/>
      <c r="G15" s="1156"/>
      <c r="H15" s="1156"/>
      <c r="I15" s="1156"/>
      <c r="J15" s="1156"/>
    </row>
    <row r="16" spans="1:10" ht="12.75">
      <c r="A16" s="1187" t="s">
        <v>507</v>
      </c>
      <c r="B16" s="1161" t="s">
        <v>911</v>
      </c>
      <c r="C16" s="1162"/>
      <c r="D16" s="1163"/>
      <c r="E16" s="1155">
        <f>SUM(F16+G16+H16+I16)</f>
        <v>3</v>
      </c>
      <c r="F16" s="1155">
        <v>3</v>
      </c>
      <c r="G16" s="1155"/>
      <c r="H16" s="1155"/>
      <c r="I16" s="1155"/>
      <c r="J16" s="1155"/>
    </row>
    <row r="17" spans="1:10" ht="12.75">
      <c r="A17" s="1160"/>
      <c r="B17" s="1164"/>
      <c r="C17" s="1165"/>
      <c r="D17" s="1166"/>
      <c r="E17" s="1156"/>
      <c r="F17" s="1156"/>
      <c r="G17" s="1156"/>
      <c r="H17" s="1156"/>
      <c r="I17" s="1156"/>
      <c r="J17" s="1156"/>
    </row>
    <row r="18" spans="1:10" ht="12.75">
      <c r="A18" s="1187" t="s">
        <v>508</v>
      </c>
      <c r="B18" s="1161" t="s">
        <v>912</v>
      </c>
      <c r="C18" s="1162"/>
      <c r="D18" s="1163"/>
      <c r="E18" s="1155">
        <f>SUM(F18+G18+H18+I18)</f>
        <v>20</v>
      </c>
      <c r="F18" s="1155">
        <v>18</v>
      </c>
      <c r="G18" s="1155"/>
      <c r="H18" s="1155">
        <v>2</v>
      </c>
      <c r="I18" s="1155"/>
      <c r="J18" s="1155"/>
    </row>
    <row r="19" spans="1:10" ht="12.75">
      <c r="A19" s="1160"/>
      <c r="B19" s="1164"/>
      <c r="C19" s="1165"/>
      <c r="D19" s="1166"/>
      <c r="E19" s="1156"/>
      <c r="F19" s="1156"/>
      <c r="G19" s="1156"/>
      <c r="H19" s="1156"/>
      <c r="I19" s="1156"/>
      <c r="J19" s="1156"/>
    </row>
    <row r="20" spans="1:10" ht="12.75">
      <c r="A20" s="1159" t="s">
        <v>509</v>
      </c>
      <c r="B20" s="1161" t="s">
        <v>913</v>
      </c>
      <c r="C20" s="1162"/>
      <c r="D20" s="1163"/>
      <c r="E20" s="1155">
        <f>SUM(F20+G20+H20+I20)</f>
        <v>33</v>
      </c>
      <c r="F20" s="1155">
        <v>32</v>
      </c>
      <c r="G20" s="1155"/>
      <c r="H20" s="1155">
        <v>1</v>
      </c>
      <c r="I20" s="1155"/>
      <c r="J20" s="1155"/>
    </row>
    <row r="21" spans="1:10" ht="12.75">
      <c r="A21" s="1160"/>
      <c r="B21" s="1164"/>
      <c r="C21" s="1165"/>
      <c r="D21" s="1166"/>
      <c r="E21" s="1156"/>
      <c r="F21" s="1156"/>
      <c r="G21" s="1156"/>
      <c r="H21" s="1156"/>
      <c r="I21" s="1156"/>
      <c r="J21" s="1156"/>
    </row>
    <row r="22" spans="1:10" ht="12.75">
      <c r="A22" s="1187" t="s">
        <v>510</v>
      </c>
      <c r="B22" s="1161" t="s">
        <v>914</v>
      </c>
      <c r="C22" s="1162"/>
      <c r="D22" s="1163"/>
      <c r="E22" s="1155">
        <f>SUM(F22+G22+H22+I22)</f>
        <v>22</v>
      </c>
      <c r="F22" s="1155">
        <v>18</v>
      </c>
      <c r="G22" s="1155"/>
      <c r="H22" s="1155">
        <v>4</v>
      </c>
      <c r="I22" s="1155"/>
      <c r="J22" s="1155"/>
    </row>
    <row r="23" spans="1:10" ht="12.75">
      <c r="A23" s="1160"/>
      <c r="B23" s="1164"/>
      <c r="C23" s="1165"/>
      <c r="D23" s="1166"/>
      <c r="E23" s="1156"/>
      <c r="F23" s="1156"/>
      <c r="G23" s="1156"/>
      <c r="H23" s="1156"/>
      <c r="I23" s="1156"/>
      <c r="J23" s="1156"/>
    </row>
    <row r="24" spans="1:10" ht="12.75">
      <c r="A24" s="1159" t="s">
        <v>303</v>
      </c>
      <c r="B24" s="1161" t="s">
        <v>915</v>
      </c>
      <c r="C24" s="1162"/>
      <c r="D24" s="1163"/>
      <c r="E24" s="1155">
        <f>SUM(F24+G24+H24+I24)</f>
        <v>12</v>
      </c>
      <c r="F24" s="1155">
        <v>11</v>
      </c>
      <c r="G24" s="1155"/>
      <c r="H24" s="1155">
        <v>1</v>
      </c>
      <c r="I24" s="1155"/>
      <c r="J24" s="1155"/>
    </row>
    <row r="25" spans="1:10" ht="12.75">
      <c r="A25" s="1160"/>
      <c r="B25" s="1164"/>
      <c r="C25" s="1165"/>
      <c r="D25" s="1166"/>
      <c r="E25" s="1156"/>
      <c r="F25" s="1156"/>
      <c r="G25" s="1156"/>
      <c r="H25" s="1156"/>
      <c r="I25" s="1156"/>
      <c r="J25" s="1156"/>
    </row>
    <row r="26" spans="1:10" ht="12.75">
      <c r="A26" s="1159" t="s">
        <v>916</v>
      </c>
      <c r="B26" s="1161" t="s">
        <v>917</v>
      </c>
      <c r="C26" s="1162"/>
      <c r="D26" s="1163"/>
      <c r="E26" s="1155">
        <v>1</v>
      </c>
      <c r="F26" s="1155">
        <v>1</v>
      </c>
      <c r="G26" s="1155"/>
      <c r="H26" s="1155"/>
      <c r="I26" s="1155"/>
      <c r="J26" s="1155"/>
    </row>
    <row r="27" spans="1:10" ht="12.75">
      <c r="A27" s="1160"/>
      <c r="B27" s="1164"/>
      <c r="C27" s="1165"/>
      <c r="D27" s="1166"/>
      <c r="E27" s="1156"/>
      <c r="F27" s="1156"/>
      <c r="G27" s="1156"/>
      <c r="H27" s="1156"/>
      <c r="I27" s="1156"/>
      <c r="J27" s="1156"/>
    </row>
    <row r="28" spans="1:10" ht="12.75">
      <c r="A28" s="1187" t="s">
        <v>918</v>
      </c>
      <c r="B28" s="1161" t="s">
        <v>919</v>
      </c>
      <c r="C28" s="1162"/>
      <c r="D28" s="1163"/>
      <c r="E28" s="1155">
        <f>SUM(F28+G28+H28+I28)</f>
        <v>23</v>
      </c>
      <c r="F28" s="1155">
        <v>23</v>
      </c>
      <c r="G28" s="1155"/>
      <c r="H28" s="1155"/>
      <c r="I28" s="1155"/>
      <c r="J28" s="1155"/>
    </row>
    <row r="29" spans="1:10" ht="12.75">
      <c r="A29" s="1160"/>
      <c r="B29" s="1164"/>
      <c r="C29" s="1165"/>
      <c r="D29" s="1166"/>
      <c r="E29" s="1156"/>
      <c r="F29" s="1156"/>
      <c r="G29" s="1156"/>
      <c r="H29" s="1156"/>
      <c r="I29" s="1156"/>
      <c r="J29" s="1156"/>
    </row>
    <row r="30" spans="1:10" ht="12.75">
      <c r="A30" s="1187" t="s">
        <v>920</v>
      </c>
      <c r="B30" s="1161" t="s">
        <v>921</v>
      </c>
      <c r="C30" s="1162"/>
      <c r="D30" s="1163"/>
      <c r="E30" s="1155">
        <f>SUM(F30+G30+H30+I30)</f>
        <v>28</v>
      </c>
      <c r="F30" s="1155">
        <v>27</v>
      </c>
      <c r="G30" s="1155"/>
      <c r="H30" s="1155">
        <v>1</v>
      </c>
      <c r="I30" s="1155"/>
      <c r="J30" s="1155"/>
    </row>
    <row r="31" spans="1:10" ht="12.75">
      <c r="A31" s="1160"/>
      <c r="B31" s="1164"/>
      <c r="C31" s="1165"/>
      <c r="D31" s="1166"/>
      <c r="E31" s="1156"/>
      <c r="F31" s="1156"/>
      <c r="G31" s="1156"/>
      <c r="H31" s="1156"/>
      <c r="I31" s="1156"/>
      <c r="J31" s="1156"/>
    </row>
    <row r="32" spans="1:10" ht="12.75">
      <c r="A32" s="1159" t="s">
        <v>922</v>
      </c>
      <c r="B32" s="1161" t="s">
        <v>923</v>
      </c>
      <c r="C32" s="1162"/>
      <c r="D32" s="1163"/>
      <c r="E32" s="1155">
        <f>SUM(F32+G32+H32+I32)</f>
        <v>33</v>
      </c>
      <c r="F32" s="1155">
        <v>20</v>
      </c>
      <c r="G32" s="1155"/>
      <c r="H32" s="1155">
        <v>13</v>
      </c>
      <c r="I32" s="1155"/>
      <c r="J32" s="1155"/>
    </row>
    <row r="33" spans="1:10" ht="12.75">
      <c r="A33" s="1160"/>
      <c r="B33" s="1164"/>
      <c r="C33" s="1165"/>
      <c r="D33" s="1166"/>
      <c r="E33" s="1156"/>
      <c r="F33" s="1156"/>
      <c r="G33" s="1156"/>
      <c r="H33" s="1156"/>
      <c r="I33" s="1156"/>
      <c r="J33" s="1156"/>
    </row>
    <row r="34" spans="1:10" ht="12.75">
      <c r="A34" s="1187" t="s">
        <v>924</v>
      </c>
      <c r="B34" s="1161" t="s">
        <v>925</v>
      </c>
      <c r="C34" s="1162"/>
      <c r="D34" s="1163"/>
      <c r="E34" s="1155">
        <f>SUM(F34+G34+H34+I34)</f>
        <v>2</v>
      </c>
      <c r="F34" s="1155"/>
      <c r="G34" s="1155"/>
      <c r="H34" s="1155">
        <v>2</v>
      </c>
      <c r="I34" s="1155"/>
      <c r="J34" s="1155"/>
    </row>
    <row r="35" spans="1:10" ht="12.75">
      <c r="A35" s="1160"/>
      <c r="B35" s="1164"/>
      <c r="C35" s="1165"/>
      <c r="D35" s="1166"/>
      <c r="E35" s="1156"/>
      <c r="F35" s="1156"/>
      <c r="G35" s="1156"/>
      <c r="H35" s="1156"/>
      <c r="I35" s="1156"/>
      <c r="J35" s="1156"/>
    </row>
    <row r="36" spans="1:10" ht="12.75">
      <c r="A36" s="1159" t="s">
        <v>926</v>
      </c>
      <c r="B36" s="1161" t="s">
        <v>927</v>
      </c>
      <c r="C36" s="1162"/>
      <c r="D36" s="1163"/>
      <c r="E36" s="1155">
        <f>SUM(F36+G36+H36+I36)</f>
        <v>38</v>
      </c>
      <c r="F36" s="1155">
        <v>38</v>
      </c>
      <c r="G36" s="1155"/>
      <c r="H36" s="1155"/>
      <c r="I36" s="1155"/>
      <c r="J36" s="1155"/>
    </row>
    <row r="37" spans="1:10" ht="12.75">
      <c r="A37" s="1160"/>
      <c r="B37" s="1164"/>
      <c r="C37" s="1165"/>
      <c r="D37" s="1166"/>
      <c r="E37" s="1156"/>
      <c r="F37" s="1156"/>
      <c r="G37" s="1156"/>
      <c r="H37" s="1156"/>
      <c r="I37" s="1156"/>
      <c r="J37" s="1156"/>
    </row>
    <row r="38" spans="1:10" ht="12.75">
      <c r="A38" s="1159"/>
      <c r="B38" s="1181" t="s">
        <v>491</v>
      </c>
      <c r="C38" s="1182"/>
      <c r="D38" s="1183"/>
      <c r="E38" s="1157">
        <f>SUM(E14:E37)</f>
        <v>232</v>
      </c>
      <c r="F38" s="1157">
        <f>SUM(F14:F37)</f>
        <v>206</v>
      </c>
      <c r="G38" s="1157">
        <f>SUM(G14:G37)</f>
        <v>0</v>
      </c>
      <c r="H38" s="1157">
        <f>SUM(H14:H37)</f>
        <v>26</v>
      </c>
      <c r="I38" s="1157">
        <f>SUM(I14:I37)</f>
        <v>0</v>
      </c>
      <c r="J38" s="1157"/>
    </row>
    <row r="39" spans="1:10" ht="12.75">
      <c r="A39" s="1160"/>
      <c r="B39" s="1184"/>
      <c r="C39" s="1185"/>
      <c r="D39" s="1186"/>
      <c r="E39" s="1158"/>
      <c r="F39" s="1158"/>
      <c r="G39" s="1158"/>
      <c r="H39" s="1158"/>
      <c r="I39" s="1158"/>
      <c r="J39" s="1158"/>
    </row>
    <row r="40" spans="1:10" ht="12.75">
      <c r="A40" s="1187" t="s">
        <v>928</v>
      </c>
      <c r="B40" s="1181" t="s">
        <v>929</v>
      </c>
      <c r="C40" s="1182"/>
      <c r="D40" s="1183"/>
      <c r="E40" s="1157">
        <f>SUM(F40+G40+H40+I40)</f>
        <v>67</v>
      </c>
      <c r="F40" s="1157">
        <v>56</v>
      </c>
      <c r="G40" s="1157"/>
      <c r="H40" s="1157">
        <v>11</v>
      </c>
      <c r="I40" s="1157"/>
      <c r="J40" s="1157"/>
    </row>
    <row r="41" spans="1:10" ht="12.75">
      <c r="A41" s="1160"/>
      <c r="B41" s="1184"/>
      <c r="C41" s="1185"/>
      <c r="D41" s="1186"/>
      <c r="E41" s="1158"/>
      <c r="F41" s="1158"/>
      <c r="G41" s="1158"/>
      <c r="H41" s="1158"/>
      <c r="I41" s="1158"/>
      <c r="J41" s="1158"/>
    </row>
    <row r="42" spans="1:10" ht="12.75">
      <c r="A42" s="460"/>
      <c r="B42" s="459"/>
      <c r="C42" s="459"/>
      <c r="D42" s="459"/>
      <c r="E42" s="461"/>
      <c r="F42" s="461"/>
      <c r="G42" s="461"/>
      <c r="H42" s="461"/>
      <c r="I42" s="461"/>
      <c r="J42" s="461"/>
    </row>
    <row r="43" spans="1:10" ht="12.75">
      <c r="A43" s="462"/>
      <c r="B43" s="463"/>
      <c r="C43" s="463"/>
      <c r="D43" s="463"/>
      <c r="E43" s="464"/>
      <c r="F43" s="464"/>
      <c r="G43" s="464"/>
      <c r="H43" s="464"/>
      <c r="I43" s="464"/>
      <c r="J43" s="464"/>
    </row>
    <row r="44" spans="1:10" ht="12.75">
      <c r="A44" s="462"/>
      <c r="B44" s="463"/>
      <c r="C44" s="463"/>
      <c r="D44" s="463"/>
      <c r="E44" s="464"/>
      <c r="F44" s="464"/>
      <c r="G44" s="464"/>
      <c r="H44" s="464"/>
      <c r="I44" s="464"/>
      <c r="J44" s="464"/>
    </row>
    <row r="45" spans="1:10" ht="12.75">
      <c r="A45" s="462"/>
      <c r="B45" s="463"/>
      <c r="C45" s="463"/>
      <c r="D45" s="463"/>
      <c r="E45" s="464"/>
      <c r="F45" s="464"/>
      <c r="G45" s="464"/>
      <c r="H45" s="464"/>
      <c r="I45" s="464"/>
      <c r="J45" s="464"/>
    </row>
    <row r="46" spans="1:10" ht="12.75">
      <c r="A46" s="462"/>
      <c r="B46" s="463"/>
      <c r="C46" s="463"/>
      <c r="D46" s="463"/>
      <c r="E46" s="464"/>
      <c r="F46" s="464"/>
      <c r="G46" s="464"/>
      <c r="H46" s="464"/>
      <c r="I46" s="464"/>
      <c r="J46" s="464"/>
    </row>
    <row r="47" spans="1:10" ht="12.75">
      <c r="A47" s="462"/>
      <c r="B47" s="463"/>
      <c r="C47" s="463"/>
      <c r="D47" s="463"/>
      <c r="E47" s="464"/>
      <c r="F47" s="464"/>
      <c r="G47" s="464"/>
      <c r="H47" s="464"/>
      <c r="I47" s="464"/>
      <c r="J47" s="464"/>
    </row>
    <row r="48" spans="1:10" ht="12.75">
      <c r="A48" s="462"/>
      <c r="B48" s="463"/>
      <c r="C48" s="463"/>
      <c r="D48" s="463"/>
      <c r="E48" s="464"/>
      <c r="F48" s="464"/>
      <c r="G48" s="464"/>
      <c r="H48" s="464"/>
      <c r="I48" s="464"/>
      <c r="J48" s="464"/>
    </row>
    <row r="49" spans="1:10" ht="12.75">
      <c r="A49" s="1187" t="s">
        <v>930</v>
      </c>
      <c r="B49" s="1161" t="s">
        <v>931</v>
      </c>
      <c r="C49" s="1162"/>
      <c r="D49" s="1163"/>
      <c r="E49" s="1155">
        <f>SUM(F49+G49+H49+I49)</f>
        <v>34</v>
      </c>
      <c r="F49" s="1155">
        <v>17</v>
      </c>
      <c r="G49" s="1155"/>
      <c r="H49" s="1155">
        <v>16</v>
      </c>
      <c r="I49" s="1155">
        <v>1</v>
      </c>
      <c r="J49" s="1155"/>
    </row>
    <row r="50" spans="1:10" ht="12.75">
      <c r="A50" s="1160"/>
      <c r="B50" s="1164"/>
      <c r="C50" s="1165"/>
      <c r="D50" s="1166"/>
      <c r="E50" s="1156"/>
      <c r="F50" s="1156"/>
      <c r="G50" s="1156"/>
      <c r="H50" s="1156"/>
      <c r="I50" s="1156"/>
      <c r="J50" s="1156"/>
    </row>
    <row r="51" spans="1:10" ht="12.75">
      <c r="A51" s="1159" t="s">
        <v>932</v>
      </c>
      <c r="B51" s="1161" t="s">
        <v>933</v>
      </c>
      <c r="C51" s="1162"/>
      <c r="D51" s="1163"/>
      <c r="E51" s="1155">
        <f>SUM(F51+G51+H51+I51)</f>
        <v>37</v>
      </c>
      <c r="F51" s="1155">
        <v>21</v>
      </c>
      <c r="G51" s="1155"/>
      <c r="H51" s="1155">
        <v>16</v>
      </c>
      <c r="I51" s="1155"/>
      <c r="J51" s="1155"/>
    </row>
    <row r="52" spans="1:10" ht="12.75">
      <c r="A52" s="1160"/>
      <c r="B52" s="1164"/>
      <c r="C52" s="1165"/>
      <c r="D52" s="1166"/>
      <c r="E52" s="1156"/>
      <c r="F52" s="1156"/>
      <c r="G52" s="1156"/>
      <c r="H52" s="1156"/>
      <c r="I52" s="1156"/>
      <c r="J52" s="1156"/>
    </row>
    <row r="53" spans="1:10" ht="12.75">
      <c r="A53" s="1159" t="s">
        <v>934</v>
      </c>
      <c r="B53" s="1161" t="s">
        <v>935</v>
      </c>
      <c r="C53" s="1162"/>
      <c r="D53" s="1163"/>
      <c r="E53" s="1155">
        <f>SUM(F53+G53+H53+I53)</f>
        <v>19</v>
      </c>
      <c r="F53" s="1155">
        <v>9</v>
      </c>
      <c r="G53" s="1155"/>
      <c r="H53" s="1155">
        <v>9</v>
      </c>
      <c r="I53" s="1155">
        <v>1</v>
      </c>
      <c r="J53" s="1155"/>
    </row>
    <row r="54" spans="1:10" ht="12.75">
      <c r="A54" s="1160"/>
      <c r="B54" s="1164"/>
      <c r="C54" s="1165"/>
      <c r="D54" s="1166"/>
      <c r="E54" s="1156"/>
      <c r="F54" s="1156"/>
      <c r="G54" s="1156"/>
      <c r="H54" s="1156"/>
      <c r="I54" s="1156"/>
      <c r="J54" s="1156"/>
    </row>
    <row r="55" spans="1:10" ht="12.75">
      <c r="A55" s="1187" t="s">
        <v>936</v>
      </c>
      <c r="B55" s="1161" t="s">
        <v>937</v>
      </c>
      <c r="C55" s="1162"/>
      <c r="D55" s="1163"/>
      <c r="E55" s="1155">
        <f>SUM(F55+G55+H55+I55)</f>
        <v>63</v>
      </c>
      <c r="F55" s="1155">
        <v>34</v>
      </c>
      <c r="G55" s="1155"/>
      <c r="H55" s="1155">
        <v>28</v>
      </c>
      <c r="I55" s="1155">
        <v>1</v>
      </c>
      <c r="J55" s="1155"/>
    </row>
    <row r="56" spans="1:10" ht="12.75">
      <c r="A56" s="1160"/>
      <c r="B56" s="1164"/>
      <c r="C56" s="1165"/>
      <c r="D56" s="1166"/>
      <c r="E56" s="1156"/>
      <c r="F56" s="1156"/>
      <c r="G56" s="1156"/>
      <c r="H56" s="1156"/>
      <c r="I56" s="1156"/>
      <c r="J56" s="1156"/>
    </row>
    <row r="57" spans="1:10" ht="12.75">
      <c r="A57" s="1159" t="s">
        <v>938</v>
      </c>
      <c r="B57" s="1161" t="s">
        <v>939</v>
      </c>
      <c r="C57" s="1162"/>
      <c r="D57" s="1163"/>
      <c r="E57" s="1155">
        <f>SUM(F57+G57+H57+I57)</f>
        <v>30</v>
      </c>
      <c r="F57" s="1155">
        <v>17</v>
      </c>
      <c r="G57" s="1155"/>
      <c r="H57" s="1155">
        <v>13</v>
      </c>
      <c r="I57" s="1155"/>
      <c r="J57" s="1155"/>
    </row>
    <row r="58" spans="1:10" ht="12.75">
      <c r="A58" s="1160"/>
      <c r="B58" s="1164"/>
      <c r="C58" s="1165"/>
      <c r="D58" s="1166"/>
      <c r="E58" s="1156"/>
      <c r="F58" s="1156"/>
      <c r="G58" s="1156"/>
      <c r="H58" s="1156"/>
      <c r="I58" s="1156"/>
      <c r="J58" s="1156"/>
    </row>
    <row r="59" spans="1:10" ht="12.75">
      <c r="A59" s="1159" t="s">
        <v>940</v>
      </c>
      <c r="B59" s="1161" t="s">
        <v>941</v>
      </c>
      <c r="C59" s="1162"/>
      <c r="D59" s="1163"/>
      <c r="E59" s="1155">
        <f>SUM(F59+G59+H59+I59)</f>
        <v>24</v>
      </c>
      <c r="F59" s="1155">
        <v>14</v>
      </c>
      <c r="G59" s="1155"/>
      <c r="H59" s="1155">
        <v>10</v>
      </c>
      <c r="I59" s="1155"/>
      <c r="J59" s="1155"/>
    </row>
    <row r="60" spans="1:10" ht="12.75">
      <c r="A60" s="1160"/>
      <c r="B60" s="1164"/>
      <c r="C60" s="1165"/>
      <c r="D60" s="1166"/>
      <c r="E60" s="1156"/>
      <c r="F60" s="1156"/>
      <c r="G60" s="1156"/>
      <c r="H60" s="1156"/>
      <c r="I60" s="1156"/>
      <c r="J60" s="1156"/>
    </row>
    <row r="61" spans="1:10" ht="12.75">
      <c r="A61" s="1159" t="s">
        <v>942</v>
      </c>
      <c r="B61" s="1161" t="s">
        <v>943</v>
      </c>
      <c r="C61" s="1162"/>
      <c r="D61" s="1163"/>
      <c r="E61" s="1155">
        <f>SUM(F61+G61+H61+I61)</f>
        <v>15</v>
      </c>
      <c r="F61" s="1155">
        <v>9</v>
      </c>
      <c r="G61" s="1155"/>
      <c r="H61" s="1155">
        <v>6</v>
      </c>
      <c r="I61" s="1155"/>
      <c r="J61" s="1155"/>
    </row>
    <row r="62" spans="1:10" ht="12.75">
      <c r="A62" s="1160"/>
      <c r="B62" s="1164"/>
      <c r="C62" s="1165"/>
      <c r="D62" s="1166"/>
      <c r="E62" s="1156"/>
      <c r="F62" s="1156"/>
      <c r="G62" s="1156"/>
      <c r="H62" s="1156"/>
      <c r="I62" s="1156"/>
      <c r="J62" s="1156"/>
    </row>
    <row r="63" spans="1:10" ht="12.75">
      <c r="A63" s="1159" t="s">
        <v>944</v>
      </c>
      <c r="B63" s="1161" t="s">
        <v>945</v>
      </c>
      <c r="C63" s="1162"/>
      <c r="D63" s="1163"/>
      <c r="E63" s="1155">
        <f>SUM(F63+G63+H63+I63)</f>
        <v>15</v>
      </c>
      <c r="F63" s="1155">
        <v>9</v>
      </c>
      <c r="G63" s="1155"/>
      <c r="H63" s="1155">
        <v>6</v>
      </c>
      <c r="I63" s="1155"/>
      <c r="J63" s="1155"/>
    </row>
    <row r="64" spans="1:10" ht="12.75">
      <c r="A64" s="1160"/>
      <c r="B64" s="1164"/>
      <c r="C64" s="1165"/>
      <c r="D64" s="1166"/>
      <c r="E64" s="1156"/>
      <c r="F64" s="1156"/>
      <c r="G64" s="1156"/>
      <c r="H64" s="1156"/>
      <c r="I64" s="1156"/>
      <c r="J64" s="1156"/>
    </row>
    <row r="65" spans="1:10" ht="12.75">
      <c r="A65" s="1159" t="s">
        <v>946</v>
      </c>
      <c r="B65" s="1161" t="s">
        <v>947</v>
      </c>
      <c r="C65" s="1162"/>
      <c r="D65" s="1163"/>
      <c r="E65" s="1155">
        <f>SUM(F65+G65+H65+I65)</f>
        <v>15</v>
      </c>
      <c r="F65" s="1155">
        <v>9</v>
      </c>
      <c r="G65" s="1155"/>
      <c r="H65" s="1155">
        <v>6</v>
      </c>
      <c r="I65" s="1155"/>
      <c r="J65" s="1155"/>
    </row>
    <row r="66" spans="1:10" ht="12.75">
      <c r="A66" s="1160"/>
      <c r="B66" s="1164"/>
      <c r="C66" s="1165"/>
      <c r="D66" s="1166"/>
      <c r="E66" s="1156"/>
      <c r="F66" s="1156"/>
      <c r="G66" s="1156"/>
      <c r="H66" s="1156"/>
      <c r="I66" s="1156"/>
      <c r="J66" s="1156"/>
    </row>
    <row r="67" spans="1:10" ht="12.75">
      <c r="A67" s="1159" t="s">
        <v>948</v>
      </c>
      <c r="B67" s="1161" t="s">
        <v>949</v>
      </c>
      <c r="C67" s="1162"/>
      <c r="D67" s="1163"/>
      <c r="E67" s="1155">
        <f>SUM(F67+G67+H67+I67)</f>
        <v>203</v>
      </c>
      <c r="F67" s="1155">
        <v>179</v>
      </c>
      <c r="G67" s="1155">
        <v>17</v>
      </c>
      <c r="H67" s="1155">
        <v>3</v>
      </c>
      <c r="I67" s="1155">
        <v>4</v>
      </c>
      <c r="J67" s="1155"/>
    </row>
    <row r="68" spans="1:10" ht="12.75">
      <c r="A68" s="1160"/>
      <c r="B68" s="1164"/>
      <c r="C68" s="1165"/>
      <c r="D68" s="1166"/>
      <c r="E68" s="1156"/>
      <c r="F68" s="1156"/>
      <c r="G68" s="1156"/>
      <c r="H68" s="1156"/>
      <c r="I68" s="1156"/>
      <c r="J68" s="1156"/>
    </row>
    <row r="69" spans="1:10" ht="12.75">
      <c r="A69" s="1159" t="s">
        <v>950</v>
      </c>
      <c r="B69" s="1161" t="s">
        <v>951</v>
      </c>
      <c r="C69" s="1162"/>
      <c r="D69" s="1163"/>
      <c r="E69" s="1155">
        <f>SUM(F69+G69+H69+I69)</f>
        <v>124</v>
      </c>
      <c r="F69" s="1155">
        <v>74</v>
      </c>
      <c r="G69" s="1155">
        <v>2</v>
      </c>
      <c r="H69" s="1155">
        <v>48</v>
      </c>
      <c r="I69" s="1155"/>
      <c r="J69" s="1155"/>
    </row>
    <row r="70" spans="1:10" ht="12.75">
      <c r="A70" s="1160"/>
      <c r="B70" s="1164"/>
      <c r="C70" s="1165"/>
      <c r="D70" s="1166"/>
      <c r="E70" s="1156"/>
      <c r="F70" s="1156"/>
      <c r="G70" s="1156"/>
      <c r="H70" s="1156"/>
      <c r="I70" s="1156"/>
      <c r="J70" s="1156"/>
    </row>
    <row r="71" spans="1:10" ht="12.75">
      <c r="A71" s="1159" t="s">
        <v>952</v>
      </c>
      <c r="B71" s="1161" t="s">
        <v>735</v>
      </c>
      <c r="C71" s="1162"/>
      <c r="D71" s="1163"/>
      <c r="E71" s="1155">
        <f>SUM(F71+G71+H71+I71)</f>
        <v>144</v>
      </c>
      <c r="F71" s="1155">
        <v>112</v>
      </c>
      <c r="G71" s="1155">
        <v>5</v>
      </c>
      <c r="H71" s="1155">
        <v>25</v>
      </c>
      <c r="I71" s="1155">
        <v>2</v>
      </c>
      <c r="J71" s="1155"/>
    </row>
    <row r="72" spans="1:10" ht="12" customHeight="1">
      <c r="A72" s="1160"/>
      <c r="B72" s="1164"/>
      <c r="C72" s="1165"/>
      <c r="D72" s="1166"/>
      <c r="E72" s="1156"/>
      <c r="F72" s="1156"/>
      <c r="G72" s="1156"/>
      <c r="H72" s="1156"/>
      <c r="I72" s="1156"/>
      <c r="J72" s="1156"/>
    </row>
    <row r="73" spans="1:10" ht="12.75">
      <c r="A73" s="1159" t="s">
        <v>953</v>
      </c>
      <c r="B73" s="1161" t="s">
        <v>954</v>
      </c>
      <c r="C73" s="1162"/>
      <c r="D73" s="1163"/>
      <c r="E73" s="1155">
        <f>SUM(F73+G73+H73+I73)</f>
        <v>46</v>
      </c>
      <c r="F73" s="1155">
        <v>18</v>
      </c>
      <c r="G73" s="1155"/>
      <c r="H73" s="1155">
        <v>28</v>
      </c>
      <c r="I73" s="1155"/>
      <c r="J73" s="1155"/>
    </row>
    <row r="74" spans="1:10" ht="11.25" customHeight="1">
      <c r="A74" s="1160"/>
      <c r="B74" s="1164"/>
      <c r="C74" s="1165"/>
      <c r="D74" s="1166"/>
      <c r="E74" s="1156"/>
      <c r="F74" s="1156"/>
      <c r="G74" s="1156"/>
      <c r="H74" s="1156"/>
      <c r="I74" s="1156"/>
      <c r="J74" s="1156"/>
    </row>
    <row r="75" spans="1:10" ht="12.75">
      <c r="A75" s="1187"/>
      <c r="B75" s="1181" t="s">
        <v>955</v>
      </c>
      <c r="C75" s="1182"/>
      <c r="D75" s="1183"/>
      <c r="E75" s="1157">
        <f aca="true" t="shared" si="0" ref="E75:J75">SUM(E49:E74)</f>
        <v>769</v>
      </c>
      <c r="F75" s="1157">
        <f t="shared" si="0"/>
        <v>522</v>
      </c>
      <c r="G75" s="1157">
        <f t="shared" si="0"/>
        <v>24</v>
      </c>
      <c r="H75" s="1157">
        <f t="shared" si="0"/>
        <v>214</v>
      </c>
      <c r="I75" s="1157">
        <f t="shared" si="0"/>
        <v>9</v>
      </c>
      <c r="J75" s="1157">
        <f t="shared" si="0"/>
        <v>0</v>
      </c>
    </row>
    <row r="76" spans="1:10" ht="12.75">
      <c r="A76" s="1160"/>
      <c r="B76" s="1184"/>
      <c r="C76" s="1185"/>
      <c r="D76" s="1186"/>
      <c r="E76" s="1158"/>
      <c r="F76" s="1158"/>
      <c r="G76" s="1158"/>
      <c r="H76" s="1158"/>
      <c r="I76" s="1158"/>
      <c r="J76" s="1158"/>
    </row>
    <row r="77" spans="1:10" ht="12.75">
      <c r="A77" s="1187"/>
      <c r="B77" s="1181" t="s">
        <v>491</v>
      </c>
      <c r="C77" s="1182"/>
      <c r="D77" s="1183"/>
      <c r="E77" s="1157">
        <f aca="true" t="shared" si="1" ref="E77:J77">SUM(E75+E40+E38)</f>
        <v>1068</v>
      </c>
      <c r="F77" s="1157">
        <f t="shared" si="1"/>
        <v>784</v>
      </c>
      <c r="G77" s="1157">
        <f t="shared" si="1"/>
        <v>24</v>
      </c>
      <c r="H77" s="1157">
        <f t="shared" si="1"/>
        <v>251</v>
      </c>
      <c r="I77" s="1157">
        <f t="shared" si="1"/>
        <v>9</v>
      </c>
      <c r="J77" s="1157">
        <f t="shared" si="1"/>
        <v>0</v>
      </c>
    </row>
    <row r="78" spans="1:10" ht="12.75">
      <c r="A78" s="1160"/>
      <c r="B78" s="1184"/>
      <c r="C78" s="1185"/>
      <c r="D78" s="1186"/>
      <c r="E78" s="1158"/>
      <c r="F78" s="1158"/>
      <c r="G78" s="1158"/>
      <c r="H78" s="1158"/>
      <c r="I78" s="1158"/>
      <c r="J78" s="1158"/>
    </row>
  </sheetData>
  <sheetProtection/>
  <mergeCells count="253">
    <mergeCell ref="J59:J60"/>
    <mergeCell ref="I69:I70"/>
    <mergeCell ref="J69:J70"/>
    <mergeCell ref="I61:I62"/>
    <mergeCell ref="J61:J62"/>
    <mergeCell ref="A73:A74"/>
    <mergeCell ref="B73:D74"/>
    <mergeCell ref="E73:E74"/>
    <mergeCell ref="F73:F74"/>
    <mergeCell ref="G73:G74"/>
    <mergeCell ref="H73:H74"/>
    <mergeCell ref="I73:I74"/>
    <mergeCell ref="J73:J74"/>
    <mergeCell ref="A77:A78"/>
    <mergeCell ref="B77:D78"/>
    <mergeCell ref="E77:E78"/>
    <mergeCell ref="F77:F78"/>
    <mergeCell ref="G77:G78"/>
    <mergeCell ref="H77:H78"/>
    <mergeCell ref="I75:I76"/>
    <mergeCell ref="J75:J76"/>
    <mergeCell ref="G75:G76"/>
    <mergeCell ref="H75:H76"/>
    <mergeCell ref="I77:I78"/>
    <mergeCell ref="J77:J78"/>
    <mergeCell ref="A51:A52"/>
    <mergeCell ref="B51:D52"/>
    <mergeCell ref="E51:E52"/>
    <mergeCell ref="F51:F52"/>
    <mergeCell ref="G51:G52"/>
    <mergeCell ref="H51:H52"/>
    <mergeCell ref="I51:I52"/>
    <mergeCell ref="J51:J52"/>
    <mergeCell ref="A75:A76"/>
    <mergeCell ref="B75:D76"/>
    <mergeCell ref="E75:E76"/>
    <mergeCell ref="F75:F76"/>
    <mergeCell ref="A71:A72"/>
    <mergeCell ref="B71:D72"/>
    <mergeCell ref="E71:E72"/>
    <mergeCell ref="F71:F72"/>
    <mergeCell ref="G71:G72"/>
    <mergeCell ref="H71:H72"/>
    <mergeCell ref="I71:I72"/>
    <mergeCell ref="J71:J72"/>
    <mergeCell ref="A69:A70"/>
    <mergeCell ref="B69:D70"/>
    <mergeCell ref="E69:E70"/>
    <mergeCell ref="F69:F70"/>
    <mergeCell ref="G69:G70"/>
    <mergeCell ref="H69:H70"/>
    <mergeCell ref="I65:I66"/>
    <mergeCell ref="J65:J66"/>
    <mergeCell ref="G67:G68"/>
    <mergeCell ref="H67:H68"/>
    <mergeCell ref="I67:I68"/>
    <mergeCell ref="J67:J68"/>
    <mergeCell ref="G65:G66"/>
    <mergeCell ref="H65:H66"/>
    <mergeCell ref="A67:A68"/>
    <mergeCell ref="B67:D68"/>
    <mergeCell ref="E67:E68"/>
    <mergeCell ref="F67:F68"/>
    <mergeCell ref="A65:A66"/>
    <mergeCell ref="B65:D66"/>
    <mergeCell ref="E65:E66"/>
    <mergeCell ref="F65:F66"/>
    <mergeCell ref="A63:A64"/>
    <mergeCell ref="B63:D64"/>
    <mergeCell ref="E63:E64"/>
    <mergeCell ref="F63:F64"/>
    <mergeCell ref="G63:G64"/>
    <mergeCell ref="H63:H64"/>
    <mergeCell ref="I63:I64"/>
    <mergeCell ref="J63:J64"/>
    <mergeCell ref="G12:G13"/>
    <mergeCell ref="H12:H13"/>
    <mergeCell ref="F12:F13"/>
    <mergeCell ref="A61:A62"/>
    <mergeCell ref="B61:D62"/>
    <mergeCell ref="E61:E62"/>
    <mergeCell ref="F61:F62"/>
    <mergeCell ref="G61:G62"/>
    <mergeCell ref="H61:H62"/>
    <mergeCell ref="A26:A27"/>
    <mergeCell ref="A57:A58"/>
    <mergeCell ref="A59:A60"/>
    <mergeCell ref="A8:A11"/>
    <mergeCell ref="A12:A13"/>
    <mergeCell ref="A40:A41"/>
    <mergeCell ref="A49:A50"/>
    <mergeCell ref="A34:A35"/>
    <mergeCell ref="A38:A39"/>
    <mergeCell ref="A53:A54"/>
    <mergeCell ref="A55:A56"/>
    <mergeCell ref="B12:D13"/>
    <mergeCell ref="E12:E13"/>
    <mergeCell ref="B8:D11"/>
    <mergeCell ref="B26:D27"/>
    <mergeCell ref="E26:E27"/>
    <mergeCell ref="B24:D25"/>
    <mergeCell ref="E24:E25"/>
    <mergeCell ref="B14:D15"/>
    <mergeCell ref="E14:E15"/>
    <mergeCell ref="B16:D17"/>
    <mergeCell ref="A14:A15"/>
    <mergeCell ref="A16:A17"/>
    <mergeCell ref="A18:A19"/>
    <mergeCell ref="A20:A21"/>
    <mergeCell ref="A22:A23"/>
    <mergeCell ref="A24:A25"/>
    <mergeCell ref="A28:A29"/>
    <mergeCell ref="A30:A31"/>
    <mergeCell ref="A32:A33"/>
    <mergeCell ref="B59:D60"/>
    <mergeCell ref="E59:E60"/>
    <mergeCell ref="F59:F60"/>
    <mergeCell ref="B57:D58"/>
    <mergeCell ref="E57:E58"/>
    <mergeCell ref="F57:F58"/>
    <mergeCell ref="B55:D56"/>
    <mergeCell ref="E55:E56"/>
    <mergeCell ref="F55:F56"/>
    <mergeCell ref="G59:G60"/>
    <mergeCell ref="H59:H60"/>
    <mergeCell ref="I59:I60"/>
    <mergeCell ref="J55:J56"/>
    <mergeCell ref="G57:G58"/>
    <mergeCell ref="H57:H58"/>
    <mergeCell ref="I57:I58"/>
    <mergeCell ref="J57:J58"/>
    <mergeCell ref="G55:G56"/>
    <mergeCell ref="H55:H56"/>
    <mergeCell ref="I55:I56"/>
    <mergeCell ref="J49:J50"/>
    <mergeCell ref="B53:D54"/>
    <mergeCell ref="E53:E54"/>
    <mergeCell ref="F53:F54"/>
    <mergeCell ref="G53:G54"/>
    <mergeCell ref="H53:H54"/>
    <mergeCell ref="I53:I54"/>
    <mergeCell ref="J53:J54"/>
    <mergeCell ref="B49:D50"/>
    <mergeCell ref="B40:D41"/>
    <mergeCell ref="B32:D33"/>
    <mergeCell ref="E32:E33"/>
    <mergeCell ref="B34:D35"/>
    <mergeCell ref="E34:E35"/>
    <mergeCell ref="E40:E41"/>
    <mergeCell ref="E49:E50"/>
    <mergeCell ref="I30:I31"/>
    <mergeCell ref="J30:J31"/>
    <mergeCell ref="H32:H33"/>
    <mergeCell ref="I32:I33"/>
    <mergeCell ref="J32:J33"/>
    <mergeCell ref="F49:F50"/>
    <mergeCell ref="G49:G50"/>
    <mergeCell ref="F32:F33"/>
    <mergeCell ref="H49:H50"/>
    <mergeCell ref="I49:I50"/>
    <mergeCell ref="G32:G33"/>
    <mergeCell ref="B30:D31"/>
    <mergeCell ref="E30:E31"/>
    <mergeCell ref="F30:F31"/>
    <mergeCell ref="G30:G31"/>
    <mergeCell ref="H30:H31"/>
    <mergeCell ref="F34:F35"/>
    <mergeCell ref="B38:D39"/>
    <mergeCell ref="E38:E39"/>
    <mergeCell ref="H28:H29"/>
    <mergeCell ref="I28:I29"/>
    <mergeCell ref="J28:J29"/>
    <mergeCell ref="F26:F27"/>
    <mergeCell ref="G26:G27"/>
    <mergeCell ref="J26:J27"/>
    <mergeCell ref="H26:H27"/>
    <mergeCell ref="I26:I27"/>
    <mergeCell ref="B28:D29"/>
    <mergeCell ref="E28:E29"/>
    <mergeCell ref="F28:F29"/>
    <mergeCell ref="G28:G29"/>
    <mergeCell ref="I24:I25"/>
    <mergeCell ref="I22:I23"/>
    <mergeCell ref="J22:J23"/>
    <mergeCell ref="B20:D21"/>
    <mergeCell ref="E20:E21"/>
    <mergeCell ref="F20:F21"/>
    <mergeCell ref="G20:G21"/>
    <mergeCell ref="J24:J25"/>
    <mergeCell ref="B18:D19"/>
    <mergeCell ref="E18:E19"/>
    <mergeCell ref="F24:F25"/>
    <mergeCell ref="G24:G25"/>
    <mergeCell ref="B22:D23"/>
    <mergeCell ref="E22:E23"/>
    <mergeCell ref="F22:F23"/>
    <mergeCell ref="G22:G23"/>
    <mergeCell ref="E16:E17"/>
    <mergeCell ref="B4:J4"/>
    <mergeCell ref="B2:J2"/>
    <mergeCell ref="E8:E11"/>
    <mergeCell ref="F10:F11"/>
    <mergeCell ref="G10:G11"/>
    <mergeCell ref="F9:G9"/>
    <mergeCell ref="H9:I9"/>
    <mergeCell ref="H10:H11"/>
    <mergeCell ref="F8:I8"/>
    <mergeCell ref="J18:J19"/>
    <mergeCell ref="H20:H21"/>
    <mergeCell ref="H36:H37"/>
    <mergeCell ref="I36:I37"/>
    <mergeCell ref="J36:J37"/>
    <mergeCell ref="I34:I35"/>
    <mergeCell ref="I20:I21"/>
    <mergeCell ref="J20:J21"/>
    <mergeCell ref="H22:H23"/>
    <mergeCell ref="H24:H25"/>
    <mergeCell ref="J9:J11"/>
    <mergeCell ref="J14:J15"/>
    <mergeCell ref="H16:H17"/>
    <mergeCell ref="I16:I17"/>
    <mergeCell ref="J16:J17"/>
    <mergeCell ref="I10:I11"/>
    <mergeCell ref="J12:J13"/>
    <mergeCell ref="I12:I13"/>
    <mergeCell ref="H14:H15"/>
    <mergeCell ref="I14:I15"/>
    <mergeCell ref="J34:J35"/>
    <mergeCell ref="A36:A37"/>
    <mergeCell ref="B36:D37"/>
    <mergeCell ref="E36:E37"/>
    <mergeCell ref="F36:F37"/>
    <mergeCell ref="G36:G37"/>
    <mergeCell ref="G34:G35"/>
    <mergeCell ref="H34:H35"/>
    <mergeCell ref="F40:F41"/>
    <mergeCell ref="G40:G41"/>
    <mergeCell ref="H38:H39"/>
    <mergeCell ref="J38:J39"/>
    <mergeCell ref="H40:H41"/>
    <mergeCell ref="I40:I41"/>
    <mergeCell ref="J40:J41"/>
    <mergeCell ref="I38:I39"/>
    <mergeCell ref="F38:F39"/>
    <mergeCell ref="G38:G39"/>
    <mergeCell ref="F14:F15"/>
    <mergeCell ref="G14:G15"/>
    <mergeCell ref="H18:H19"/>
    <mergeCell ref="I18:I19"/>
    <mergeCell ref="F16:F17"/>
    <mergeCell ref="G16:G17"/>
    <mergeCell ref="F18:F19"/>
    <mergeCell ref="G18:G19"/>
  </mergeCells>
  <printOptions/>
  <pageMargins left="0.7874015748031497" right="0.7874015748031497" top="0.5905511811023623" bottom="0.1968503937007874" header="0.11811023622047245" footer="0.11811023622047245"/>
  <pageSetup firstPageNumber="50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4" sqref="A4"/>
    </sheetView>
  </sheetViews>
  <sheetFormatPr defaultColWidth="9.125" defaultRowHeight="12.75"/>
  <cols>
    <col min="1" max="1" width="6.75390625" style="465" customWidth="1"/>
    <col min="2" max="4" width="9.125" style="465" customWidth="1"/>
    <col min="5" max="5" width="23.625" style="465" customWidth="1"/>
    <col min="6" max="6" width="20.875" style="465" customWidth="1"/>
    <col min="7" max="7" width="18.375" style="465" customWidth="1"/>
    <col min="8" max="8" width="21.125" style="465" customWidth="1"/>
    <col min="9" max="9" width="18.375" style="465" customWidth="1"/>
    <col min="10" max="16384" width="9.125" style="465" customWidth="1"/>
  </cols>
  <sheetData>
    <row r="2" spans="1:9" ht="15.75">
      <c r="A2" s="1199" t="s">
        <v>956</v>
      </c>
      <c r="B2" s="1199"/>
      <c r="C2" s="1199"/>
      <c r="D2" s="1199"/>
      <c r="E2" s="1199"/>
      <c r="F2" s="1200"/>
      <c r="G2" s="1200"/>
      <c r="H2" s="1200"/>
      <c r="I2" s="1200"/>
    </row>
    <row r="3" spans="1:9" ht="18" customHeight="1">
      <c r="A3" s="1199" t="s">
        <v>972</v>
      </c>
      <c r="B3" s="1199"/>
      <c r="C3" s="1199"/>
      <c r="D3" s="1199"/>
      <c r="E3" s="1199"/>
      <c r="F3" s="1200"/>
      <c r="G3" s="1200"/>
      <c r="H3" s="1200"/>
      <c r="I3" s="1200"/>
    </row>
    <row r="7" spans="1:9" ht="16.5" customHeight="1">
      <c r="A7" s="466"/>
      <c r="B7" s="466"/>
      <c r="C7" s="466"/>
      <c r="D7" s="466"/>
      <c r="E7" s="466"/>
      <c r="F7" s="466"/>
      <c r="G7" s="466"/>
      <c r="H7" s="466"/>
      <c r="I7" s="467" t="s">
        <v>534</v>
      </c>
    </row>
    <row r="8" spans="1:9" ht="21.75" customHeight="1">
      <c r="A8" s="1205" t="s">
        <v>698</v>
      </c>
      <c r="B8" s="1203" t="s">
        <v>957</v>
      </c>
      <c r="C8" s="1203"/>
      <c r="D8" s="1203"/>
      <c r="E8" s="1203"/>
      <c r="F8" s="1201" t="s">
        <v>958</v>
      </c>
      <c r="G8" s="1202"/>
      <c r="H8" s="1201" t="s">
        <v>959</v>
      </c>
      <c r="I8" s="1202"/>
    </row>
    <row r="9" spans="1:9" ht="27" customHeight="1">
      <c r="A9" s="1206"/>
      <c r="B9" s="1204"/>
      <c r="C9" s="1204"/>
      <c r="D9" s="1204"/>
      <c r="E9" s="1204"/>
      <c r="F9" s="468" t="s">
        <v>960</v>
      </c>
      <c r="G9" s="468" t="s">
        <v>961</v>
      </c>
      <c r="H9" s="468" t="s">
        <v>960</v>
      </c>
      <c r="I9" s="468" t="s">
        <v>961</v>
      </c>
    </row>
    <row r="10" spans="1:9" ht="21.75" customHeight="1">
      <c r="A10" s="469" t="s">
        <v>506</v>
      </c>
      <c r="B10" s="470" t="s">
        <v>962</v>
      </c>
      <c r="C10" s="471"/>
      <c r="D10" s="471"/>
      <c r="E10" s="471"/>
      <c r="F10" s="472" t="s">
        <v>963</v>
      </c>
      <c r="G10" s="473">
        <v>897</v>
      </c>
      <c r="H10" s="474" t="s">
        <v>964</v>
      </c>
      <c r="I10" s="473">
        <v>334581</v>
      </c>
    </row>
    <row r="11" spans="1:9" ht="21.75" customHeight="1">
      <c r="A11" s="469" t="s">
        <v>507</v>
      </c>
      <c r="B11" s="470" t="s">
        <v>965</v>
      </c>
      <c r="C11" s="471"/>
      <c r="D11" s="471"/>
      <c r="E11" s="471"/>
      <c r="F11" s="472"/>
      <c r="G11" s="473"/>
      <c r="H11" s="474" t="s">
        <v>964</v>
      </c>
      <c r="I11" s="473">
        <v>88589</v>
      </c>
    </row>
    <row r="12" spans="1:9" ht="21.75" customHeight="1">
      <c r="A12" s="469" t="s">
        <v>508</v>
      </c>
      <c r="B12" s="470" t="s">
        <v>966</v>
      </c>
      <c r="C12" s="471"/>
      <c r="D12" s="471"/>
      <c r="E12" s="471"/>
      <c r="F12" s="474" t="s">
        <v>963</v>
      </c>
      <c r="G12" s="473">
        <v>97</v>
      </c>
      <c r="H12" s="474" t="s">
        <v>964</v>
      </c>
      <c r="I12" s="473">
        <v>4862</v>
      </c>
    </row>
    <row r="13" spans="1:9" ht="21.75" customHeight="1">
      <c r="A13" s="469" t="s">
        <v>509</v>
      </c>
      <c r="B13" s="471" t="s">
        <v>967</v>
      </c>
      <c r="C13" s="471"/>
      <c r="D13" s="471"/>
      <c r="E13" s="471"/>
      <c r="F13" s="472"/>
      <c r="G13" s="473"/>
      <c r="H13" s="474" t="s">
        <v>968</v>
      </c>
      <c r="I13" s="473">
        <v>600</v>
      </c>
    </row>
    <row r="14" spans="1:9" ht="21.75" customHeight="1">
      <c r="A14" s="469" t="s">
        <v>510</v>
      </c>
      <c r="B14" s="471" t="s">
        <v>969</v>
      </c>
      <c r="C14" s="471"/>
      <c r="D14" s="471"/>
      <c r="E14" s="471"/>
      <c r="F14" s="472"/>
      <c r="G14" s="473"/>
      <c r="H14" s="474" t="s">
        <v>968</v>
      </c>
      <c r="I14" s="473">
        <v>1557</v>
      </c>
    </row>
    <row r="15" spans="1:9" ht="21.75" customHeight="1">
      <c r="A15" s="475" t="s">
        <v>303</v>
      </c>
      <c r="B15" s="476" t="s">
        <v>970</v>
      </c>
      <c r="C15" s="476"/>
      <c r="D15" s="476"/>
      <c r="E15" s="476"/>
      <c r="F15" s="477"/>
      <c r="G15" s="478"/>
      <c r="H15" s="479" t="s">
        <v>971</v>
      </c>
      <c r="I15" s="478">
        <v>93600</v>
      </c>
    </row>
  </sheetData>
  <sheetProtection/>
  <mergeCells count="6">
    <mergeCell ref="A2:I2"/>
    <mergeCell ref="A3:I3"/>
    <mergeCell ref="H8:I8"/>
    <mergeCell ref="B8:E9"/>
    <mergeCell ref="A8:A9"/>
    <mergeCell ref="F8:G8"/>
  </mergeCells>
  <printOptions/>
  <pageMargins left="0.7874015748031497" right="0.3937007874015748" top="0.984251968503937" bottom="0.984251968503937" header="0.5118110236220472" footer="0.5118110236220472"/>
  <pageSetup firstPageNumber="52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N180"/>
  <sheetViews>
    <sheetView zoomScale="75" zoomScaleNormal="75" zoomScaleSheetLayoutView="75" zoomScalePageLayoutView="0" workbookViewId="0" topLeftCell="B1">
      <pane ySplit="9" topLeftCell="BM167" activePane="bottomLeft" state="frozen"/>
      <selection pane="topLeft" activeCell="A1" sqref="A1"/>
      <selection pane="bottomLeft" activeCell="G174" sqref="G174"/>
    </sheetView>
  </sheetViews>
  <sheetFormatPr defaultColWidth="9.125" defaultRowHeight="12.75"/>
  <cols>
    <col min="1" max="1" width="9.125" style="480" customWidth="1"/>
    <col min="2" max="2" width="63.625" style="480" customWidth="1"/>
    <col min="3" max="3" width="13.00390625" style="480" customWidth="1"/>
    <col min="4" max="4" width="13.75390625" style="480" customWidth="1"/>
    <col min="5" max="5" width="15.25390625" style="480" customWidth="1"/>
    <col min="6" max="6" width="14.875" style="480" customWidth="1"/>
    <col min="7" max="7" width="14.00390625" style="480" bestFit="1" customWidth="1"/>
    <col min="8" max="8" width="12.00390625" style="480" bestFit="1" customWidth="1"/>
    <col min="9" max="9" width="13.75390625" style="480" bestFit="1" customWidth="1"/>
    <col min="10" max="10" width="12.00390625" style="480" bestFit="1" customWidth="1"/>
    <col min="11" max="11" width="11.00390625" style="480" customWidth="1"/>
    <col min="12" max="12" width="10.625" style="480" customWidth="1"/>
    <col min="13" max="13" width="10.375" style="480" customWidth="1"/>
    <col min="14" max="14" width="9.75390625" style="480" customWidth="1"/>
    <col min="15" max="16384" width="9.125" style="480" customWidth="1"/>
  </cols>
  <sheetData>
    <row r="3" spans="1:14" ht="18.75" customHeight="1">
      <c r="A3" s="1212" t="s">
        <v>973</v>
      </c>
      <c r="B3" s="1212"/>
      <c r="C3" s="1212"/>
      <c r="D3" s="1212"/>
      <c r="E3" s="1212"/>
      <c r="F3" s="1212"/>
      <c r="G3" s="1212"/>
      <c r="H3" s="1212"/>
      <c r="I3" s="1212"/>
      <c r="J3" s="1212"/>
      <c r="K3" s="1212"/>
      <c r="L3" s="1212"/>
      <c r="M3" s="1212"/>
      <c r="N3" s="1212"/>
    </row>
    <row r="4" spans="1:14" ht="15.75">
      <c r="A4" s="481"/>
      <c r="B4" s="1213" t="s">
        <v>974</v>
      </c>
      <c r="C4" s="1213"/>
      <c r="D4" s="1213"/>
      <c r="E4" s="1213"/>
      <c r="F4" s="1213"/>
      <c r="G4" s="1213"/>
      <c r="H4" s="1213"/>
      <c r="I4" s="1213"/>
      <c r="J4" s="1213"/>
      <c r="K4" s="1213"/>
      <c r="L4" s="1213"/>
      <c r="M4" s="1213"/>
      <c r="N4" s="481"/>
    </row>
    <row r="5" spans="1:14" ht="15.75">
      <c r="A5" s="481"/>
      <c r="B5" s="1213" t="s">
        <v>219</v>
      </c>
      <c r="C5" s="1213"/>
      <c r="D5" s="1213"/>
      <c r="E5" s="1213"/>
      <c r="F5" s="1213"/>
      <c r="G5" s="1213"/>
      <c r="H5" s="1213"/>
      <c r="I5" s="1213"/>
      <c r="J5" s="1213"/>
      <c r="K5" s="1213"/>
      <c r="L5" s="1213"/>
      <c r="M5" s="1213"/>
      <c r="N5" s="481"/>
    </row>
    <row r="6" spans="2:13" ht="18.75"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</row>
    <row r="7" ht="12.75">
      <c r="N7" s="483" t="s">
        <v>841</v>
      </c>
    </row>
    <row r="8" spans="1:14" ht="32.25" customHeight="1">
      <c r="A8" s="484"/>
      <c r="B8" s="1214" t="s">
        <v>975</v>
      </c>
      <c r="C8" s="1035" t="s">
        <v>530</v>
      </c>
      <c r="D8" s="1221" t="s">
        <v>976</v>
      </c>
      <c r="E8" s="1214" t="s">
        <v>233</v>
      </c>
      <c r="F8" s="1216" t="s">
        <v>178</v>
      </c>
      <c r="G8" s="485" t="s">
        <v>977</v>
      </c>
      <c r="H8" s="1218" t="s">
        <v>978</v>
      </c>
      <c r="I8" s="1219"/>
      <c r="J8" s="1220" t="s">
        <v>24</v>
      </c>
      <c r="K8" s="1220"/>
      <c r="L8" s="1209" t="s">
        <v>25</v>
      </c>
      <c r="M8" s="1211" t="s">
        <v>29</v>
      </c>
      <c r="N8" s="1207" t="s">
        <v>235</v>
      </c>
    </row>
    <row r="9" spans="1:14" ht="52.5" customHeight="1">
      <c r="A9" s="486"/>
      <c r="B9" s="1215"/>
      <c r="C9" s="1223"/>
      <c r="D9" s="1222"/>
      <c r="E9" s="1215"/>
      <c r="F9" s="1217"/>
      <c r="G9" s="485" t="s">
        <v>234</v>
      </c>
      <c r="H9" s="487" t="s">
        <v>26</v>
      </c>
      <c r="I9" s="487" t="s">
        <v>27</v>
      </c>
      <c r="J9" s="487" t="s">
        <v>26</v>
      </c>
      <c r="K9" s="487" t="s">
        <v>28</v>
      </c>
      <c r="L9" s="1210"/>
      <c r="M9" s="1048"/>
      <c r="N9" s="1208"/>
    </row>
    <row r="10" spans="1:14" ht="21" customHeight="1">
      <c r="A10" s="489" t="s">
        <v>506</v>
      </c>
      <c r="B10" s="490" t="s">
        <v>30</v>
      </c>
      <c r="C10" s="567">
        <f>SUM(C11:C23)</f>
        <v>528094</v>
      </c>
      <c r="D10" s="491">
        <f>SUM(E10:M10)</f>
        <v>528094</v>
      </c>
      <c r="E10" s="492"/>
      <c r="F10" s="492">
        <v>116242</v>
      </c>
      <c r="G10" s="492">
        <v>411852</v>
      </c>
      <c r="H10" s="492"/>
      <c r="I10" s="492"/>
      <c r="J10" s="492"/>
      <c r="K10" s="492"/>
      <c r="L10" s="492"/>
      <c r="M10" s="492">
        <f>SUM(M12:M17)</f>
        <v>0</v>
      </c>
      <c r="N10" s="493"/>
    </row>
    <row r="11" spans="1:14" ht="21" customHeight="1">
      <c r="A11" s="489"/>
      <c r="B11" s="494" t="s">
        <v>220</v>
      </c>
      <c r="C11" s="569">
        <f>SUM('3c.m.'!E17)</f>
        <v>4500</v>
      </c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3"/>
    </row>
    <row r="12" spans="1:14" ht="21" customHeight="1">
      <c r="A12" s="489"/>
      <c r="B12" s="494" t="s">
        <v>31</v>
      </c>
      <c r="C12" s="568">
        <f>SUM('3c.m.'!E26)</f>
        <v>2566</v>
      </c>
      <c r="D12" s="495"/>
      <c r="E12" s="496"/>
      <c r="F12" s="496"/>
      <c r="G12" s="496"/>
      <c r="H12" s="496"/>
      <c r="I12" s="496"/>
      <c r="J12" s="496"/>
      <c r="K12" s="496"/>
      <c r="L12" s="496"/>
      <c r="M12" s="497"/>
      <c r="N12" s="493"/>
    </row>
    <row r="13" spans="1:14" ht="21" customHeight="1">
      <c r="A13" s="489"/>
      <c r="B13" s="498" t="s">
        <v>32</v>
      </c>
      <c r="C13" s="568">
        <f>SUM('3c.m.'!E34)</f>
        <v>3000</v>
      </c>
      <c r="D13" s="495"/>
      <c r="E13" s="496"/>
      <c r="F13" s="496"/>
      <c r="G13" s="496"/>
      <c r="H13" s="496"/>
      <c r="I13" s="496"/>
      <c r="J13" s="496"/>
      <c r="K13" s="496"/>
      <c r="L13" s="496"/>
      <c r="M13" s="497"/>
      <c r="N13" s="493"/>
    </row>
    <row r="14" spans="1:14" ht="21" customHeight="1">
      <c r="A14" s="489"/>
      <c r="B14" s="499" t="s">
        <v>33</v>
      </c>
      <c r="C14" s="568">
        <f>SUM('3c.m.'!E185)</f>
        <v>16805</v>
      </c>
      <c r="D14" s="495"/>
      <c r="E14" s="496"/>
      <c r="F14" s="496"/>
      <c r="G14" s="496"/>
      <c r="H14" s="496"/>
      <c r="I14" s="496"/>
      <c r="J14" s="496"/>
      <c r="K14" s="496"/>
      <c r="L14" s="496"/>
      <c r="M14" s="497"/>
      <c r="N14" s="493"/>
    </row>
    <row r="15" spans="1:14" ht="21" customHeight="1">
      <c r="A15" s="489"/>
      <c r="B15" s="498" t="s">
        <v>34</v>
      </c>
      <c r="C15" s="568">
        <f>SUM('3c.m.'!E202)</f>
        <v>40988</v>
      </c>
      <c r="D15" s="495"/>
      <c r="E15" s="496"/>
      <c r="F15" s="496"/>
      <c r="G15" s="496"/>
      <c r="H15" s="496"/>
      <c r="I15" s="496"/>
      <c r="J15" s="496"/>
      <c r="K15" s="496"/>
      <c r="L15" s="496"/>
      <c r="M15" s="497"/>
      <c r="N15" s="493"/>
    </row>
    <row r="16" spans="1:14" ht="21" customHeight="1">
      <c r="A16" s="489"/>
      <c r="B16" s="498" t="s">
        <v>35</v>
      </c>
      <c r="C16" s="568">
        <v>3000</v>
      </c>
      <c r="D16" s="495"/>
      <c r="E16" s="496"/>
      <c r="F16" s="496"/>
      <c r="G16" s="496"/>
      <c r="H16" s="496"/>
      <c r="I16" s="496"/>
      <c r="J16" s="496"/>
      <c r="K16" s="496"/>
      <c r="L16" s="496"/>
      <c r="M16" s="497"/>
      <c r="N16" s="493"/>
    </row>
    <row r="17" spans="1:14" ht="21" customHeight="1">
      <c r="A17" s="489"/>
      <c r="B17" s="498" t="s">
        <v>36</v>
      </c>
      <c r="C17" s="568">
        <f>SUM('3c.m.'!E283)</f>
        <v>359709</v>
      </c>
      <c r="D17" s="495"/>
      <c r="E17" s="496"/>
      <c r="F17" s="496"/>
      <c r="G17" s="496"/>
      <c r="H17" s="496"/>
      <c r="I17" s="496"/>
      <c r="J17" s="496"/>
      <c r="K17" s="496"/>
      <c r="L17" s="496"/>
      <c r="M17" s="497"/>
      <c r="N17" s="493"/>
    </row>
    <row r="18" spans="1:14" ht="21" customHeight="1">
      <c r="A18" s="489"/>
      <c r="B18" s="498" t="s">
        <v>38</v>
      </c>
      <c r="C18" s="568">
        <f>SUM('4.mell.'!E11)</f>
        <v>44220</v>
      </c>
      <c r="D18" s="495"/>
      <c r="E18" s="496"/>
      <c r="F18" s="496"/>
      <c r="G18" s="496"/>
      <c r="H18" s="496"/>
      <c r="I18" s="496"/>
      <c r="J18" s="496"/>
      <c r="K18" s="496"/>
      <c r="L18" s="496"/>
      <c r="M18" s="497"/>
      <c r="N18" s="493"/>
    </row>
    <row r="19" spans="1:14" ht="21" customHeight="1">
      <c r="A19" s="489"/>
      <c r="B19" s="498" t="s">
        <v>660</v>
      </c>
      <c r="C19" s="568">
        <f>SUM('4.mell.'!E14)</f>
        <v>18801</v>
      </c>
      <c r="D19" s="495"/>
      <c r="E19" s="496"/>
      <c r="F19" s="496"/>
      <c r="G19" s="496"/>
      <c r="H19" s="496"/>
      <c r="I19" s="496"/>
      <c r="J19" s="496"/>
      <c r="K19" s="496"/>
      <c r="L19" s="496"/>
      <c r="M19" s="497"/>
      <c r="N19" s="493"/>
    </row>
    <row r="20" spans="1:14" ht="21" customHeight="1">
      <c r="A20" s="489"/>
      <c r="B20" s="498" t="s">
        <v>225</v>
      </c>
      <c r="C20" s="568">
        <f>SUM('4.mell.'!E17)</f>
        <v>4000</v>
      </c>
      <c r="D20" s="495"/>
      <c r="E20" s="496"/>
      <c r="F20" s="496"/>
      <c r="G20" s="496"/>
      <c r="H20" s="496"/>
      <c r="I20" s="496"/>
      <c r="J20" s="496"/>
      <c r="K20" s="496"/>
      <c r="L20" s="496"/>
      <c r="M20" s="497"/>
      <c r="N20" s="493"/>
    </row>
    <row r="21" spans="1:14" ht="21" customHeight="1">
      <c r="A21" s="489"/>
      <c r="B21" s="498" t="s">
        <v>228</v>
      </c>
      <c r="C21" s="568">
        <f>SUM('4.mell.'!E48)</f>
        <v>6000</v>
      </c>
      <c r="D21" s="495"/>
      <c r="E21" s="496"/>
      <c r="F21" s="496"/>
      <c r="G21" s="496"/>
      <c r="H21" s="496"/>
      <c r="I21" s="496"/>
      <c r="J21" s="496"/>
      <c r="K21" s="496"/>
      <c r="L21" s="496"/>
      <c r="M21" s="497"/>
      <c r="N21" s="493"/>
    </row>
    <row r="22" spans="1:14" ht="21" customHeight="1">
      <c r="A22" s="489"/>
      <c r="B22" s="498" t="s">
        <v>22</v>
      </c>
      <c r="C22" s="568">
        <f>SUM('5.mell. '!E11)</f>
        <v>14505</v>
      </c>
      <c r="D22" s="495"/>
      <c r="E22" s="496"/>
      <c r="F22" s="496"/>
      <c r="G22" s="496"/>
      <c r="H22" s="496"/>
      <c r="I22" s="496"/>
      <c r="J22" s="496"/>
      <c r="K22" s="496"/>
      <c r="L22" s="496"/>
      <c r="M22" s="497"/>
      <c r="N22" s="493"/>
    </row>
    <row r="23" spans="1:14" ht="21" customHeight="1">
      <c r="A23" s="489"/>
      <c r="B23" s="498" t="s">
        <v>657</v>
      </c>
      <c r="C23" s="568">
        <f>SUM('5.mell. '!E24)</f>
        <v>10000</v>
      </c>
      <c r="D23" s="495"/>
      <c r="E23" s="496"/>
      <c r="F23" s="496"/>
      <c r="G23" s="496"/>
      <c r="H23" s="496"/>
      <c r="I23" s="496"/>
      <c r="J23" s="496"/>
      <c r="K23" s="496"/>
      <c r="L23" s="496"/>
      <c r="M23" s="497"/>
      <c r="N23" s="493"/>
    </row>
    <row r="24" spans="1:14" ht="21" customHeight="1">
      <c r="A24" s="489" t="s">
        <v>507</v>
      </c>
      <c r="B24" s="500" t="s">
        <v>39</v>
      </c>
      <c r="C24" s="491">
        <f>SUM(C25)</f>
        <v>14000</v>
      </c>
      <c r="D24" s="491">
        <f>SUM(E24:M24)</f>
        <v>14000</v>
      </c>
      <c r="E24" s="491"/>
      <c r="F24" s="491"/>
      <c r="G24" s="491">
        <v>14000</v>
      </c>
      <c r="H24" s="491"/>
      <c r="I24" s="491"/>
      <c r="J24" s="491"/>
      <c r="K24" s="491"/>
      <c r="L24" s="491"/>
      <c r="M24" s="491"/>
      <c r="N24" s="493"/>
    </row>
    <row r="25" spans="1:14" ht="21" customHeight="1">
      <c r="A25" s="489"/>
      <c r="B25" s="501" t="s">
        <v>40</v>
      </c>
      <c r="C25" s="502">
        <f>SUM('3d.m.'!E9)</f>
        <v>14000</v>
      </c>
      <c r="D25" s="502"/>
      <c r="E25" s="503"/>
      <c r="F25" s="503"/>
      <c r="G25" s="503"/>
      <c r="H25" s="503"/>
      <c r="I25" s="503"/>
      <c r="J25" s="503"/>
      <c r="K25" s="503"/>
      <c r="L25" s="503"/>
      <c r="M25" s="504"/>
      <c r="N25" s="493"/>
    </row>
    <row r="26" spans="1:14" ht="21" customHeight="1">
      <c r="A26" s="489" t="s">
        <v>508</v>
      </c>
      <c r="B26" s="500" t="s">
        <v>41</v>
      </c>
      <c r="C26" s="491">
        <f>SUM(C27)</f>
        <v>918115</v>
      </c>
      <c r="D26" s="491">
        <f>SUM(E26:M26)</f>
        <v>918115</v>
      </c>
      <c r="E26" s="503"/>
      <c r="F26" s="505">
        <v>248319</v>
      </c>
      <c r="G26" s="505">
        <v>669796</v>
      </c>
      <c r="H26" s="503"/>
      <c r="I26" s="503"/>
      <c r="J26" s="503"/>
      <c r="K26" s="503"/>
      <c r="L26" s="503"/>
      <c r="M26" s="504"/>
      <c r="N26" s="493"/>
    </row>
    <row r="27" spans="1:14" ht="21" customHeight="1">
      <c r="A27" s="489"/>
      <c r="B27" s="501" t="s">
        <v>42</v>
      </c>
      <c r="C27" s="502">
        <f>SUM('3c.m.'!E259)</f>
        <v>918115</v>
      </c>
      <c r="D27" s="502"/>
      <c r="E27" s="503"/>
      <c r="F27" s="503"/>
      <c r="G27" s="503"/>
      <c r="H27" s="503"/>
      <c r="I27" s="503"/>
      <c r="J27" s="503"/>
      <c r="K27" s="503"/>
      <c r="L27" s="503"/>
      <c r="M27" s="504"/>
      <c r="N27" s="493"/>
    </row>
    <row r="28" spans="1:14" ht="21" customHeight="1">
      <c r="A28" s="489" t="s">
        <v>509</v>
      </c>
      <c r="B28" s="500" t="s">
        <v>43</v>
      </c>
      <c r="C28" s="491">
        <f>SUM(C29)</f>
        <v>404273</v>
      </c>
      <c r="D28" s="491">
        <f>SUM(E28:N28)</f>
        <v>404273</v>
      </c>
      <c r="E28" s="505"/>
      <c r="F28" s="505">
        <v>362982</v>
      </c>
      <c r="G28" s="505">
        <v>24978</v>
      </c>
      <c r="H28" s="503"/>
      <c r="I28" s="503"/>
      <c r="J28" s="503"/>
      <c r="K28" s="503"/>
      <c r="L28" s="505">
        <v>16313</v>
      </c>
      <c r="M28" s="504"/>
      <c r="N28" s="507"/>
    </row>
    <row r="29" spans="1:14" ht="21" customHeight="1">
      <c r="A29" s="489"/>
      <c r="B29" s="501" t="s">
        <v>44</v>
      </c>
      <c r="C29" s="502">
        <f>SUM('3b.m.'!E39+'3b.m.'!E43)-32000</f>
        <v>404273</v>
      </c>
      <c r="D29" s="502"/>
      <c r="E29" s="503"/>
      <c r="F29" s="503"/>
      <c r="G29" s="503"/>
      <c r="H29" s="503"/>
      <c r="I29" s="503"/>
      <c r="J29" s="503"/>
      <c r="K29" s="503"/>
      <c r="L29" s="503"/>
      <c r="M29" s="504"/>
      <c r="N29" s="493"/>
    </row>
    <row r="30" spans="1:14" ht="21" customHeight="1">
      <c r="A30" s="489" t="s">
        <v>510</v>
      </c>
      <c r="B30" s="500" t="s">
        <v>45</v>
      </c>
      <c r="C30" s="491">
        <f>SUM(C31:C44)</f>
        <v>5091534</v>
      </c>
      <c r="D30" s="491">
        <f>SUM(E30:N30)</f>
        <v>5091534</v>
      </c>
      <c r="E30" s="503"/>
      <c r="F30" s="505">
        <v>355512</v>
      </c>
      <c r="G30" s="505"/>
      <c r="H30" s="503"/>
      <c r="I30" s="505">
        <v>4017795</v>
      </c>
      <c r="J30" s="503"/>
      <c r="K30" s="503"/>
      <c r="L30" s="505">
        <v>298227</v>
      </c>
      <c r="M30" s="506"/>
      <c r="N30" s="508">
        <v>420000</v>
      </c>
    </row>
    <row r="31" spans="1:14" ht="21" customHeight="1">
      <c r="A31" s="489"/>
      <c r="B31" s="501" t="s">
        <v>46</v>
      </c>
      <c r="C31" s="502">
        <f>SUM('3c.m.'!E251)</f>
        <v>196174</v>
      </c>
      <c r="D31" s="502"/>
      <c r="E31" s="503"/>
      <c r="F31" s="503"/>
      <c r="G31" s="503"/>
      <c r="H31" s="503"/>
      <c r="I31" s="503"/>
      <c r="J31" s="503"/>
      <c r="K31" s="503"/>
      <c r="L31" s="503"/>
      <c r="M31" s="504"/>
      <c r="N31" s="493"/>
    </row>
    <row r="32" spans="1:14" ht="21" customHeight="1">
      <c r="A32" s="489"/>
      <c r="B32" s="501" t="s">
        <v>47</v>
      </c>
      <c r="C32" s="502">
        <f>SUM('3c.m.'!E275)</f>
        <v>34457</v>
      </c>
      <c r="D32" s="502"/>
      <c r="E32" s="503"/>
      <c r="F32" s="503"/>
      <c r="G32" s="503"/>
      <c r="H32" s="503"/>
      <c r="I32" s="503"/>
      <c r="J32" s="503"/>
      <c r="K32" s="503"/>
      <c r="L32" s="503"/>
      <c r="M32" s="504"/>
      <c r="N32" s="493"/>
    </row>
    <row r="33" spans="1:14" ht="21" customHeight="1">
      <c r="A33" s="489"/>
      <c r="B33" s="501" t="s">
        <v>11</v>
      </c>
      <c r="C33" s="502">
        <f>SUM('4.mell.'!E18)</f>
        <v>540</v>
      </c>
      <c r="D33" s="502"/>
      <c r="E33" s="503"/>
      <c r="F33" s="503"/>
      <c r="G33" s="503"/>
      <c r="H33" s="503"/>
      <c r="I33" s="503"/>
      <c r="J33" s="503"/>
      <c r="K33" s="503"/>
      <c r="L33" s="503"/>
      <c r="M33" s="504"/>
      <c r="N33" s="493"/>
    </row>
    <row r="34" spans="1:14" ht="21" customHeight="1">
      <c r="A34" s="489"/>
      <c r="B34" s="501" t="s">
        <v>48</v>
      </c>
      <c r="C34" s="502">
        <f>SUM('4.mell.'!E21)</f>
        <v>411024</v>
      </c>
      <c r="D34" s="502"/>
      <c r="E34" s="503"/>
      <c r="F34" s="503"/>
      <c r="G34" s="503"/>
      <c r="H34" s="503"/>
      <c r="I34" s="503"/>
      <c r="J34" s="503"/>
      <c r="K34" s="503"/>
      <c r="L34" s="503"/>
      <c r="M34" s="504"/>
      <c r="N34" s="493"/>
    </row>
    <row r="35" spans="1:14" ht="21" customHeight="1">
      <c r="A35" s="489"/>
      <c r="B35" s="501" t="s">
        <v>395</v>
      </c>
      <c r="C35" s="502">
        <f>SUM('4.mell.'!E22)</f>
        <v>527559</v>
      </c>
      <c r="D35" s="502"/>
      <c r="E35" s="503"/>
      <c r="F35" s="503"/>
      <c r="G35" s="503"/>
      <c r="H35" s="503"/>
      <c r="I35" s="503"/>
      <c r="J35" s="503"/>
      <c r="K35" s="503"/>
      <c r="L35" s="503"/>
      <c r="M35" s="504"/>
      <c r="N35" s="493"/>
    </row>
    <row r="36" spans="1:14" ht="21" customHeight="1">
      <c r="A36" s="489"/>
      <c r="B36" s="501" t="s">
        <v>12</v>
      </c>
      <c r="C36" s="502">
        <f>SUM('4.mell.'!E23)</f>
        <v>118110</v>
      </c>
      <c r="D36" s="502"/>
      <c r="E36" s="503"/>
      <c r="F36" s="503"/>
      <c r="G36" s="503"/>
      <c r="H36" s="503"/>
      <c r="I36" s="503"/>
      <c r="J36" s="503"/>
      <c r="K36" s="503"/>
      <c r="L36" s="503"/>
      <c r="M36" s="504"/>
      <c r="N36" s="493"/>
    </row>
    <row r="37" spans="1:14" ht="21" customHeight="1">
      <c r="A37" s="489"/>
      <c r="B37" s="501" t="s">
        <v>49</v>
      </c>
      <c r="C37" s="502">
        <f>SUM('4.mell.'!E24)</f>
        <v>338583</v>
      </c>
      <c r="D37" s="502"/>
      <c r="E37" s="503"/>
      <c r="F37" s="503"/>
      <c r="G37" s="503"/>
      <c r="H37" s="503"/>
      <c r="I37" s="503"/>
      <c r="J37" s="503"/>
      <c r="K37" s="503"/>
      <c r="L37" s="503"/>
      <c r="M37" s="504"/>
      <c r="N37" s="493"/>
    </row>
    <row r="38" spans="1:14" ht="21" customHeight="1">
      <c r="A38" s="489"/>
      <c r="B38" s="501" t="s">
        <v>226</v>
      </c>
      <c r="C38" s="502">
        <f>SUM('4.mell.'!E26)</f>
        <v>69485</v>
      </c>
      <c r="D38" s="502"/>
      <c r="E38" s="503"/>
      <c r="F38" s="503"/>
      <c r="G38" s="503"/>
      <c r="H38" s="503"/>
      <c r="I38" s="503"/>
      <c r="J38" s="503"/>
      <c r="K38" s="503"/>
      <c r="L38" s="503"/>
      <c r="M38" s="504"/>
      <c r="N38" s="493"/>
    </row>
    <row r="39" spans="1:14" ht="21" customHeight="1">
      <c r="A39" s="489"/>
      <c r="B39" s="501" t="s">
        <v>50</v>
      </c>
      <c r="C39" s="502">
        <f>SUM('4.mell.'!E32)</f>
        <v>2528693</v>
      </c>
      <c r="D39" s="502"/>
      <c r="E39" s="503"/>
      <c r="F39" s="503"/>
      <c r="G39" s="503"/>
      <c r="H39" s="503"/>
      <c r="I39" s="503"/>
      <c r="J39" s="503"/>
      <c r="K39" s="503"/>
      <c r="L39" s="503"/>
      <c r="M39" s="504"/>
      <c r="N39" s="493"/>
    </row>
    <row r="40" spans="1:14" ht="21" customHeight="1">
      <c r="A40" s="489"/>
      <c r="B40" s="501" t="s">
        <v>51</v>
      </c>
      <c r="C40" s="502">
        <f>SUM('4.mell.'!E46)</f>
        <v>95564</v>
      </c>
      <c r="D40" s="502"/>
      <c r="E40" s="503"/>
      <c r="F40" s="503"/>
      <c r="G40" s="503"/>
      <c r="H40" s="503"/>
      <c r="I40" s="503"/>
      <c r="J40" s="503"/>
      <c r="K40" s="503"/>
      <c r="L40" s="503"/>
      <c r="M40" s="504"/>
      <c r="N40" s="493"/>
    </row>
    <row r="41" spans="1:14" ht="21" customHeight="1">
      <c r="A41" s="489"/>
      <c r="B41" s="501" t="s">
        <v>655</v>
      </c>
      <c r="C41" s="502">
        <f>SUM('5.mell. '!E27)</f>
        <v>593532</v>
      </c>
      <c r="D41" s="502"/>
      <c r="E41" s="503"/>
      <c r="F41" s="503"/>
      <c r="G41" s="503"/>
      <c r="H41" s="503"/>
      <c r="I41" s="503"/>
      <c r="J41" s="503"/>
      <c r="K41" s="503"/>
      <c r="L41" s="503"/>
      <c r="M41" s="504"/>
      <c r="N41" s="493"/>
    </row>
    <row r="42" spans="1:14" ht="21" customHeight="1">
      <c r="A42" s="489"/>
      <c r="B42" s="501" t="s">
        <v>52</v>
      </c>
      <c r="C42" s="502">
        <f>SUM('5.mell. '!E23)</f>
        <v>98663</v>
      </c>
      <c r="D42" s="502"/>
      <c r="E42" s="503"/>
      <c r="F42" s="503"/>
      <c r="G42" s="503"/>
      <c r="H42" s="503"/>
      <c r="I42" s="503"/>
      <c r="J42" s="503"/>
      <c r="K42" s="503"/>
      <c r="L42" s="503"/>
      <c r="M42" s="504"/>
      <c r="N42" s="493"/>
    </row>
    <row r="43" spans="1:14" ht="21" customHeight="1">
      <c r="A43" s="489"/>
      <c r="B43" s="501" t="s">
        <v>19</v>
      </c>
      <c r="C43" s="502">
        <f>SUM('5.mell. '!E28)</f>
        <v>22000</v>
      </c>
      <c r="D43" s="502"/>
      <c r="E43" s="503"/>
      <c r="F43" s="503"/>
      <c r="G43" s="503"/>
      <c r="H43" s="503"/>
      <c r="I43" s="503"/>
      <c r="J43" s="503"/>
      <c r="K43" s="503"/>
      <c r="L43" s="503"/>
      <c r="M43" s="504"/>
      <c r="N43" s="493"/>
    </row>
    <row r="44" spans="1:14" ht="21" customHeight="1">
      <c r="A44" s="489"/>
      <c r="B44" s="501" t="s">
        <v>806</v>
      </c>
      <c r="C44" s="502">
        <f>SUM('4.mell.'!E37)</f>
        <v>57150</v>
      </c>
      <c r="D44" s="502"/>
      <c r="E44" s="503"/>
      <c r="F44" s="503"/>
      <c r="G44" s="503"/>
      <c r="H44" s="503"/>
      <c r="I44" s="503"/>
      <c r="J44" s="503"/>
      <c r="K44" s="503"/>
      <c r="L44" s="503"/>
      <c r="M44" s="504"/>
      <c r="N44" s="493"/>
    </row>
    <row r="45" spans="1:14" ht="21" customHeight="1">
      <c r="A45" s="489" t="s">
        <v>303</v>
      </c>
      <c r="B45" s="500" t="s">
        <v>53</v>
      </c>
      <c r="C45" s="502"/>
      <c r="D45" s="491">
        <f>SUM(E45:M45)</f>
        <v>0</v>
      </c>
      <c r="E45" s="503"/>
      <c r="F45" s="503"/>
      <c r="G45" s="503"/>
      <c r="H45" s="503"/>
      <c r="I45" s="503"/>
      <c r="J45" s="503"/>
      <c r="K45" s="503"/>
      <c r="L45" s="503"/>
      <c r="M45" s="504"/>
      <c r="N45" s="493"/>
    </row>
    <row r="46" spans="1:14" ht="21" customHeight="1">
      <c r="A46" s="489" t="s">
        <v>916</v>
      </c>
      <c r="B46" s="500" t="s">
        <v>54</v>
      </c>
      <c r="C46" s="502"/>
      <c r="D46" s="491">
        <f>SUM(E46:M46)</f>
        <v>0</v>
      </c>
      <c r="E46" s="503"/>
      <c r="F46" s="503"/>
      <c r="G46" s="503"/>
      <c r="H46" s="503"/>
      <c r="I46" s="503"/>
      <c r="J46" s="503"/>
      <c r="K46" s="503"/>
      <c r="L46" s="503"/>
      <c r="M46" s="504"/>
      <c r="N46" s="493"/>
    </row>
    <row r="47" spans="1:14" ht="21" customHeight="1">
      <c r="A47" s="489" t="s">
        <v>918</v>
      </c>
      <c r="B47" s="500" t="s">
        <v>55</v>
      </c>
      <c r="C47" s="502"/>
      <c r="D47" s="491">
        <f>SUM(E47:M47)</f>
        <v>0</v>
      </c>
      <c r="E47" s="503"/>
      <c r="F47" s="503"/>
      <c r="G47" s="503"/>
      <c r="H47" s="503"/>
      <c r="I47" s="503"/>
      <c r="J47" s="503"/>
      <c r="K47" s="503"/>
      <c r="L47" s="503"/>
      <c r="M47" s="504"/>
      <c r="N47" s="493"/>
    </row>
    <row r="48" spans="1:14" ht="21" customHeight="1">
      <c r="A48" s="489" t="s">
        <v>920</v>
      </c>
      <c r="B48" s="500" t="s">
        <v>56</v>
      </c>
      <c r="C48" s="491">
        <f>SUM(C49:C54)</f>
        <v>139663</v>
      </c>
      <c r="D48" s="491">
        <f>SUM(E48:M48)</f>
        <v>139663</v>
      </c>
      <c r="E48" s="505"/>
      <c r="F48" s="505">
        <v>19147</v>
      </c>
      <c r="G48" s="505">
        <v>119000</v>
      </c>
      <c r="H48" s="503"/>
      <c r="I48" s="503"/>
      <c r="J48" s="503"/>
      <c r="K48" s="503"/>
      <c r="L48" s="505">
        <v>1516</v>
      </c>
      <c r="M48" s="504"/>
      <c r="N48" s="493"/>
    </row>
    <row r="49" spans="1:14" ht="21" customHeight="1">
      <c r="A49" s="489"/>
      <c r="B49" s="501" t="s">
        <v>57</v>
      </c>
      <c r="C49" s="502">
        <f>SUM('3c.m.'!E301)</f>
        <v>12663</v>
      </c>
      <c r="D49" s="502"/>
      <c r="E49" s="503"/>
      <c r="F49" s="503"/>
      <c r="G49" s="503"/>
      <c r="H49" s="503"/>
      <c r="I49" s="503"/>
      <c r="J49" s="503"/>
      <c r="K49" s="503"/>
      <c r="L49" s="503"/>
      <c r="M49" s="504"/>
      <c r="N49" s="493"/>
    </row>
    <row r="50" spans="1:14" ht="21" customHeight="1">
      <c r="A50" s="489"/>
      <c r="B50" s="501" t="s">
        <v>58</v>
      </c>
      <c r="C50" s="502">
        <f>SUM('3c.m.'!E517)</f>
        <v>800</v>
      </c>
      <c r="D50" s="502"/>
      <c r="E50" s="503"/>
      <c r="F50" s="503"/>
      <c r="G50" s="503"/>
      <c r="H50" s="503"/>
      <c r="I50" s="503"/>
      <c r="J50" s="503"/>
      <c r="K50" s="503"/>
      <c r="L50" s="503"/>
      <c r="M50" s="504"/>
      <c r="N50" s="493"/>
    </row>
    <row r="51" spans="1:14" ht="21" customHeight="1">
      <c r="A51" s="489"/>
      <c r="B51" s="501" t="s">
        <v>59</v>
      </c>
      <c r="C51" s="502">
        <f>SUM('3c.m.'!E550)</f>
        <v>45000</v>
      </c>
      <c r="D51" s="502"/>
      <c r="E51" s="503"/>
      <c r="F51" s="503"/>
      <c r="G51" s="503"/>
      <c r="H51" s="503"/>
      <c r="I51" s="503"/>
      <c r="J51" s="503"/>
      <c r="K51" s="503"/>
      <c r="L51" s="503"/>
      <c r="M51" s="504"/>
      <c r="N51" s="493"/>
    </row>
    <row r="52" spans="1:14" ht="21" customHeight="1">
      <c r="A52" s="489"/>
      <c r="B52" s="501" t="s">
        <v>60</v>
      </c>
      <c r="C52" s="502">
        <f>SUM('3c.m.'!E582)</f>
        <v>6000</v>
      </c>
      <c r="D52" s="502"/>
      <c r="E52" s="503"/>
      <c r="F52" s="503"/>
      <c r="G52" s="503"/>
      <c r="H52" s="503"/>
      <c r="I52" s="503"/>
      <c r="J52" s="503"/>
      <c r="K52" s="503"/>
      <c r="L52" s="503"/>
      <c r="M52" s="504"/>
      <c r="N52" s="493"/>
    </row>
    <row r="53" spans="1:14" ht="21" customHeight="1">
      <c r="A53" s="489"/>
      <c r="B53" s="501" t="s">
        <v>6</v>
      </c>
      <c r="C53" s="502">
        <f>SUM('3c.m.'!E309)-137000</f>
        <v>60200</v>
      </c>
      <c r="D53" s="502"/>
      <c r="E53" s="503"/>
      <c r="F53" s="503"/>
      <c r="G53" s="503"/>
      <c r="H53" s="503"/>
      <c r="I53" s="503"/>
      <c r="J53" s="503"/>
      <c r="K53" s="503"/>
      <c r="L53" s="503"/>
      <c r="M53" s="504"/>
      <c r="N53" s="493"/>
    </row>
    <row r="54" spans="1:14" ht="21" customHeight="1">
      <c r="A54" s="489"/>
      <c r="B54" s="501" t="s">
        <v>807</v>
      </c>
      <c r="C54" s="502">
        <f>SUM('3d.m.'!E26)</f>
        <v>15000</v>
      </c>
      <c r="D54" s="502"/>
      <c r="E54" s="503"/>
      <c r="F54" s="503"/>
      <c r="G54" s="503"/>
      <c r="H54" s="503"/>
      <c r="I54" s="503"/>
      <c r="J54" s="503"/>
      <c r="K54" s="503"/>
      <c r="L54" s="503"/>
      <c r="M54" s="504"/>
      <c r="N54" s="493"/>
    </row>
    <row r="55" spans="1:14" ht="21" customHeight="1">
      <c r="A55" s="489" t="s">
        <v>922</v>
      </c>
      <c r="B55" s="500" t="s">
        <v>61</v>
      </c>
      <c r="C55" s="491">
        <f>SUM(C56:C66)</f>
        <v>1253000</v>
      </c>
      <c r="D55" s="491">
        <f>SUM(E55:N55)</f>
        <v>1253000</v>
      </c>
      <c r="E55" s="505">
        <v>694579</v>
      </c>
      <c r="F55" s="505">
        <v>420084</v>
      </c>
      <c r="G55" s="491">
        <v>114869</v>
      </c>
      <c r="H55" s="505"/>
      <c r="I55" s="503"/>
      <c r="J55" s="505"/>
      <c r="K55" s="503"/>
      <c r="L55" s="505">
        <v>23468</v>
      </c>
      <c r="M55" s="504"/>
      <c r="N55" s="493"/>
    </row>
    <row r="56" spans="1:14" ht="21" customHeight="1">
      <c r="A56" s="489"/>
      <c r="B56" s="501" t="s">
        <v>62</v>
      </c>
      <c r="C56" s="502">
        <f>SUM('2.mell'!E35+'2.mell'!E39)</f>
        <v>166251</v>
      </c>
      <c r="D56" s="491"/>
      <c r="E56" s="505"/>
      <c r="F56" s="503"/>
      <c r="G56" s="503"/>
      <c r="H56" s="503"/>
      <c r="I56" s="503"/>
      <c r="J56" s="503"/>
      <c r="K56" s="503"/>
      <c r="L56" s="503"/>
      <c r="M56" s="504"/>
      <c r="N56" s="493"/>
    </row>
    <row r="57" spans="1:14" ht="21" customHeight="1">
      <c r="A57" s="489"/>
      <c r="B57" s="501" t="s">
        <v>63</v>
      </c>
      <c r="C57" s="502">
        <f>SUM('2.mell'!E68+'2.mell'!E72)</f>
        <v>187007</v>
      </c>
      <c r="D57" s="491"/>
      <c r="E57" s="505"/>
      <c r="F57" s="503"/>
      <c r="G57" s="503"/>
      <c r="H57" s="503"/>
      <c r="I57" s="503"/>
      <c r="J57" s="503"/>
      <c r="K57" s="503"/>
      <c r="L57" s="503"/>
      <c r="M57" s="504"/>
      <c r="N57" s="493"/>
    </row>
    <row r="58" spans="1:14" ht="21" customHeight="1">
      <c r="A58" s="489"/>
      <c r="B58" s="501" t="s">
        <v>64</v>
      </c>
      <c r="C58" s="502">
        <f>SUM('2.mell'!E101+'2.mell'!E105)</f>
        <v>94383</v>
      </c>
      <c r="D58" s="491"/>
      <c r="E58" s="505"/>
      <c r="F58" s="503"/>
      <c r="G58" s="503"/>
      <c r="H58" s="503"/>
      <c r="I58" s="503"/>
      <c r="J58" s="503"/>
      <c r="K58" s="503"/>
      <c r="L58" s="503"/>
      <c r="M58" s="504"/>
      <c r="N58" s="493"/>
    </row>
    <row r="59" spans="1:14" ht="21" customHeight="1">
      <c r="A59" s="489"/>
      <c r="B59" s="501" t="s">
        <v>65</v>
      </c>
      <c r="C59" s="502">
        <f>SUM('2.mell'!E167+'2.mell'!E171)</f>
        <v>139792</v>
      </c>
      <c r="D59" s="491"/>
      <c r="E59" s="505"/>
      <c r="F59" s="503"/>
      <c r="G59" s="503"/>
      <c r="H59" s="503"/>
      <c r="I59" s="503"/>
      <c r="J59" s="503"/>
      <c r="K59" s="503"/>
      <c r="L59" s="503"/>
      <c r="M59" s="504"/>
      <c r="N59" s="493"/>
    </row>
    <row r="60" spans="1:14" ht="21" customHeight="1">
      <c r="A60" s="489"/>
      <c r="B60" s="501" t="s">
        <v>66</v>
      </c>
      <c r="C60" s="502">
        <f>SUM('2.mell'!E134+'2.mell'!E138)</f>
        <v>307982</v>
      </c>
      <c r="D60" s="491"/>
      <c r="E60" s="505"/>
      <c r="F60" s="503"/>
      <c r="G60" s="503"/>
      <c r="H60" s="503"/>
      <c r="I60" s="503"/>
      <c r="J60" s="503"/>
      <c r="K60" s="503"/>
      <c r="L60" s="503"/>
      <c r="M60" s="504"/>
      <c r="N60" s="493"/>
    </row>
    <row r="61" spans="1:14" ht="21" customHeight="1">
      <c r="A61" s="489"/>
      <c r="B61" s="501" t="s">
        <v>67</v>
      </c>
      <c r="C61" s="502">
        <f>SUM('2.mell'!E200+'2.mell'!E204)</f>
        <v>130433</v>
      </c>
      <c r="D61" s="491"/>
      <c r="E61" s="505"/>
      <c r="F61" s="503"/>
      <c r="G61" s="503"/>
      <c r="H61" s="503"/>
      <c r="I61" s="503"/>
      <c r="J61" s="503"/>
      <c r="K61" s="503"/>
      <c r="L61" s="503"/>
      <c r="M61" s="504"/>
      <c r="N61" s="493"/>
    </row>
    <row r="62" spans="1:14" ht="21" customHeight="1">
      <c r="A62" s="489"/>
      <c r="B62" s="501" t="s">
        <v>68</v>
      </c>
      <c r="C62" s="502">
        <f>SUM('2.mell'!E233+'2.mell'!E237)</f>
        <v>79093</v>
      </c>
      <c r="D62" s="491"/>
      <c r="E62" s="505"/>
      <c r="F62" s="503"/>
      <c r="G62" s="503"/>
      <c r="H62" s="503"/>
      <c r="I62" s="503"/>
      <c r="J62" s="503"/>
      <c r="K62" s="503"/>
      <c r="L62" s="503"/>
      <c r="M62" s="504"/>
      <c r="N62" s="493"/>
    </row>
    <row r="63" spans="1:14" ht="21" customHeight="1">
      <c r="A63" s="489"/>
      <c r="B63" s="501" t="s">
        <v>69</v>
      </c>
      <c r="C63" s="502">
        <f>SUM('2.mell'!E266+'2.mell'!E270)</f>
        <v>71648</v>
      </c>
      <c r="D63" s="491"/>
      <c r="E63" s="505"/>
      <c r="F63" s="503"/>
      <c r="G63" s="503"/>
      <c r="H63" s="503"/>
      <c r="I63" s="503"/>
      <c r="J63" s="503"/>
      <c r="K63" s="503"/>
      <c r="L63" s="503"/>
      <c r="M63" s="504"/>
      <c r="N63" s="493"/>
    </row>
    <row r="64" spans="1:14" ht="21" customHeight="1">
      <c r="A64" s="489"/>
      <c r="B64" s="501" t="s">
        <v>70</v>
      </c>
      <c r="C64" s="502">
        <f>SUM('2.mell'!E299+'2.mell'!E303)</f>
        <v>73580</v>
      </c>
      <c r="D64" s="491"/>
      <c r="E64" s="505"/>
      <c r="F64" s="503"/>
      <c r="G64" s="503"/>
      <c r="H64" s="503"/>
      <c r="I64" s="503"/>
      <c r="J64" s="503"/>
      <c r="K64" s="503"/>
      <c r="L64" s="503"/>
      <c r="M64" s="504"/>
      <c r="N64" s="493"/>
    </row>
    <row r="65" spans="1:14" ht="21" customHeight="1">
      <c r="A65" s="489"/>
      <c r="B65" s="501" t="s">
        <v>7</v>
      </c>
      <c r="C65" s="502">
        <f>SUM('4.mell.'!E73)</f>
        <v>2831</v>
      </c>
      <c r="D65" s="491"/>
      <c r="E65" s="505"/>
      <c r="F65" s="503"/>
      <c r="G65" s="503"/>
      <c r="H65" s="503"/>
      <c r="I65" s="503"/>
      <c r="J65" s="503"/>
      <c r="K65" s="503"/>
      <c r="L65" s="503"/>
      <c r="M65" s="504"/>
      <c r="N65" s="493"/>
    </row>
    <row r="66" spans="1:14" ht="21" customHeight="1">
      <c r="A66" s="489"/>
      <c r="B66" s="501" t="s">
        <v>231</v>
      </c>
      <c r="C66" s="502">
        <f>SUM('6.mell. '!D18)</f>
        <v>0</v>
      </c>
      <c r="D66" s="491"/>
      <c r="E66" s="505"/>
      <c r="F66" s="503"/>
      <c r="G66" s="503"/>
      <c r="H66" s="503"/>
      <c r="I66" s="503"/>
      <c r="J66" s="503"/>
      <c r="K66" s="503"/>
      <c r="L66" s="503"/>
      <c r="M66" s="504"/>
      <c r="N66" s="493"/>
    </row>
    <row r="67" spans="1:14" ht="21" customHeight="1">
      <c r="A67" s="489" t="s">
        <v>924</v>
      </c>
      <c r="B67" s="500" t="s">
        <v>71</v>
      </c>
      <c r="C67" s="491">
        <f>SUM(C68:C88)</f>
        <v>256806</v>
      </c>
      <c r="D67" s="491">
        <f>SUM(E67:N67)</f>
        <v>256806</v>
      </c>
      <c r="E67" s="505">
        <v>50550</v>
      </c>
      <c r="F67" s="505"/>
      <c r="G67" s="505">
        <v>205856</v>
      </c>
      <c r="H67" s="505"/>
      <c r="I67" s="503"/>
      <c r="J67" s="503"/>
      <c r="K67" s="503"/>
      <c r="L67" s="505">
        <v>400</v>
      </c>
      <c r="M67" s="504"/>
      <c r="N67" s="493"/>
    </row>
    <row r="68" spans="1:14" ht="21" customHeight="1">
      <c r="A68" s="509"/>
      <c r="B68" s="501" t="s">
        <v>72</v>
      </c>
      <c r="C68" s="502">
        <f>SUM('3c.m.'!E43)</f>
        <v>21500</v>
      </c>
      <c r="D68" s="502"/>
      <c r="E68" s="503"/>
      <c r="F68" s="503"/>
      <c r="G68" s="503"/>
      <c r="H68" s="503"/>
      <c r="I68" s="503"/>
      <c r="J68" s="503"/>
      <c r="K68" s="503"/>
      <c r="L68" s="503"/>
      <c r="M68" s="504"/>
      <c r="N68" s="493"/>
    </row>
    <row r="69" spans="1:14" ht="21" customHeight="1">
      <c r="A69" s="509"/>
      <c r="B69" s="501" t="s">
        <v>73</v>
      </c>
      <c r="C69" s="502">
        <f>SUM('3c.m.'!E317)</f>
        <v>36973</v>
      </c>
      <c r="D69" s="502"/>
      <c r="E69" s="503"/>
      <c r="F69" s="503"/>
      <c r="G69" s="503"/>
      <c r="H69" s="503"/>
      <c r="I69" s="503"/>
      <c r="J69" s="503"/>
      <c r="K69" s="503"/>
      <c r="L69" s="503"/>
      <c r="M69" s="504"/>
      <c r="N69" s="493"/>
    </row>
    <row r="70" spans="1:14" ht="21" customHeight="1">
      <c r="A70" s="509"/>
      <c r="B70" s="501" t="s">
        <v>74</v>
      </c>
      <c r="C70" s="502">
        <f>SUM('3c.m.'!E326)</f>
        <v>15733</v>
      </c>
      <c r="D70" s="502"/>
      <c r="E70" s="503"/>
      <c r="F70" s="503"/>
      <c r="G70" s="503"/>
      <c r="H70" s="503"/>
      <c r="I70" s="503"/>
      <c r="J70" s="503"/>
      <c r="K70" s="503"/>
      <c r="L70" s="503"/>
      <c r="M70" s="504"/>
      <c r="N70" s="493"/>
    </row>
    <row r="71" spans="1:14" ht="21" customHeight="1">
      <c r="A71" s="509"/>
      <c r="B71" s="501" t="s">
        <v>75</v>
      </c>
      <c r="C71" s="502">
        <f>SUM('3c.m.'!E362)</f>
        <v>69018</v>
      </c>
      <c r="D71" s="502"/>
      <c r="E71" s="503"/>
      <c r="F71" s="503"/>
      <c r="G71" s="503"/>
      <c r="H71" s="503"/>
      <c r="I71" s="503"/>
      <c r="J71" s="503"/>
      <c r="K71" s="503"/>
      <c r="L71" s="503"/>
      <c r="M71" s="504"/>
      <c r="N71" s="493"/>
    </row>
    <row r="72" spans="1:14" ht="21" customHeight="1">
      <c r="A72" s="509"/>
      <c r="B72" s="501" t="s">
        <v>76</v>
      </c>
      <c r="C72" s="502">
        <f>SUM('3c.m.'!E370)</f>
        <v>26375</v>
      </c>
      <c r="D72" s="502"/>
      <c r="E72" s="503"/>
      <c r="F72" s="503"/>
      <c r="G72" s="503"/>
      <c r="H72" s="503"/>
      <c r="I72" s="503"/>
      <c r="J72" s="503"/>
      <c r="K72" s="503"/>
      <c r="L72" s="503"/>
      <c r="M72" s="504"/>
      <c r="N72" s="493"/>
    </row>
    <row r="73" spans="1:14" ht="21" customHeight="1">
      <c r="A73" s="509"/>
      <c r="B73" s="501" t="s">
        <v>77</v>
      </c>
      <c r="C73" s="502">
        <f>SUM('3c.m.'!E386)</f>
        <v>15000</v>
      </c>
      <c r="D73" s="502"/>
      <c r="E73" s="503"/>
      <c r="F73" s="503"/>
      <c r="G73" s="503"/>
      <c r="H73" s="503"/>
      <c r="I73" s="503"/>
      <c r="J73" s="503"/>
      <c r="K73" s="503"/>
      <c r="L73" s="503"/>
      <c r="M73" s="504"/>
      <c r="N73" s="493"/>
    </row>
    <row r="74" spans="1:14" ht="21" customHeight="1">
      <c r="A74" s="509"/>
      <c r="B74" s="501" t="s">
        <v>222</v>
      </c>
      <c r="C74" s="502">
        <f>SUM('3c.m.'!E394)</f>
        <v>25000</v>
      </c>
      <c r="D74" s="502"/>
      <c r="E74" s="503"/>
      <c r="F74" s="503"/>
      <c r="G74" s="503"/>
      <c r="H74" s="503"/>
      <c r="I74" s="503"/>
      <c r="J74" s="503"/>
      <c r="K74" s="503"/>
      <c r="L74" s="503"/>
      <c r="M74" s="504"/>
      <c r="N74" s="493"/>
    </row>
    <row r="75" spans="1:14" ht="21" customHeight="1">
      <c r="A75" s="509"/>
      <c r="B75" s="501" t="s">
        <v>262</v>
      </c>
      <c r="C75" s="502">
        <f>SUM('3c.m.'!E410)</f>
        <v>195</v>
      </c>
      <c r="D75" s="502"/>
      <c r="E75" s="503"/>
      <c r="F75" s="503"/>
      <c r="G75" s="503"/>
      <c r="H75" s="503"/>
      <c r="I75" s="503"/>
      <c r="J75" s="503"/>
      <c r="K75" s="503"/>
      <c r="L75" s="503"/>
      <c r="M75" s="504"/>
      <c r="N75" s="493"/>
    </row>
    <row r="76" spans="1:14" ht="21" customHeight="1">
      <c r="A76" s="509"/>
      <c r="B76" s="501" t="s">
        <v>78</v>
      </c>
      <c r="C76" s="502">
        <f>SUM('3c.m.'!E419)</f>
        <v>10745</v>
      </c>
      <c r="D76" s="502"/>
      <c r="E76" s="503"/>
      <c r="F76" s="503"/>
      <c r="G76" s="503"/>
      <c r="H76" s="503"/>
      <c r="I76" s="503"/>
      <c r="J76" s="503"/>
      <c r="K76" s="503"/>
      <c r="L76" s="503"/>
      <c r="M76" s="504"/>
      <c r="N76" s="493"/>
    </row>
    <row r="77" spans="1:14" ht="21" customHeight="1">
      <c r="A77" s="509"/>
      <c r="B77" s="501" t="s">
        <v>416</v>
      </c>
      <c r="C77" s="502">
        <f>SUM('3c.m.'!E402)</f>
        <v>157</v>
      </c>
      <c r="D77" s="502"/>
      <c r="E77" s="503"/>
      <c r="F77" s="503"/>
      <c r="G77" s="503"/>
      <c r="H77" s="503"/>
      <c r="I77" s="503"/>
      <c r="J77" s="503"/>
      <c r="K77" s="503"/>
      <c r="L77" s="503"/>
      <c r="M77" s="504"/>
      <c r="N77" s="493"/>
    </row>
    <row r="78" spans="1:14" ht="21" customHeight="1">
      <c r="A78" s="509"/>
      <c r="B78" s="501" t="s">
        <v>79</v>
      </c>
      <c r="C78" s="502">
        <f>SUM('3c.m.'!E428)</f>
        <v>5315</v>
      </c>
      <c r="D78" s="502"/>
      <c r="E78" s="503"/>
      <c r="F78" s="503"/>
      <c r="G78" s="503"/>
      <c r="H78" s="503"/>
      <c r="I78" s="503"/>
      <c r="J78" s="503"/>
      <c r="K78" s="503"/>
      <c r="L78" s="503"/>
      <c r="M78" s="504"/>
      <c r="N78" s="493"/>
    </row>
    <row r="79" spans="1:14" ht="21" customHeight="1">
      <c r="A79" s="509"/>
      <c r="B79" s="501" t="s">
        <v>80</v>
      </c>
      <c r="C79" s="502">
        <f>SUM('3c.m.'!E444)</f>
        <v>8000</v>
      </c>
      <c r="D79" s="502"/>
      <c r="E79" s="503"/>
      <c r="F79" s="503"/>
      <c r="G79" s="503"/>
      <c r="H79" s="503"/>
      <c r="I79" s="503"/>
      <c r="J79" s="503"/>
      <c r="K79" s="503"/>
      <c r="L79" s="503"/>
      <c r="M79" s="504"/>
      <c r="N79" s="493"/>
    </row>
    <row r="80" spans="1:14" ht="21" customHeight="1">
      <c r="A80" s="509"/>
      <c r="B80" s="501" t="s">
        <v>81</v>
      </c>
      <c r="C80" s="502">
        <f>SUM('3c.m.'!E452)</f>
        <v>7000</v>
      </c>
      <c r="D80" s="502"/>
      <c r="E80" s="503"/>
      <c r="F80" s="503"/>
      <c r="G80" s="503"/>
      <c r="H80" s="503"/>
      <c r="I80" s="503"/>
      <c r="J80" s="503"/>
      <c r="K80" s="503"/>
      <c r="L80" s="503"/>
      <c r="M80" s="504"/>
      <c r="N80" s="493"/>
    </row>
    <row r="81" spans="1:14" ht="21" customHeight="1">
      <c r="A81" s="509"/>
      <c r="B81" s="501" t="s">
        <v>82</v>
      </c>
      <c r="C81" s="502">
        <f>SUM('3c.m.'!E460)</f>
        <v>2003</v>
      </c>
      <c r="D81" s="502"/>
      <c r="E81" s="503"/>
      <c r="F81" s="503"/>
      <c r="G81" s="503"/>
      <c r="H81" s="503"/>
      <c r="I81" s="503"/>
      <c r="J81" s="503"/>
      <c r="K81" s="503"/>
      <c r="L81" s="503"/>
      <c r="M81" s="504"/>
      <c r="N81" s="493"/>
    </row>
    <row r="82" spans="1:14" ht="21" customHeight="1">
      <c r="A82" s="509"/>
      <c r="B82" s="501" t="s">
        <v>83</v>
      </c>
      <c r="C82" s="502">
        <f>SUM('3c.m.'!E469)</f>
        <v>880</v>
      </c>
      <c r="D82" s="502"/>
      <c r="E82" s="503"/>
      <c r="F82" s="503"/>
      <c r="G82" s="503"/>
      <c r="H82" s="503"/>
      <c r="I82" s="503"/>
      <c r="J82" s="503"/>
      <c r="K82" s="503"/>
      <c r="L82" s="503"/>
      <c r="M82" s="504"/>
      <c r="N82" s="493"/>
    </row>
    <row r="83" spans="1:14" ht="21" customHeight="1">
      <c r="A83" s="509"/>
      <c r="B83" s="501" t="s">
        <v>84</v>
      </c>
      <c r="C83" s="502">
        <f>SUM('3c.m.'!E493)</f>
        <v>600</v>
      </c>
      <c r="D83" s="502"/>
      <c r="E83" s="503"/>
      <c r="F83" s="503"/>
      <c r="G83" s="503"/>
      <c r="H83" s="503"/>
      <c r="I83" s="503"/>
      <c r="J83" s="503"/>
      <c r="K83" s="503"/>
      <c r="L83" s="503"/>
      <c r="M83" s="504"/>
      <c r="N83" s="493"/>
    </row>
    <row r="84" spans="1:14" ht="21" customHeight="1">
      <c r="A84" s="509"/>
      <c r="B84" s="501" t="s">
        <v>85</v>
      </c>
      <c r="C84" s="502">
        <f>SUM('3c.m.'!E501)</f>
        <v>3733</v>
      </c>
      <c r="D84" s="502"/>
      <c r="E84" s="503"/>
      <c r="F84" s="503"/>
      <c r="G84" s="503"/>
      <c r="H84" s="503"/>
      <c r="I84" s="503"/>
      <c r="J84" s="503"/>
      <c r="K84" s="503"/>
      <c r="L84" s="503"/>
      <c r="M84" s="504"/>
      <c r="N84" s="493"/>
    </row>
    <row r="85" spans="1:14" ht="21" customHeight="1">
      <c r="A85" s="509"/>
      <c r="B85" s="501" t="s">
        <v>86</v>
      </c>
      <c r="C85" s="502">
        <f>SUM('3c.m.'!E509)</f>
        <v>2000</v>
      </c>
      <c r="D85" s="502"/>
      <c r="E85" s="503"/>
      <c r="F85" s="503"/>
      <c r="G85" s="503"/>
      <c r="H85" s="503"/>
      <c r="I85" s="503"/>
      <c r="J85" s="503"/>
      <c r="K85" s="503"/>
      <c r="L85" s="503"/>
      <c r="M85" s="504"/>
      <c r="N85" s="493"/>
    </row>
    <row r="86" spans="1:14" ht="21" customHeight="1">
      <c r="A86" s="509"/>
      <c r="B86" s="501" t="s">
        <v>87</v>
      </c>
      <c r="C86" s="502">
        <f>SUM('3c.m.'!E525)</f>
        <v>1000</v>
      </c>
      <c r="D86" s="502"/>
      <c r="E86" s="503"/>
      <c r="F86" s="503"/>
      <c r="G86" s="503"/>
      <c r="H86" s="503"/>
      <c r="I86" s="503"/>
      <c r="J86" s="503"/>
      <c r="K86" s="503"/>
      <c r="L86" s="503"/>
      <c r="M86" s="504"/>
      <c r="N86" s="493"/>
    </row>
    <row r="87" spans="1:14" ht="21" customHeight="1">
      <c r="A87" s="509"/>
      <c r="B87" s="501" t="s">
        <v>21</v>
      </c>
      <c r="C87" s="502">
        <f>SUM('3c.m.'!E590)</f>
        <v>173</v>
      </c>
      <c r="D87" s="502"/>
      <c r="E87" s="503"/>
      <c r="F87" s="503"/>
      <c r="G87" s="503"/>
      <c r="H87" s="503"/>
      <c r="I87" s="503"/>
      <c r="J87" s="503"/>
      <c r="K87" s="503"/>
      <c r="L87" s="503"/>
      <c r="M87" s="504"/>
      <c r="N87" s="493"/>
    </row>
    <row r="88" spans="1:14" ht="21" customHeight="1">
      <c r="A88" s="509"/>
      <c r="B88" s="501" t="s">
        <v>88</v>
      </c>
      <c r="C88" s="502">
        <f>SUM('5.mell. '!E32)</f>
        <v>5406</v>
      </c>
      <c r="D88" s="502"/>
      <c r="E88" s="503"/>
      <c r="F88" s="503"/>
      <c r="G88" s="503"/>
      <c r="H88" s="503"/>
      <c r="I88" s="503"/>
      <c r="J88" s="503"/>
      <c r="K88" s="503"/>
      <c r="L88" s="503"/>
      <c r="M88" s="504"/>
      <c r="N88" s="493"/>
    </row>
    <row r="89" spans="1:14" ht="21" customHeight="1">
      <c r="A89" s="489" t="s">
        <v>926</v>
      </c>
      <c r="B89" s="500" t="s">
        <v>89</v>
      </c>
      <c r="C89" s="491">
        <f>SUM(C90:C91)</f>
        <v>2027</v>
      </c>
      <c r="D89" s="491">
        <f>SUM(E89:N90)</f>
        <v>2027</v>
      </c>
      <c r="E89" s="503"/>
      <c r="F89" s="503"/>
      <c r="G89" s="505">
        <v>2027</v>
      </c>
      <c r="H89" s="503"/>
      <c r="I89" s="503"/>
      <c r="J89" s="503"/>
      <c r="K89" s="503"/>
      <c r="L89" s="503"/>
      <c r="M89" s="504"/>
      <c r="N89" s="493"/>
    </row>
    <row r="90" spans="1:14" ht="21" customHeight="1">
      <c r="A90" s="489"/>
      <c r="B90" s="501" t="s">
        <v>90</v>
      </c>
      <c r="C90" s="502">
        <f>SUM('3c.m.'!E477)</f>
        <v>1000</v>
      </c>
      <c r="D90" s="502"/>
      <c r="E90" s="503"/>
      <c r="F90" s="503"/>
      <c r="G90" s="503"/>
      <c r="H90" s="503"/>
      <c r="I90" s="503"/>
      <c r="J90" s="503"/>
      <c r="K90" s="503"/>
      <c r="L90" s="503"/>
      <c r="M90" s="504"/>
      <c r="N90" s="493"/>
    </row>
    <row r="91" spans="1:14" ht="21" customHeight="1">
      <c r="A91" s="489"/>
      <c r="B91" s="501" t="s">
        <v>91</v>
      </c>
      <c r="C91" s="502">
        <f>SUM('3c.m.'!E485)</f>
        <v>1027</v>
      </c>
      <c r="D91" s="502"/>
      <c r="E91" s="503"/>
      <c r="F91" s="503"/>
      <c r="G91" s="503"/>
      <c r="H91" s="503"/>
      <c r="I91" s="503"/>
      <c r="J91" s="503"/>
      <c r="K91" s="503"/>
      <c r="L91" s="503"/>
      <c r="M91" s="504"/>
      <c r="N91" s="493"/>
    </row>
    <row r="92" spans="1:14" ht="21" customHeight="1">
      <c r="A92" s="489" t="s">
        <v>928</v>
      </c>
      <c r="B92" s="500" t="s">
        <v>92</v>
      </c>
      <c r="C92" s="491">
        <f>SUM(C93:C104)</f>
        <v>176938</v>
      </c>
      <c r="D92" s="491">
        <f>SUM(E92:N93)</f>
        <v>176938</v>
      </c>
      <c r="E92" s="505">
        <v>136589</v>
      </c>
      <c r="F92" s="505">
        <v>35349</v>
      </c>
      <c r="G92" s="505"/>
      <c r="H92" s="503"/>
      <c r="I92" s="503"/>
      <c r="J92" s="503"/>
      <c r="K92" s="503"/>
      <c r="L92" s="505">
        <v>5000</v>
      </c>
      <c r="M92" s="504"/>
      <c r="N92" s="493"/>
    </row>
    <row r="93" spans="1:14" ht="21" customHeight="1">
      <c r="A93" s="509"/>
      <c r="B93" s="501" t="s">
        <v>93</v>
      </c>
      <c r="C93" s="502">
        <f>SUM('3d.m.'!E31)</f>
        <v>18500</v>
      </c>
      <c r="D93" s="502"/>
      <c r="E93" s="503"/>
      <c r="F93" s="503"/>
      <c r="G93" s="503"/>
      <c r="H93" s="503"/>
      <c r="I93" s="503"/>
      <c r="J93" s="503"/>
      <c r="K93" s="503"/>
      <c r="L93" s="503"/>
      <c r="M93" s="504"/>
      <c r="N93" s="493"/>
    </row>
    <row r="94" spans="1:14" ht="21" customHeight="1">
      <c r="A94" s="509"/>
      <c r="B94" s="501" t="s">
        <v>94</v>
      </c>
      <c r="C94" s="502">
        <f>SUM('3c.m.'!E697)</f>
        <v>2538</v>
      </c>
      <c r="D94" s="502"/>
      <c r="E94" s="503"/>
      <c r="F94" s="503"/>
      <c r="G94" s="503"/>
      <c r="H94" s="503"/>
      <c r="I94" s="503"/>
      <c r="J94" s="503"/>
      <c r="K94" s="503"/>
      <c r="L94" s="503"/>
      <c r="M94" s="504"/>
      <c r="N94" s="493"/>
    </row>
    <row r="95" spans="1:14" ht="21" customHeight="1">
      <c r="A95" s="509"/>
      <c r="B95" s="501" t="s">
        <v>95</v>
      </c>
      <c r="C95" s="502">
        <f>SUM('3c.m.'!E705)</f>
        <v>2500</v>
      </c>
      <c r="D95" s="502"/>
      <c r="E95" s="503"/>
      <c r="F95" s="503"/>
      <c r="G95" s="503"/>
      <c r="H95" s="503"/>
      <c r="I95" s="503"/>
      <c r="J95" s="503"/>
      <c r="K95" s="503"/>
      <c r="L95" s="503"/>
      <c r="M95" s="504"/>
      <c r="N95" s="493"/>
    </row>
    <row r="96" spans="1:14" ht="21" customHeight="1">
      <c r="A96" s="509"/>
      <c r="B96" s="501" t="s">
        <v>96</v>
      </c>
      <c r="C96" s="502">
        <f>SUM('3c.m.'!E713)</f>
        <v>500</v>
      </c>
      <c r="D96" s="502"/>
      <c r="E96" s="503"/>
      <c r="F96" s="503"/>
      <c r="G96" s="503"/>
      <c r="H96" s="503"/>
      <c r="I96" s="503"/>
      <c r="J96" s="503"/>
      <c r="K96" s="503"/>
      <c r="L96" s="503"/>
      <c r="M96" s="504"/>
      <c r="N96" s="493"/>
    </row>
    <row r="97" spans="1:14" ht="21" customHeight="1">
      <c r="A97" s="509"/>
      <c r="B97" s="501" t="s">
        <v>97</v>
      </c>
      <c r="C97" s="502">
        <f>SUM('3c.m.'!E721)</f>
        <v>10000</v>
      </c>
      <c r="D97" s="502"/>
      <c r="E97" s="503"/>
      <c r="F97" s="503"/>
      <c r="G97" s="503"/>
      <c r="H97" s="503"/>
      <c r="I97" s="503"/>
      <c r="J97" s="503"/>
      <c r="K97" s="503"/>
      <c r="L97" s="503"/>
      <c r="M97" s="504"/>
      <c r="N97" s="493"/>
    </row>
    <row r="98" spans="1:14" ht="21" customHeight="1">
      <c r="A98" s="509"/>
      <c r="B98" s="501" t="s">
        <v>98</v>
      </c>
      <c r="C98" s="502">
        <f>SUM('3c.m.'!E729)</f>
        <v>5000</v>
      </c>
      <c r="D98" s="502"/>
      <c r="E98" s="503"/>
      <c r="F98" s="503"/>
      <c r="G98" s="503"/>
      <c r="H98" s="503"/>
      <c r="I98" s="503"/>
      <c r="J98" s="503"/>
      <c r="K98" s="503"/>
      <c r="L98" s="503"/>
      <c r="M98" s="504"/>
      <c r="N98" s="493"/>
    </row>
    <row r="99" spans="1:14" ht="21" customHeight="1">
      <c r="A99" s="509"/>
      <c r="B99" s="501" t="s">
        <v>99</v>
      </c>
      <c r="C99" s="502">
        <f>SUM('3c.m.'!E738)</f>
        <v>3000</v>
      </c>
      <c r="D99" s="502"/>
      <c r="E99" s="503"/>
      <c r="F99" s="503"/>
      <c r="G99" s="503"/>
      <c r="H99" s="503"/>
      <c r="I99" s="503"/>
      <c r="J99" s="503"/>
      <c r="K99" s="503"/>
      <c r="L99" s="503"/>
      <c r="M99" s="504"/>
      <c r="N99" s="493"/>
    </row>
    <row r="100" spans="1:14" ht="21" customHeight="1">
      <c r="A100" s="509"/>
      <c r="B100" s="501" t="s">
        <v>100</v>
      </c>
      <c r="C100" s="502">
        <f>SUM('3c.m.'!E746)</f>
        <v>3000</v>
      </c>
      <c r="D100" s="502"/>
      <c r="E100" s="503"/>
      <c r="F100" s="503"/>
      <c r="G100" s="503"/>
      <c r="H100" s="503"/>
      <c r="I100" s="503"/>
      <c r="J100" s="503"/>
      <c r="K100" s="503"/>
      <c r="L100" s="503"/>
      <c r="M100" s="504"/>
      <c r="N100" s="493"/>
    </row>
    <row r="101" spans="1:14" ht="21" customHeight="1">
      <c r="A101" s="509"/>
      <c r="B101" s="501" t="s">
        <v>101</v>
      </c>
      <c r="C101" s="502">
        <f>SUM('3c.m.'!E754)</f>
        <v>1500</v>
      </c>
      <c r="D101" s="502"/>
      <c r="E101" s="503"/>
      <c r="F101" s="503"/>
      <c r="G101" s="503"/>
      <c r="H101" s="503"/>
      <c r="I101" s="503"/>
      <c r="J101" s="503"/>
      <c r="K101" s="503"/>
      <c r="L101" s="503"/>
      <c r="M101" s="504"/>
      <c r="N101" s="493"/>
    </row>
    <row r="102" spans="1:14" ht="21" customHeight="1">
      <c r="A102" s="509"/>
      <c r="B102" s="501" t="s">
        <v>102</v>
      </c>
      <c r="C102" s="502">
        <f>SUM('3d.m.'!E21)</f>
        <v>5000</v>
      </c>
      <c r="D102" s="502"/>
      <c r="E102" s="503"/>
      <c r="F102" s="503"/>
      <c r="G102" s="503"/>
      <c r="H102" s="503"/>
      <c r="I102" s="503"/>
      <c r="J102" s="503"/>
      <c r="K102" s="503"/>
      <c r="L102" s="503"/>
      <c r="M102" s="504"/>
      <c r="N102" s="493"/>
    </row>
    <row r="103" spans="1:14" ht="21" customHeight="1">
      <c r="A103" s="509"/>
      <c r="B103" s="501" t="s">
        <v>103</v>
      </c>
      <c r="C103" s="502">
        <f>SUM('3d.m.'!E22)</f>
        <v>11000</v>
      </c>
      <c r="D103" s="502"/>
      <c r="E103" s="503"/>
      <c r="F103" s="503"/>
      <c r="G103" s="503"/>
      <c r="H103" s="503"/>
      <c r="I103" s="503"/>
      <c r="J103" s="503"/>
      <c r="K103" s="503"/>
      <c r="L103" s="503"/>
      <c r="M103" s="504"/>
      <c r="N103" s="493"/>
    </row>
    <row r="104" spans="1:14" ht="21" customHeight="1">
      <c r="A104" s="509"/>
      <c r="B104" s="501" t="s">
        <v>104</v>
      </c>
      <c r="C104" s="502">
        <f>SUM('3d.m.'!E29)</f>
        <v>114400</v>
      </c>
      <c r="D104" s="502"/>
      <c r="E104" s="503"/>
      <c r="F104" s="503"/>
      <c r="G104" s="503"/>
      <c r="H104" s="503"/>
      <c r="I104" s="503"/>
      <c r="J104" s="503"/>
      <c r="K104" s="503"/>
      <c r="L104" s="503"/>
      <c r="M104" s="504"/>
      <c r="N104" s="493"/>
    </row>
    <row r="105" spans="1:14" ht="21" customHeight="1">
      <c r="A105" s="489" t="s">
        <v>930</v>
      </c>
      <c r="B105" s="500" t="s">
        <v>105</v>
      </c>
      <c r="C105" s="491">
        <f>SUM(C106:C122)</f>
        <v>2574604</v>
      </c>
      <c r="D105" s="491">
        <f>SUM(E105:N106)</f>
        <v>2574604</v>
      </c>
      <c r="E105" s="503"/>
      <c r="F105" s="505">
        <v>249802</v>
      </c>
      <c r="G105" s="505">
        <v>907253</v>
      </c>
      <c r="H105" s="505"/>
      <c r="I105" s="505">
        <v>67660</v>
      </c>
      <c r="J105" s="503"/>
      <c r="K105" s="503"/>
      <c r="L105" s="505">
        <v>469889</v>
      </c>
      <c r="M105" s="506">
        <v>880000</v>
      </c>
      <c r="N105" s="510"/>
    </row>
    <row r="106" spans="1:14" ht="21" customHeight="1">
      <c r="A106" s="509"/>
      <c r="B106" s="501" t="s">
        <v>106</v>
      </c>
      <c r="C106" s="502">
        <f>SUM('3c.m.'!E53)</f>
        <v>861675</v>
      </c>
      <c r="D106" s="502"/>
      <c r="E106" s="503"/>
      <c r="F106" s="503"/>
      <c r="G106" s="503"/>
      <c r="H106" s="503"/>
      <c r="I106" s="503"/>
      <c r="J106" s="503"/>
      <c r="K106" s="503"/>
      <c r="L106" s="503"/>
      <c r="M106" s="504"/>
      <c r="N106" s="493"/>
    </row>
    <row r="107" spans="1:14" ht="21" customHeight="1">
      <c r="A107" s="509"/>
      <c r="B107" s="501" t="s">
        <v>107</v>
      </c>
      <c r="C107" s="502">
        <f>SUM('3c.m.'!E61)</f>
        <v>19627</v>
      </c>
      <c r="D107" s="502"/>
      <c r="E107" s="503"/>
      <c r="F107" s="503"/>
      <c r="G107" s="503"/>
      <c r="H107" s="503"/>
      <c r="I107" s="503"/>
      <c r="J107" s="503"/>
      <c r="K107" s="503"/>
      <c r="L107" s="503"/>
      <c r="M107" s="504"/>
      <c r="N107" s="493"/>
    </row>
    <row r="108" spans="1:14" ht="21" customHeight="1">
      <c r="A108" s="509"/>
      <c r="B108" s="501" t="s">
        <v>108</v>
      </c>
      <c r="C108" s="502">
        <f>SUM('3c.m.'!E69)</f>
        <v>126328</v>
      </c>
      <c r="D108" s="502"/>
      <c r="E108" s="503"/>
      <c r="F108" s="503"/>
      <c r="G108" s="503"/>
      <c r="H108" s="503"/>
      <c r="I108" s="503"/>
      <c r="J108" s="503"/>
      <c r="K108" s="503"/>
      <c r="L108" s="503"/>
      <c r="M108" s="504"/>
      <c r="N108" s="493"/>
    </row>
    <row r="109" spans="1:14" ht="21" customHeight="1">
      <c r="A109" s="509"/>
      <c r="B109" s="498" t="s">
        <v>109</v>
      </c>
      <c r="C109" s="502">
        <f>SUM('3c.m.'!E78)</f>
        <v>5000</v>
      </c>
      <c r="D109" s="502"/>
      <c r="E109" s="503"/>
      <c r="F109" s="503"/>
      <c r="G109" s="503"/>
      <c r="H109" s="503"/>
      <c r="I109" s="503"/>
      <c r="J109" s="503"/>
      <c r="K109" s="503"/>
      <c r="L109" s="503"/>
      <c r="M109" s="504"/>
      <c r="N109" s="493"/>
    </row>
    <row r="110" spans="1:14" ht="21" customHeight="1">
      <c r="A110" s="509"/>
      <c r="B110" s="498" t="s">
        <v>110</v>
      </c>
      <c r="C110" s="502">
        <f>SUM('3c.m.'!E86)</f>
        <v>15000</v>
      </c>
      <c r="D110" s="502"/>
      <c r="E110" s="503"/>
      <c r="F110" s="503"/>
      <c r="G110" s="503"/>
      <c r="H110" s="503"/>
      <c r="I110" s="503"/>
      <c r="J110" s="503"/>
      <c r="K110" s="503"/>
      <c r="L110" s="503"/>
      <c r="M110" s="504"/>
      <c r="N110" s="493"/>
    </row>
    <row r="111" spans="1:14" ht="21" customHeight="1">
      <c r="A111" s="509"/>
      <c r="B111" s="498" t="s">
        <v>111</v>
      </c>
      <c r="C111" s="502">
        <f>SUM('3c.m.'!E94)</f>
        <v>11239</v>
      </c>
      <c r="D111" s="502"/>
      <c r="E111" s="503"/>
      <c r="F111" s="503"/>
      <c r="G111" s="503"/>
      <c r="H111" s="503"/>
      <c r="I111" s="503"/>
      <c r="J111" s="503"/>
      <c r="K111" s="503"/>
      <c r="L111" s="503"/>
      <c r="M111" s="504"/>
      <c r="N111" s="493"/>
    </row>
    <row r="112" spans="1:14" ht="21" customHeight="1">
      <c r="A112" s="509"/>
      <c r="B112" s="498" t="s">
        <v>112</v>
      </c>
      <c r="C112" s="502">
        <f>SUM('3c.m.'!E102)</f>
        <v>31922</v>
      </c>
      <c r="D112" s="502"/>
      <c r="E112" s="503"/>
      <c r="F112" s="503"/>
      <c r="G112" s="503"/>
      <c r="H112" s="503"/>
      <c r="I112" s="503"/>
      <c r="J112" s="503"/>
      <c r="K112" s="503"/>
      <c r="L112" s="503"/>
      <c r="M112" s="504"/>
      <c r="N112" s="493"/>
    </row>
    <row r="113" spans="1:14" ht="21" customHeight="1">
      <c r="A113" s="509"/>
      <c r="B113" s="498" t="s">
        <v>113</v>
      </c>
      <c r="C113" s="502">
        <f>SUM('3c.m.'!E110)</f>
        <v>4000</v>
      </c>
      <c r="D113" s="502"/>
      <c r="E113" s="503"/>
      <c r="F113" s="503"/>
      <c r="G113" s="503"/>
      <c r="H113" s="503"/>
      <c r="I113" s="503"/>
      <c r="J113" s="503"/>
      <c r="K113" s="503"/>
      <c r="L113" s="503"/>
      <c r="M113" s="504"/>
      <c r="N113" s="493"/>
    </row>
    <row r="114" spans="1:14" ht="21" customHeight="1">
      <c r="A114" s="509"/>
      <c r="B114" s="498" t="s">
        <v>114</v>
      </c>
      <c r="C114" s="502">
        <f>SUM('3c.m.'!E267)</f>
        <v>637000</v>
      </c>
      <c r="D114" s="502"/>
      <c r="E114" s="503"/>
      <c r="F114" s="503"/>
      <c r="G114" s="503"/>
      <c r="H114" s="503"/>
      <c r="I114" s="503"/>
      <c r="J114" s="503"/>
      <c r="K114" s="503"/>
      <c r="L114" s="503"/>
      <c r="M114" s="504"/>
      <c r="N114" s="493"/>
    </row>
    <row r="115" spans="1:14" ht="21" customHeight="1">
      <c r="A115" s="509"/>
      <c r="B115" s="501" t="s">
        <v>115</v>
      </c>
      <c r="C115" s="502">
        <f>SUM('4.mell.'!E29)</f>
        <v>160705</v>
      </c>
      <c r="D115" s="502"/>
      <c r="E115" s="503"/>
      <c r="F115" s="503"/>
      <c r="G115" s="503"/>
      <c r="H115" s="503"/>
      <c r="I115" s="503"/>
      <c r="J115" s="503"/>
      <c r="K115" s="503"/>
      <c r="L115" s="503"/>
      <c r="M115" s="504"/>
      <c r="N115" s="493"/>
    </row>
    <row r="116" spans="1:14" ht="21" customHeight="1">
      <c r="A116" s="509"/>
      <c r="B116" s="501" t="s">
        <v>116</v>
      </c>
      <c r="C116" s="502">
        <f>SUM('4.mell.'!E39)</f>
        <v>57378</v>
      </c>
      <c r="D116" s="502"/>
      <c r="E116" s="503"/>
      <c r="F116" s="503"/>
      <c r="G116" s="503"/>
      <c r="H116" s="503"/>
      <c r="I116" s="503"/>
      <c r="J116" s="503"/>
      <c r="K116" s="503"/>
      <c r="L116" s="503"/>
      <c r="M116" s="504"/>
      <c r="N116" s="493"/>
    </row>
    <row r="117" spans="1:14" ht="21" customHeight="1">
      <c r="A117" s="509"/>
      <c r="B117" s="501" t="s">
        <v>117</v>
      </c>
      <c r="C117" s="502">
        <f>SUM('4.mell.'!E43)</f>
        <v>188219</v>
      </c>
      <c r="D117" s="502"/>
      <c r="E117" s="503"/>
      <c r="F117" s="503"/>
      <c r="G117" s="503"/>
      <c r="H117" s="503"/>
      <c r="I117" s="503"/>
      <c r="J117" s="503"/>
      <c r="K117" s="503"/>
      <c r="L117" s="503"/>
      <c r="M117" s="504"/>
      <c r="N117" s="493"/>
    </row>
    <row r="118" spans="1:14" ht="21" customHeight="1">
      <c r="A118" s="509"/>
      <c r="B118" s="501" t="s">
        <v>227</v>
      </c>
      <c r="C118" s="502">
        <f>SUM('4.mell.'!E47)</f>
        <v>100969</v>
      </c>
      <c r="D118" s="502"/>
      <c r="E118" s="503"/>
      <c r="F118" s="503"/>
      <c r="G118" s="503"/>
      <c r="H118" s="503"/>
      <c r="I118" s="503"/>
      <c r="J118" s="503"/>
      <c r="K118" s="503"/>
      <c r="L118" s="503"/>
      <c r="M118" s="504"/>
      <c r="N118" s="493"/>
    </row>
    <row r="119" spans="1:14" ht="21" customHeight="1">
      <c r="A119" s="509"/>
      <c r="B119" s="501" t="s">
        <v>118</v>
      </c>
      <c r="C119" s="502">
        <f>SUM('4.mell.'!E72)</f>
        <v>240000</v>
      </c>
      <c r="D119" s="502"/>
      <c r="E119" s="503"/>
      <c r="F119" s="503"/>
      <c r="G119" s="503"/>
      <c r="H119" s="503"/>
      <c r="I119" s="503"/>
      <c r="J119" s="503"/>
      <c r="K119" s="503"/>
      <c r="L119" s="503"/>
      <c r="M119" s="504"/>
      <c r="N119" s="493"/>
    </row>
    <row r="120" spans="1:14" ht="21" customHeight="1">
      <c r="A120" s="509"/>
      <c r="B120" s="501" t="s">
        <v>287</v>
      </c>
      <c r="C120" s="502">
        <f>SUM('4.mell.'!E76)</f>
        <v>30000</v>
      </c>
      <c r="D120" s="502"/>
      <c r="E120" s="503"/>
      <c r="F120" s="503"/>
      <c r="G120" s="503"/>
      <c r="H120" s="503"/>
      <c r="I120" s="503"/>
      <c r="J120" s="503"/>
      <c r="K120" s="503"/>
      <c r="L120" s="503"/>
      <c r="M120" s="504"/>
      <c r="N120" s="493"/>
    </row>
    <row r="121" spans="1:14" ht="21" customHeight="1">
      <c r="A121" s="509"/>
      <c r="B121" s="501" t="s">
        <v>119</v>
      </c>
      <c r="C121" s="502">
        <f>SUM('4.mell.'!E79)</f>
        <v>70542</v>
      </c>
      <c r="D121" s="502"/>
      <c r="E121" s="503"/>
      <c r="F121" s="503"/>
      <c r="G121" s="503"/>
      <c r="H121" s="503"/>
      <c r="I121" s="503"/>
      <c r="J121" s="503"/>
      <c r="K121" s="503"/>
      <c r="L121" s="503"/>
      <c r="M121" s="504"/>
      <c r="N121" s="493"/>
    </row>
    <row r="122" spans="1:14" ht="21" customHeight="1">
      <c r="A122" s="509"/>
      <c r="B122" s="501" t="s">
        <v>229</v>
      </c>
      <c r="C122" s="502">
        <f>SUM('5.mell. '!E16)</f>
        <v>15000</v>
      </c>
      <c r="D122" s="502"/>
      <c r="E122" s="503"/>
      <c r="F122" s="503"/>
      <c r="G122" s="503"/>
      <c r="H122" s="503"/>
      <c r="I122" s="503"/>
      <c r="J122" s="503"/>
      <c r="K122" s="503"/>
      <c r="L122" s="503"/>
      <c r="M122" s="504"/>
      <c r="N122" s="493"/>
    </row>
    <row r="123" spans="1:14" ht="21" customHeight="1">
      <c r="A123" s="489" t="s">
        <v>932</v>
      </c>
      <c r="B123" s="500" t="s">
        <v>120</v>
      </c>
      <c r="C123" s="502"/>
      <c r="D123" s="491">
        <f>SUM(E123:M123)</f>
        <v>0</v>
      </c>
      <c r="E123" s="503"/>
      <c r="F123" s="503"/>
      <c r="G123" s="503"/>
      <c r="H123" s="503"/>
      <c r="I123" s="503"/>
      <c r="J123" s="503"/>
      <c r="K123" s="503"/>
      <c r="L123" s="503"/>
      <c r="M123" s="504"/>
      <c r="N123" s="493"/>
    </row>
    <row r="124" spans="1:14" ht="21" customHeight="1">
      <c r="A124" s="489" t="s">
        <v>934</v>
      </c>
      <c r="B124" s="500" t="s">
        <v>121</v>
      </c>
      <c r="C124" s="502"/>
      <c r="D124" s="491">
        <f>SUM(E124:M124)</f>
        <v>0</v>
      </c>
      <c r="E124" s="503"/>
      <c r="F124" s="503"/>
      <c r="G124" s="503"/>
      <c r="H124" s="503"/>
      <c r="I124" s="503"/>
      <c r="J124" s="503"/>
      <c r="K124" s="503"/>
      <c r="L124" s="503"/>
      <c r="M124" s="504"/>
      <c r="N124" s="493"/>
    </row>
    <row r="125" spans="1:14" ht="21" customHeight="1">
      <c r="A125" s="489" t="s">
        <v>936</v>
      </c>
      <c r="B125" s="500" t="s">
        <v>124</v>
      </c>
      <c r="C125" s="491">
        <f>SUM(C126:C136)</f>
        <v>92679</v>
      </c>
      <c r="D125" s="491">
        <f>SUM(E125:M125)</f>
        <v>92679</v>
      </c>
      <c r="E125" s="503"/>
      <c r="F125" s="505">
        <v>78000</v>
      </c>
      <c r="G125" s="503"/>
      <c r="H125" s="505"/>
      <c r="I125" s="503"/>
      <c r="J125" s="503"/>
      <c r="K125" s="503"/>
      <c r="L125" s="505">
        <v>14679</v>
      </c>
      <c r="M125" s="504"/>
      <c r="N125" s="493"/>
    </row>
    <row r="126" spans="1:14" ht="21" customHeight="1">
      <c r="A126" s="489"/>
      <c r="B126" s="501" t="s">
        <v>652</v>
      </c>
      <c r="C126" s="502">
        <f>SUM('3c.m.'!E127)</f>
        <v>14409</v>
      </c>
      <c r="D126" s="491"/>
      <c r="E126" s="503"/>
      <c r="F126" s="503"/>
      <c r="G126" s="503"/>
      <c r="H126" s="505"/>
      <c r="I126" s="503"/>
      <c r="J126" s="503"/>
      <c r="K126" s="503"/>
      <c r="L126" s="505"/>
      <c r="M126" s="504"/>
      <c r="N126" s="493"/>
    </row>
    <row r="127" spans="1:14" ht="21" customHeight="1">
      <c r="A127" s="489"/>
      <c r="B127" s="501" t="s">
        <v>653</v>
      </c>
      <c r="C127" s="502">
        <f>SUM('3c.m.'!E135)</f>
        <v>8000</v>
      </c>
      <c r="D127" s="491"/>
      <c r="E127" s="503"/>
      <c r="F127" s="503"/>
      <c r="G127" s="503"/>
      <c r="H127" s="505"/>
      <c r="I127" s="503"/>
      <c r="J127" s="503"/>
      <c r="K127" s="503"/>
      <c r="L127" s="505"/>
      <c r="M127" s="504"/>
      <c r="N127" s="493"/>
    </row>
    <row r="128" spans="1:14" ht="21" customHeight="1">
      <c r="A128" s="489"/>
      <c r="B128" s="501" t="s">
        <v>125</v>
      </c>
      <c r="C128" s="502">
        <f>SUM('3c.m.'!E151)</f>
        <v>5341</v>
      </c>
      <c r="D128" s="502"/>
      <c r="E128" s="503"/>
      <c r="F128" s="503"/>
      <c r="G128" s="503"/>
      <c r="H128" s="503"/>
      <c r="I128" s="503"/>
      <c r="J128" s="503"/>
      <c r="K128" s="503"/>
      <c r="L128" s="503"/>
      <c r="M128" s="504"/>
      <c r="N128" s="493"/>
    </row>
    <row r="129" spans="1:14" ht="21" customHeight="1">
      <c r="A129" s="489"/>
      <c r="B129" s="501" t="s">
        <v>126</v>
      </c>
      <c r="C129" s="502">
        <f>SUM('3c.m.'!E574)</f>
        <v>7909</v>
      </c>
      <c r="D129" s="502"/>
      <c r="E129" s="503"/>
      <c r="F129" s="503"/>
      <c r="G129" s="503"/>
      <c r="H129" s="503"/>
      <c r="I129" s="503"/>
      <c r="J129" s="503"/>
      <c r="K129" s="503"/>
      <c r="L129" s="503"/>
      <c r="M129" s="504"/>
      <c r="N129" s="493"/>
    </row>
    <row r="130" spans="1:14" ht="21" customHeight="1">
      <c r="A130" s="489"/>
      <c r="B130" s="501" t="s">
        <v>127</v>
      </c>
      <c r="C130" s="502">
        <f>SUM('3c.m.'!E600)</f>
        <v>5000</v>
      </c>
      <c r="D130" s="502"/>
      <c r="E130" s="503"/>
      <c r="F130" s="503"/>
      <c r="G130" s="503"/>
      <c r="H130" s="503"/>
      <c r="I130" s="503"/>
      <c r="J130" s="503"/>
      <c r="K130" s="503"/>
      <c r="L130" s="503"/>
      <c r="M130" s="504"/>
      <c r="N130" s="493"/>
    </row>
    <row r="131" spans="1:14" ht="21" customHeight="1">
      <c r="A131" s="489"/>
      <c r="B131" s="501" t="s">
        <v>128</v>
      </c>
      <c r="C131" s="502">
        <f>SUM('3c.m.'!E608)</f>
        <v>3811</v>
      </c>
      <c r="D131" s="502"/>
      <c r="E131" s="503"/>
      <c r="F131" s="503"/>
      <c r="G131" s="503"/>
      <c r="H131" s="503"/>
      <c r="I131" s="503"/>
      <c r="J131" s="503"/>
      <c r="K131" s="503"/>
      <c r="L131" s="503"/>
      <c r="M131" s="504"/>
      <c r="N131" s="493"/>
    </row>
    <row r="132" spans="1:14" ht="21" customHeight="1">
      <c r="A132" s="489"/>
      <c r="B132" s="501" t="s">
        <v>129</v>
      </c>
      <c r="C132" s="502">
        <f>SUM('3c.m.'!E616)</f>
        <v>12709</v>
      </c>
      <c r="D132" s="502"/>
      <c r="E132" s="503"/>
      <c r="F132" s="503"/>
      <c r="G132" s="503"/>
      <c r="H132" s="503"/>
      <c r="I132" s="503"/>
      <c r="J132" s="503"/>
      <c r="K132" s="503"/>
      <c r="L132" s="503"/>
      <c r="M132" s="504"/>
      <c r="N132" s="493"/>
    </row>
    <row r="133" spans="1:14" ht="21" customHeight="1">
      <c r="A133" s="489"/>
      <c r="B133" s="501" t="s">
        <v>224</v>
      </c>
      <c r="C133" s="502">
        <f>SUM('3c.m.'!E624)</f>
        <v>3000</v>
      </c>
      <c r="D133" s="502"/>
      <c r="E133" s="503"/>
      <c r="F133" s="503"/>
      <c r="G133" s="503"/>
      <c r="H133" s="503"/>
      <c r="I133" s="503"/>
      <c r="J133" s="503"/>
      <c r="K133" s="503"/>
      <c r="L133" s="503"/>
      <c r="M133" s="504"/>
      <c r="N133" s="493"/>
    </row>
    <row r="134" spans="1:14" ht="21" customHeight="1">
      <c r="A134" s="489"/>
      <c r="B134" s="501" t="s">
        <v>130</v>
      </c>
      <c r="C134" s="502">
        <f>SUM('3c.m.'!E632)</f>
        <v>3000</v>
      </c>
      <c r="D134" s="502"/>
      <c r="E134" s="503"/>
      <c r="F134" s="503"/>
      <c r="G134" s="503"/>
      <c r="H134" s="503"/>
      <c r="I134" s="503"/>
      <c r="J134" s="503"/>
      <c r="K134" s="503"/>
      <c r="L134" s="503"/>
      <c r="M134" s="504"/>
      <c r="N134" s="493"/>
    </row>
    <row r="135" spans="1:14" ht="21" customHeight="1">
      <c r="A135" s="489"/>
      <c r="B135" s="501" t="s">
        <v>661</v>
      </c>
      <c r="C135" s="502">
        <f>SUM('5.mell. '!E31)</f>
        <v>4500</v>
      </c>
      <c r="D135" s="502"/>
      <c r="E135" s="503"/>
      <c r="F135" s="503"/>
      <c r="G135" s="503"/>
      <c r="H135" s="503"/>
      <c r="I135" s="503"/>
      <c r="J135" s="503"/>
      <c r="K135" s="503"/>
      <c r="L135" s="503"/>
      <c r="M135" s="504"/>
      <c r="N135" s="493"/>
    </row>
    <row r="136" spans="1:14" ht="21" customHeight="1">
      <c r="A136" s="489"/>
      <c r="B136" s="501" t="s">
        <v>131</v>
      </c>
      <c r="C136" s="502">
        <f>SUM('3c.m.'!E640)</f>
        <v>25000</v>
      </c>
      <c r="D136" s="502"/>
      <c r="E136" s="503"/>
      <c r="F136" s="503"/>
      <c r="G136" s="503"/>
      <c r="H136" s="503"/>
      <c r="I136" s="503"/>
      <c r="J136" s="503"/>
      <c r="K136" s="503"/>
      <c r="L136" s="503"/>
      <c r="M136" s="504"/>
      <c r="N136" s="493"/>
    </row>
    <row r="137" spans="1:14" ht="21" customHeight="1">
      <c r="A137" s="489" t="s">
        <v>938</v>
      </c>
      <c r="B137" s="500" t="s">
        <v>132</v>
      </c>
      <c r="C137" s="491">
        <f>SUM(C138:C141)</f>
        <v>37686</v>
      </c>
      <c r="D137" s="491">
        <f>SUM(E137:M137)</f>
        <v>37686</v>
      </c>
      <c r="E137" s="503"/>
      <c r="F137" s="505">
        <v>33207</v>
      </c>
      <c r="G137" s="505"/>
      <c r="H137" s="503"/>
      <c r="I137" s="503"/>
      <c r="J137" s="503"/>
      <c r="K137" s="503"/>
      <c r="L137" s="505">
        <v>4479</v>
      </c>
      <c r="M137" s="504"/>
      <c r="N137" s="493"/>
    </row>
    <row r="138" spans="1:14" ht="21" customHeight="1">
      <c r="A138" s="489"/>
      <c r="B138" s="501" t="s">
        <v>221</v>
      </c>
      <c r="C138" s="502">
        <f>SUM('3c.m.'!E193)</f>
        <v>7500</v>
      </c>
      <c r="D138" s="502"/>
      <c r="E138" s="503"/>
      <c r="F138" s="503"/>
      <c r="G138" s="503"/>
      <c r="H138" s="503"/>
      <c r="I138" s="503"/>
      <c r="J138" s="503"/>
      <c r="K138" s="503"/>
      <c r="L138" s="503"/>
      <c r="M138" s="504"/>
      <c r="N138" s="493"/>
    </row>
    <row r="139" spans="1:14" ht="21" customHeight="1">
      <c r="A139" s="489"/>
      <c r="B139" s="501" t="s">
        <v>133</v>
      </c>
      <c r="C139" s="502">
        <f>SUM('3c.m.'!E242)</f>
        <v>3000</v>
      </c>
      <c r="D139" s="502"/>
      <c r="E139" s="503"/>
      <c r="F139" s="503"/>
      <c r="G139" s="503"/>
      <c r="H139" s="503"/>
      <c r="I139" s="503"/>
      <c r="J139" s="503"/>
      <c r="K139" s="503"/>
      <c r="L139" s="503"/>
      <c r="M139" s="504"/>
      <c r="N139" s="493"/>
    </row>
    <row r="140" spans="1:14" ht="21" customHeight="1">
      <c r="A140" s="489"/>
      <c r="B140" s="501" t="s">
        <v>134</v>
      </c>
      <c r="C140" s="502">
        <f>SUM('3c.m.'!E770)</f>
        <v>2707</v>
      </c>
      <c r="D140" s="502"/>
      <c r="E140" s="503"/>
      <c r="F140" s="503"/>
      <c r="G140" s="503"/>
      <c r="H140" s="503"/>
      <c r="I140" s="503"/>
      <c r="J140" s="503"/>
      <c r="K140" s="503"/>
      <c r="L140" s="503"/>
      <c r="M140" s="504"/>
      <c r="N140" s="493"/>
    </row>
    <row r="141" spans="1:14" ht="21" customHeight="1">
      <c r="A141" s="489"/>
      <c r="B141" s="501" t="s">
        <v>135</v>
      </c>
      <c r="C141" s="502">
        <f>SUM('5.mell. '!E20)</f>
        <v>24479</v>
      </c>
      <c r="D141" s="502"/>
      <c r="E141" s="503"/>
      <c r="F141" s="503"/>
      <c r="G141" s="503"/>
      <c r="H141" s="503"/>
      <c r="I141" s="503"/>
      <c r="J141" s="503"/>
      <c r="K141" s="503"/>
      <c r="L141" s="503"/>
      <c r="M141" s="504"/>
      <c r="N141" s="493"/>
    </row>
    <row r="142" spans="1:14" ht="21" customHeight="1">
      <c r="A142" s="489" t="s">
        <v>940</v>
      </c>
      <c r="B142" s="500" t="s">
        <v>136</v>
      </c>
      <c r="C142" s="491">
        <f>SUM(C143:C155)</f>
        <v>37496</v>
      </c>
      <c r="D142" s="491">
        <f>SUM(E142:M142)</f>
        <v>37496</v>
      </c>
      <c r="E142" s="503"/>
      <c r="F142" s="505">
        <v>34020</v>
      </c>
      <c r="G142" s="505"/>
      <c r="H142" s="503"/>
      <c r="I142" s="503"/>
      <c r="J142" s="503"/>
      <c r="K142" s="503"/>
      <c r="L142" s="503">
        <v>3476</v>
      </c>
      <c r="M142" s="504"/>
      <c r="N142" s="493"/>
    </row>
    <row r="143" spans="1:14" ht="21" customHeight="1">
      <c r="A143" s="489"/>
      <c r="B143" s="501" t="s">
        <v>137</v>
      </c>
      <c r="C143" s="502">
        <f>SUM('3c.m.'!E176)</f>
        <v>16460</v>
      </c>
      <c r="D143" s="502"/>
      <c r="E143" s="503"/>
      <c r="F143" s="503"/>
      <c r="G143" s="503"/>
      <c r="H143" s="503"/>
      <c r="I143" s="503"/>
      <c r="J143" s="503"/>
      <c r="K143" s="503"/>
      <c r="L143" s="503"/>
      <c r="M143" s="504"/>
      <c r="N143" s="493"/>
    </row>
    <row r="144" spans="1:14" ht="21" customHeight="1">
      <c r="A144" s="489"/>
      <c r="B144" s="501" t="s">
        <v>138</v>
      </c>
      <c r="C144" s="502">
        <f>SUM('3c.m.'!E762)</f>
        <v>1516</v>
      </c>
      <c r="D144" s="502"/>
      <c r="E144" s="503"/>
      <c r="F144" s="503"/>
      <c r="G144" s="503"/>
      <c r="H144" s="503"/>
      <c r="I144" s="503"/>
      <c r="J144" s="503"/>
      <c r="K144" s="503"/>
      <c r="L144" s="503"/>
      <c r="M144" s="504"/>
      <c r="N144" s="493"/>
    </row>
    <row r="145" spans="1:14" ht="21" customHeight="1">
      <c r="A145" s="489"/>
      <c r="B145" s="501" t="s">
        <v>139</v>
      </c>
      <c r="C145" s="502">
        <f>SUM('3d.m.'!E34)</f>
        <v>0</v>
      </c>
      <c r="D145" s="502"/>
      <c r="E145" s="503"/>
      <c r="F145" s="503"/>
      <c r="G145" s="503"/>
      <c r="H145" s="503"/>
      <c r="I145" s="503"/>
      <c r="J145" s="503"/>
      <c r="K145" s="503"/>
      <c r="L145" s="503"/>
      <c r="M145" s="504"/>
      <c r="N145" s="493"/>
    </row>
    <row r="146" spans="1:14" ht="21" customHeight="1">
      <c r="A146" s="489"/>
      <c r="B146" s="501" t="s">
        <v>140</v>
      </c>
      <c r="C146" s="502">
        <f>SUM('3d.m.'!E35)</f>
        <v>1392</v>
      </c>
      <c r="D146" s="502"/>
      <c r="E146" s="503"/>
      <c r="F146" s="503"/>
      <c r="G146" s="503"/>
      <c r="H146" s="503"/>
      <c r="I146" s="503"/>
      <c r="J146" s="503"/>
      <c r="K146" s="503"/>
      <c r="L146" s="503"/>
      <c r="M146" s="504"/>
      <c r="N146" s="493"/>
    </row>
    <row r="147" spans="1:14" ht="21" customHeight="1">
      <c r="A147" s="489"/>
      <c r="B147" s="501" t="s">
        <v>141</v>
      </c>
      <c r="C147" s="502">
        <f>SUM('3d.m.'!E36)</f>
        <v>7012</v>
      </c>
      <c r="D147" s="502"/>
      <c r="E147" s="503"/>
      <c r="F147" s="503"/>
      <c r="G147" s="503"/>
      <c r="H147" s="503"/>
      <c r="I147" s="503"/>
      <c r="J147" s="503"/>
      <c r="K147" s="503"/>
      <c r="L147" s="503"/>
      <c r="M147" s="504"/>
      <c r="N147" s="493"/>
    </row>
    <row r="148" spans="1:14" ht="21" customHeight="1">
      <c r="A148" s="489"/>
      <c r="B148" s="501" t="s">
        <v>151</v>
      </c>
      <c r="C148" s="502">
        <f>SUM('3d.m.'!E37)</f>
        <v>1972</v>
      </c>
      <c r="D148" s="502"/>
      <c r="E148" s="503"/>
      <c r="F148" s="503"/>
      <c r="G148" s="503"/>
      <c r="H148" s="503"/>
      <c r="I148" s="503"/>
      <c r="J148" s="503"/>
      <c r="K148" s="503"/>
      <c r="L148" s="503"/>
      <c r="M148" s="504"/>
      <c r="N148" s="493"/>
    </row>
    <row r="149" spans="1:14" ht="21" customHeight="1">
      <c r="A149" s="489"/>
      <c r="B149" s="501" t="s">
        <v>152</v>
      </c>
      <c r="C149" s="502">
        <f>SUM('3d.m.'!E38)</f>
        <v>1622</v>
      </c>
      <c r="D149" s="502"/>
      <c r="E149" s="503"/>
      <c r="F149" s="503"/>
      <c r="G149" s="503"/>
      <c r="H149" s="503"/>
      <c r="I149" s="503"/>
      <c r="J149" s="503"/>
      <c r="K149" s="503"/>
      <c r="L149" s="503"/>
      <c r="M149" s="504"/>
      <c r="N149" s="493"/>
    </row>
    <row r="150" spans="1:14" ht="21" customHeight="1">
      <c r="A150" s="489"/>
      <c r="B150" s="501" t="s">
        <v>153</v>
      </c>
      <c r="C150" s="502">
        <f>SUM('3d.m.'!E39)</f>
        <v>1192</v>
      </c>
      <c r="D150" s="502"/>
      <c r="E150" s="503"/>
      <c r="F150" s="503"/>
      <c r="G150" s="503"/>
      <c r="H150" s="503"/>
      <c r="I150" s="503"/>
      <c r="J150" s="503"/>
      <c r="K150" s="503"/>
      <c r="L150" s="503"/>
      <c r="M150" s="504"/>
      <c r="N150" s="493"/>
    </row>
    <row r="151" spans="1:14" ht="21" customHeight="1">
      <c r="A151" s="489"/>
      <c r="B151" s="501" t="s">
        <v>154</v>
      </c>
      <c r="C151" s="502">
        <f>SUM('3d.m.'!E40)</f>
        <v>1192</v>
      </c>
      <c r="D151" s="502"/>
      <c r="E151" s="503"/>
      <c r="F151" s="503"/>
      <c r="G151" s="503"/>
      <c r="H151" s="503"/>
      <c r="I151" s="503"/>
      <c r="J151" s="503"/>
      <c r="K151" s="503"/>
      <c r="L151" s="503"/>
      <c r="M151" s="504"/>
      <c r="N151" s="493"/>
    </row>
    <row r="152" spans="1:14" ht="21" customHeight="1">
      <c r="A152" s="489"/>
      <c r="B152" s="501" t="s">
        <v>155</v>
      </c>
      <c r="C152" s="502">
        <f>SUM('3d.m.'!E41)</f>
        <v>1302</v>
      </c>
      <c r="D152" s="502"/>
      <c r="E152" s="503"/>
      <c r="F152" s="503"/>
      <c r="G152" s="503"/>
      <c r="H152" s="503"/>
      <c r="I152" s="503"/>
      <c r="J152" s="503"/>
      <c r="K152" s="503"/>
      <c r="L152" s="503"/>
      <c r="M152" s="504"/>
      <c r="N152" s="493"/>
    </row>
    <row r="153" spans="1:14" ht="21" customHeight="1">
      <c r="A153" s="489"/>
      <c r="B153" s="501" t="s">
        <v>156</v>
      </c>
      <c r="C153" s="502">
        <f>SUM('3d.m.'!E42)</f>
        <v>1152</v>
      </c>
      <c r="D153" s="502"/>
      <c r="E153" s="503"/>
      <c r="F153" s="503"/>
      <c r="G153" s="503"/>
      <c r="H153" s="503"/>
      <c r="I153" s="503"/>
      <c r="J153" s="503"/>
      <c r="K153" s="503"/>
      <c r="L153" s="503"/>
      <c r="M153" s="504"/>
      <c r="N153" s="493"/>
    </row>
    <row r="154" spans="1:14" ht="21" customHeight="1">
      <c r="A154" s="489"/>
      <c r="B154" s="501" t="s">
        <v>157</v>
      </c>
      <c r="C154" s="502">
        <f>SUM('3d.m.'!E43)</f>
        <v>1252</v>
      </c>
      <c r="D154" s="502"/>
      <c r="E154" s="503"/>
      <c r="F154" s="503"/>
      <c r="G154" s="503"/>
      <c r="H154" s="503"/>
      <c r="I154" s="503"/>
      <c r="J154" s="503"/>
      <c r="K154" s="503"/>
      <c r="L154" s="503"/>
      <c r="M154" s="504"/>
      <c r="N154" s="493"/>
    </row>
    <row r="155" spans="1:14" ht="21" customHeight="1">
      <c r="A155" s="489"/>
      <c r="B155" s="501" t="s">
        <v>158</v>
      </c>
      <c r="C155" s="502">
        <f>SUM('3d.m.'!E44)</f>
        <v>1432</v>
      </c>
      <c r="D155" s="502"/>
      <c r="E155" s="503"/>
      <c r="F155" s="503"/>
      <c r="G155" s="503"/>
      <c r="H155" s="503"/>
      <c r="I155" s="503"/>
      <c r="J155" s="503"/>
      <c r="K155" s="503"/>
      <c r="L155" s="503"/>
      <c r="M155" s="504"/>
      <c r="N155" s="493"/>
    </row>
    <row r="156" spans="1:14" ht="21" customHeight="1">
      <c r="A156" s="511"/>
      <c r="B156" s="500"/>
      <c r="C156" s="502"/>
      <c r="D156" s="502"/>
      <c r="E156" s="503"/>
      <c r="F156" s="503"/>
      <c r="G156" s="503"/>
      <c r="H156" s="503"/>
      <c r="I156" s="503"/>
      <c r="J156" s="503"/>
      <c r="K156" s="503"/>
      <c r="L156" s="503"/>
      <c r="M156" s="504"/>
      <c r="N156" s="493"/>
    </row>
    <row r="157" spans="1:14" ht="21" customHeight="1">
      <c r="A157" s="511"/>
      <c r="B157" s="500" t="s">
        <v>159</v>
      </c>
      <c r="C157" s="491">
        <f>SUM('3c.m.'!E160)</f>
        <v>54987</v>
      </c>
      <c r="D157" s="491">
        <f>SUM(E157:N157)</f>
        <v>54987</v>
      </c>
      <c r="E157" s="503"/>
      <c r="F157" s="505">
        <v>54987</v>
      </c>
      <c r="G157" s="503"/>
      <c r="H157" s="503"/>
      <c r="I157" s="503"/>
      <c r="J157" s="503"/>
      <c r="K157" s="503"/>
      <c r="L157" s="503"/>
      <c r="M157" s="504"/>
      <c r="N157" s="493"/>
    </row>
    <row r="158" spans="1:14" ht="21" customHeight="1">
      <c r="A158" s="511"/>
      <c r="B158" s="500"/>
      <c r="C158" s="491"/>
      <c r="D158" s="502"/>
      <c r="E158" s="503"/>
      <c r="F158" s="503"/>
      <c r="G158" s="503"/>
      <c r="H158" s="503"/>
      <c r="I158" s="503"/>
      <c r="J158" s="503"/>
      <c r="K158" s="503"/>
      <c r="L158" s="503"/>
      <c r="M158" s="504"/>
      <c r="N158" s="493"/>
    </row>
    <row r="159" spans="1:14" ht="21" customHeight="1">
      <c r="A159" s="511"/>
      <c r="B159" s="500" t="s">
        <v>160</v>
      </c>
      <c r="C159" s="491">
        <f>SUM('3c.m.'!E168)</f>
        <v>86519</v>
      </c>
      <c r="D159" s="491">
        <f aca="true" t="shared" si="0" ref="D159:D176">SUM(E159:N159)</f>
        <v>86519</v>
      </c>
      <c r="E159" s="503"/>
      <c r="F159" s="505">
        <v>81500</v>
      </c>
      <c r="G159" s="505"/>
      <c r="H159" s="503"/>
      <c r="I159" s="503"/>
      <c r="J159" s="503"/>
      <c r="K159" s="503"/>
      <c r="L159" s="505">
        <v>5019</v>
      </c>
      <c r="M159" s="504"/>
      <c r="N159" s="493"/>
    </row>
    <row r="160" spans="1:14" ht="21" customHeight="1">
      <c r="A160" s="511"/>
      <c r="B160" s="500" t="s">
        <v>161</v>
      </c>
      <c r="C160" s="491">
        <f>SUM('3a.m.'!E30+'3a.m.'!E50)-156220</f>
        <v>1651965</v>
      </c>
      <c r="D160" s="491">
        <f t="shared" si="0"/>
        <v>1651965</v>
      </c>
      <c r="E160" s="503"/>
      <c r="F160" s="505">
        <v>1548136</v>
      </c>
      <c r="G160" s="505">
        <v>5126</v>
      </c>
      <c r="H160" s="503"/>
      <c r="I160" s="503"/>
      <c r="J160" s="503"/>
      <c r="K160" s="503"/>
      <c r="L160" s="505">
        <v>98703</v>
      </c>
      <c r="M160" s="504"/>
      <c r="N160" s="512"/>
    </row>
    <row r="161" spans="1:14" ht="21" customHeight="1">
      <c r="A161" s="511"/>
      <c r="B161" s="500" t="s">
        <v>232</v>
      </c>
      <c r="C161" s="491">
        <f>SUM('3a.m.'!E40)</f>
        <v>121606</v>
      </c>
      <c r="D161" s="491">
        <f t="shared" si="0"/>
        <v>121606</v>
      </c>
      <c r="E161" s="503">
        <v>7516</v>
      </c>
      <c r="F161" s="505">
        <v>106000</v>
      </c>
      <c r="G161" s="505"/>
      <c r="H161" s="505">
        <v>8090</v>
      </c>
      <c r="I161" s="503"/>
      <c r="J161" s="503"/>
      <c r="K161" s="503"/>
      <c r="L161" s="505"/>
      <c r="M161" s="504"/>
      <c r="N161" s="512"/>
    </row>
    <row r="162" spans="1:14" ht="21" customHeight="1">
      <c r="A162" s="511"/>
      <c r="B162" s="500" t="s">
        <v>654</v>
      </c>
      <c r="C162" s="491">
        <f>SUM('3c.m.'!E226)</f>
        <v>20970</v>
      </c>
      <c r="D162" s="491">
        <f t="shared" si="0"/>
        <v>20970</v>
      </c>
      <c r="E162" s="503"/>
      <c r="F162" s="505">
        <v>20500</v>
      </c>
      <c r="G162" s="505"/>
      <c r="H162" s="503"/>
      <c r="I162" s="503"/>
      <c r="J162" s="503"/>
      <c r="K162" s="503"/>
      <c r="L162" s="505">
        <v>470</v>
      </c>
      <c r="M162" s="504"/>
      <c r="N162" s="512"/>
    </row>
    <row r="163" spans="1:14" ht="21" customHeight="1">
      <c r="A163" s="511"/>
      <c r="B163" s="500" t="s">
        <v>662</v>
      </c>
      <c r="C163" s="491">
        <f>SUM('3c.m.'!E292)</f>
        <v>20000</v>
      </c>
      <c r="D163" s="491">
        <f t="shared" si="0"/>
        <v>20000</v>
      </c>
      <c r="E163" s="503"/>
      <c r="F163" s="505">
        <v>20000</v>
      </c>
      <c r="G163" s="505"/>
      <c r="H163" s="503"/>
      <c r="I163" s="503"/>
      <c r="J163" s="503"/>
      <c r="K163" s="503"/>
      <c r="L163" s="505"/>
      <c r="M163" s="504"/>
      <c r="N163" s="512"/>
    </row>
    <row r="164" spans="1:14" ht="21" customHeight="1">
      <c r="A164" s="511"/>
      <c r="B164" s="500" t="s">
        <v>8</v>
      </c>
      <c r="C164" s="491">
        <f>SUM('3c.m.'!E689)</f>
        <v>15581</v>
      </c>
      <c r="D164" s="491">
        <f t="shared" si="0"/>
        <v>15581</v>
      </c>
      <c r="E164" s="503"/>
      <c r="F164" s="505">
        <v>14000</v>
      </c>
      <c r="G164" s="505"/>
      <c r="H164" s="503"/>
      <c r="I164" s="503"/>
      <c r="J164" s="503"/>
      <c r="K164" s="503"/>
      <c r="L164" s="505">
        <v>1581</v>
      </c>
      <c r="M164" s="504"/>
      <c r="N164" s="512"/>
    </row>
    <row r="165" spans="1:14" ht="21" customHeight="1">
      <c r="A165" s="511"/>
      <c r="B165" s="500" t="s">
        <v>656</v>
      </c>
      <c r="C165" s="491">
        <f>SUM('3d.m.'!E14)</f>
        <v>300300</v>
      </c>
      <c r="D165" s="491">
        <f t="shared" si="0"/>
        <v>300300</v>
      </c>
      <c r="E165" s="503"/>
      <c r="F165" s="505">
        <v>300300</v>
      </c>
      <c r="G165" s="505"/>
      <c r="H165" s="503"/>
      <c r="I165" s="503"/>
      <c r="J165" s="503"/>
      <c r="K165" s="503"/>
      <c r="L165" s="505"/>
      <c r="M165" s="504"/>
      <c r="N165" s="512"/>
    </row>
    <row r="166" spans="1:14" ht="21" customHeight="1">
      <c r="A166" s="511"/>
      <c r="B166" s="500" t="s">
        <v>651</v>
      </c>
      <c r="C166" s="491">
        <f>SUM('1c.mell '!E77)</f>
        <v>50608</v>
      </c>
      <c r="D166" s="491">
        <f t="shared" si="0"/>
        <v>50608</v>
      </c>
      <c r="E166" s="503"/>
      <c r="F166" s="505">
        <v>50000</v>
      </c>
      <c r="G166" s="505"/>
      <c r="H166" s="503"/>
      <c r="I166" s="503">
        <v>608</v>
      </c>
      <c r="J166" s="503"/>
      <c r="K166" s="503"/>
      <c r="L166" s="505"/>
      <c r="M166" s="504"/>
      <c r="N166" s="512"/>
    </row>
    <row r="167" spans="1:14" ht="21" customHeight="1">
      <c r="A167" s="511"/>
      <c r="B167" s="500" t="s">
        <v>162</v>
      </c>
      <c r="C167" s="491">
        <f>SUM('1c.mell '!E81)</f>
        <v>180000</v>
      </c>
      <c r="D167" s="491">
        <f t="shared" si="0"/>
        <v>180000</v>
      </c>
      <c r="E167" s="503"/>
      <c r="F167" s="505">
        <v>180000</v>
      </c>
      <c r="G167" s="505"/>
      <c r="H167" s="503"/>
      <c r="I167" s="503"/>
      <c r="J167" s="503"/>
      <c r="K167" s="503"/>
      <c r="L167" s="503"/>
      <c r="M167" s="504"/>
      <c r="N167" s="512"/>
    </row>
    <row r="168" spans="1:14" ht="21" customHeight="1">
      <c r="A168" s="511"/>
      <c r="B168" s="500" t="s">
        <v>9</v>
      </c>
      <c r="C168" s="491">
        <f>SUM('1c.mell '!E85)</f>
        <v>70565</v>
      </c>
      <c r="D168" s="491">
        <f t="shared" si="0"/>
        <v>70565</v>
      </c>
      <c r="E168" s="503"/>
      <c r="F168" s="505">
        <v>6557</v>
      </c>
      <c r="G168" s="505"/>
      <c r="H168" s="503"/>
      <c r="I168" s="503"/>
      <c r="J168" s="503"/>
      <c r="K168" s="503"/>
      <c r="L168" s="503">
        <v>64008</v>
      </c>
      <c r="M168" s="504"/>
      <c r="N168" s="512"/>
    </row>
    <row r="169" spans="1:14" ht="21" customHeight="1">
      <c r="A169" s="511"/>
      <c r="B169" s="500" t="s">
        <v>10</v>
      </c>
      <c r="C169" s="491">
        <f>SUM('1c.mell '!E89)</f>
        <v>124867</v>
      </c>
      <c r="D169" s="491">
        <f t="shared" si="0"/>
        <v>124867</v>
      </c>
      <c r="E169" s="503"/>
      <c r="F169" s="505"/>
      <c r="G169" s="505"/>
      <c r="H169" s="503"/>
      <c r="I169" s="503"/>
      <c r="J169" s="503"/>
      <c r="K169" s="503"/>
      <c r="L169" s="503">
        <v>124867</v>
      </c>
      <c r="M169" s="504"/>
      <c r="N169" s="512"/>
    </row>
    <row r="170" spans="1:14" ht="21" customHeight="1">
      <c r="A170" s="511"/>
      <c r="B170" s="500" t="s">
        <v>163</v>
      </c>
      <c r="C170" s="491">
        <f>SUM('1c.mell '!E120)</f>
        <v>319247</v>
      </c>
      <c r="D170" s="491">
        <f t="shared" si="0"/>
        <v>319247</v>
      </c>
      <c r="E170" s="503"/>
      <c r="F170" s="505">
        <v>14063</v>
      </c>
      <c r="G170" s="505"/>
      <c r="H170" s="503"/>
      <c r="I170" s="505">
        <v>305184</v>
      </c>
      <c r="J170" s="503"/>
      <c r="K170" s="503"/>
      <c r="L170" s="505"/>
      <c r="M170" s="504"/>
      <c r="N170" s="512"/>
    </row>
    <row r="171" spans="1:14" ht="21" customHeight="1">
      <c r="A171" s="511"/>
      <c r="B171" s="500" t="s">
        <v>164</v>
      </c>
      <c r="C171" s="491">
        <f>SUM('1c.mell '!E121)</f>
        <v>80625</v>
      </c>
      <c r="D171" s="491">
        <f t="shared" si="0"/>
        <v>80625</v>
      </c>
      <c r="E171" s="503"/>
      <c r="F171" s="505">
        <v>56371</v>
      </c>
      <c r="G171" s="505">
        <v>24254</v>
      </c>
      <c r="H171" s="503"/>
      <c r="I171" s="503"/>
      <c r="J171" s="503"/>
      <c r="K171" s="503"/>
      <c r="L171" s="505"/>
      <c r="M171" s="504"/>
      <c r="N171" s="512"/>
    </row>
    <row r="172" spans="1:14" ht="21" customHeight="1">
      <c r="A172" s="511"/>
      <c r="B172" s="500" t="s">
        <v>20</v>
      </c>
      <c r="C172" s="491">
        <f>SUM('6.mell. '!E20)</f>
        <v>7726</v>
      </c>
      <c r="D172" s="491">
        <f t="shared" si="0"/>
        <v>7726</v>
      </c>
      <c r="E172" s="503"/>
      <c r="F172" s="505"/>
      <c r="G172" s="505"/>
      <c r="H172" s="503"/>
      <c r="I172" s="503"/>
      <c r="J172" s="503"/>
      <c r="K172" s="505">
        <v>1103</v>
      </c>
      <c r="L172" s="505">
        <v>6623</v>
      </c>
      <c r="M172" s="504"/>
      <c r="N172" s="512"/>
    </row>
    <row r="173" spans="1:14" ht="21" customHeight="1">
      <c r="A173" s="511"/>
      <c r="B173" s="500" t="s">
        <v>165</v>
      </c>
      <c r="C173" s="491">
        <f>SUM('2.mell'!E365+'2.mell'!E369)</f>
        <v>1397432</v>
      </c>
      <c r="D173" s="491">
        <f t="shared" si="0"/>
        <v>1397432</v>
      </c>
      <c r="E173" s="505">
        <v>1819</v>
      </c>
      <c r="F173" s="505">
        <v>1167464</v>
      </c>
      <c r="G173" s="505">
        <v>208453</v>
      </c>
      <c r="H173" s="503"/>
      <c r="I173" s="503"/>
      <c r="J173" s="503"/>
      <c r="K173" s="503"/>
      <c r="L173" s="505">
        <v>19696</v>
      </c>
      <c r="M173" s="504"/>
      <c r="N173" s="493"/>
    </row>
    <row r="174" spans="1:14" ht="21" customHeight="1">
      <c r="A174" s="489"/>
      <c r="B174" s="500" t="s">
        <v>166</v>
      </c>
      <c r="C174" s="491">
        <f>SUM('2.mell'!E431+'2.mell'!E435)</f>
        <v>441775</v>
      </c>
      <c r="D174" s="491">
        <f t="shared" si="0"/>
        <v>441775</v>
      </c>
      <c r="E174" s="505">
        <v>104161</v>
      </c>
      <c r="F174" s="505">
        <v>296195</v>
      </c>
      <c r="G174" s="505">
        <v>33675</v>
      </c>
      <c r="H174" s="505"/>
      <c r="I174" s="503"/>
      <c r="J174" s="503"/>
      <c r="K174" s="503"/>
      <c r="L174" s="505">
        <v>7744</v>
      </c>
      <c r="M174" s="504"/>
      <c r="N174" s="493"/>
    </row>
    <row r="175" spans="1:14" ht="21" customHeight="1">
      <c r="A175" s="489"/>
      <c r="B175" s="500" t="s">
        <v>167</v>
      </c>
      <c r="C175" s="491">
        <f>SUM('2.mell'!E464+'2.mell'!E468)</f>
        <v>585266</v>
      </c>
      <c r="D175" s="491">
        <f t="shared" si="0"/>
        <v>585266</v>
      </c>
      <c r="E175" s="505">
        <v>393628</v>
      </c>
      <c r="F175" s="505">
        <v>106544</v>
      </c>
      <c r="G175" s="505">
        <v>55656</v>
      </c>
      <c r="H175" s="505">
        <v>6991</v>
      </c>
      <c r="I175" s="503"/>
      <c r="J175" s="503"/>
      <c r="K175" s="503"/>
      <c r="L175" s="505">
        <v>22447</v>
      </c>
      <c r="M175" s="504"/>
      <c r="N175" s="493"/>
    </row>
    <row r="176" spans="1:14" ht="21" customHeight="1">
      <c r="A176" s="489"/>
      <c r="B176" s="500" t="s">
        <v>168</v>
      </c>
      <c r="C176" s="491">
        <f>SUM('2.mell'!E530+'2.mell'!E534)-125521</f>
        <v>339092</v>
      </c>
      <c r="D176" s="491">
        <f t="shared" si="0"/>
        <v>339092</v>
      </c>
      <c r="E176" s="505">
        <v>22704</v>
      </c>
      <c r="F176" s="505">
        <v>210851</v>
      </c>
      <c r="G176" s="505">
        <v>82198</v>
      </c>
      <c r="H176" s="503"/>
      <c r="I176" s="503"/>
      <c r="J176" s="503"/>
      <c r="K176" s="503"/>
      <c r="L176" s="505">
        <v>23339</v>
      </c>
      <c r="M176" s="504"/>
      <c r="N176" s="493"/>
    </row>
    <row r="177" spans="1:14" ht="21" customHeight="1">
      <c r="A177" s="489"/>
      <c r="B177" s="500"/>
      <c r="C177" s="502"/>
      <c r="D177" s="502"/>
      <c r="E177" s="503"/>
      <c r="F177" s="503"/>
      <c r="G177" s="503"/>
      <c r="H177" s="503"/>
      <c r="I177" s="503"/>
      <c r="J177" s="503"/>
      <c r="K177" s="503"/>
      <c r="L177" s="503"/>
      <c r="M177" s="504"/>
      <c r="N177" s="493"/>
    </row>
    <row r="178" spans="1:14" ht="21" customHeight="1">
      <c r="A178" s="489"/>
      <c r="B178" s="500"/>
      <c r="C178" s="502"/>
      <c r="D178" s="502"/>
      <c r="E178" s="503"/>
      <c r="F178" s="503"/>
      <c r="G178" s="503"/>
      <c r="H178" s="503"/>
      <c r="I178" s="503"/>
      <c r="J178" s="503"/>
      <c r="K178" s="503"/>
      <c r="L178" s="503"/>
      <c r="M178" s="504"/>
      <c r="N178" s="493"/>
    </row>
    <row r="179" spans="1:14" ht="21" customHeight="1">
      <c r="A179" s="489"/>
      <c r="B179" s="513" t="s">
        <v>169</v>
      </c>
      <c r="C179" s="505">
        <f>SUM(C176+C175+C174+C173+C172+C171+C170+C169+C168+C167+C166+C165+C164+C163+C162+C161+C160+C159+C157+C142+C137+C125+C105+C92+C89+C67+C55+C48+C30+C28+C26+C24+C10)</f>
        <v>17396046</v>
      </c>
      <c r="D179" s="505">
        <f>SUM(D176+D175+D174+D173+D172+D171+D170+D169+D168+D167+D166+D165+D164+D163+D162+D161+D160+D159+D157+D142+D137+D125+D105+D92+D89+D67+D55+D48+D30+D28+D26+D24+D10)</f>
        <v>17396046</v>
      </c>
      <c r="E179" s="505">
        <f>SUM(E176+E175+E174+E173+E171+E170+E167+E159+E157+E142+E137+E125+E105+E92+E89+E67+E55+E48+E30+E28+E26+E24+E10+E160+E161+E166+E162+E164+E165+E163)</f>
        <v>1411546</v>
      </c>
      <c r="F179" s="505">
        <f>SUM(F176+F175+F174+F173+F171+F170+F167+F159+F157+F142+F137+F125+F105+F92+F89+F67+F55+F48+F30+F28+F26+F24+F10+F160+F161+F166+F162+F164+F165+F163)</f>
        <v>6179575</v>
      </c>
      <c r="G179" s="505">
        <f>SUM(G176+G175+G174+G173+G171+G170+G167+G159+G157+G142+G137+G125+G105+G92+G89+G67+G55+G48+G30+G28+G26+G24+G10+G160+G161+G166+G162+G164+G165+G163)</f>
        <v>2878993</v>
      </c>
      <c r="H179" s="505">
        <f>SUM(H176+H175+H174+H173+H171+H170+H167+H159+H157+H142+H137+H125+H105+H92+H89+H67+H55+H48+H30+H28+H26+H24+H10+H160+H161+H166+H162+H164+H165+H163)</f>
        <v>15081</v>
      </c>
      <c r="I179" s="505">
        <f>SUM(I176+I175+I174+I173+I171+I170+I167+I159+I157+I142+I137+I125+I105+I92+I89+I67+I55+I48+I30+I28+I26+I24+I10+I160+I161+I166+I162+I164+I165)</f>
        <v>4391247</v>
      </c>
      <c r="J179" s="505">
        <f>SUM(J176+J175+J174+J173+J171+J170+J167+J159+J157+J142+J137+J125+J105+J92+J89+J67+J55+J48+J30+J28+J26+J24+J10+J160+J161+J166+J162+J164+J165)</f>
        <v>0</v>
      </c>
      <c r="K179" s="505">
        <f>SUM(K176+K175+K174+K173+K171+K170+K167+K159+K157+K142+K137+K125+K105+K92+K89+K67+K55+K48+K30+K28+K26+K24+K10+K160+K161+K166+K162+K164+K165+K172)</f>
        <v>1103</v>
      </c>
      <c r="L179" s="505">
        <f>SUM(L176+L175+L174+L173+L171+L170+L167+L159+L157+L142+L137+L125+L105+L92+L89+L67+L55+L48+L30+L28+L26+L24+L10+L160+L161)</f>
        <v>1014395</v>
      </c>
      <c r="M179" s="505">
        <f>SUM(M176+M175+M174+M173+M171+M170+M167+M159+M157+M142+M137+M125+M105+M92+M89+M67+M55+M48+M30+M28+M26+M24+M10+M160+M161)</f>
        <v>880000</v>
      </c>
      <c r="N179" s="505">
        <f>SUM(N176+N175+N174+N173+N171+N170+N167+N159+N157+N142+N137+N125+N105+N92+N89+N67+N55+N48+N30+N28+N26+N24+N10+N160+N161)</f>
        <v>420000</v>
      </c>
    </row>
    <row r="180" spans="1:14" ht="21" customHeight="1">
      <c r="A180" s="489"/>
      <c r="B180" s="500"/>
      <c r="C180" s="502"/>
      <c r="D180" s="502"/>
      <c r="E180" s="503"/>
      <c r="F180" s="503"/>
      <c r="G180" s="503"/>
      <c r="H180" s="503"/>
      <c r="I180" s="503"/>
      <c r="J180" s="503"/>
      <c r="K180" s="503"/>
      <c r="L180" s="503"/>
      <c r="M180" s="504"/>
      <c r="N180" s="493"/>
    </row>
  </sheetData>
  <sheetProtection/>
  <mergeCells count="13">
    <mergeCell ref="B8:B9"/>
    <mergeCell ref="D8:D9"/>
    <mergeCell ref="C8:C9"/>
    <mergeCell ref="N8:N9"/>
    <mergeCell ref="L8:L9"/>
    <mergeCell ref="M8:M9"/>
    <mergeCell ref="A3:N3"/>
    <mergeCell ref="B4:M4"/>
    <mergeCell ref="B5:M5"/>
    <mergeCell ref="E8:E9"/>
    <mergeCell ref="F8:F9"/>
    <mergeCell ref="H8:I8"/>
    <mergeCell ref="J8:K8"/>
  </mergeCells>
  <printOptions/>
  <pageMargins left="0.3937007874015748" right="0.3937007874015748" top="0.3937007874015748" bottom="0.3937007874015748" header="0.5118110236220472" footer="0"/>
  <pageSetup firstPageNumber="53" useFirstPageNumber="1" horizontalDpi="600" verticalDpi="600" orientation="landscape" paperSize="9" scale="57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pane ySplit="6" topLeftCell="BM38" activePane="bottomLeft" state="frozen"/>
      <selection pane="topLeft" activeCell="A1" sqref="A1"/>
      <selection pane="bottomLeft" activeCell="E21" sqref="E21"/>
    </sheetView>
  </sheetViews>
  <sheetFormatPr defaultColWidth="9.125" defaultRowHeight="12.75"/>
  <cols>
    <col min="1" max="1" width="9.125" style="480" customWidth="1"/>
    <col min="2" max="2" width="48.375" style="480" customWidth="1"/>
    <col min="3" max="3" width="13.75390625" style="480" customWidth="1"/>
    <col min="4" max="5" width="11.25390625" style="480" customWidth="1"/>
    <col min="6" max="6" width="11.875" style="480" customWidth="1"/>
    <col min="7" max="7" width="12.25390625" style="480" customWidth="1"/>
    <col min="8" max="8" width="11.375" style="480" customWidth="1"/>
    <col min="9" max="9" width="10.625" style="480" bestFit="1" customWidth="1"/>
    <col min="10" max="10" width="11.25390625" style="480" customWidth="1"/>
    <col min="11" max="11" width="11.625" style="480" customWidth="1"/>
    <col min="12" max="12" width="10.75390625" style="480" customWidth="1"/>
    <col min="13" max="16384" width="9.125" style="480" customWidth="1"/>
  </cols>
  <sheetData>
    <row r="1" spans="1:13" ht="12.75">
      <c r="A1" s="1224" t="s">
        <v>170</v>
      </c>
      <c r="B1" s="1224"/>
      <c r="C1" s="1224"/>
      <c r="D1" s="1224"/>
      <c r="E1" s="1224"/>
      <c r="F1" s="1224"/>
      <c r="G1" s="1224"/>
      <c r="H1" s="1224"/>
      <c r="I1" s="1224"/>
      <c r="J1" s="1224"/>
      <c r="K1" s="1224"/>
      <c r="L1" s="1224"/>
      <c r="M1" s="1224"/>
    </row>
    <row r="2" spans="2:12" ht="18.75">
      <c r="B2" s="1226" t="s">
        <v>171</v>
      </c>
      <c r="C2" s="1226"/>
      <c r="D2" s="1226"/>
      <c r="E2" s="1226"/>
      <c r="F2" s="1226"/>
      <c r="G2" s="1226"/>
      <c r="H2" s="1226"/>
      <c r="I2" s="1226"/>
      <c r="J2" s="1226"/>
      <c r="K2" s="1226"/>
      <c r="L2" s="1226"/>
    </row>
    <row r="3" spans="2:12" ht="18.75">
      <c r="B3" s="1227" t="s">
        <v>219</v>
      </c>
      <c r="C3" s="1227"/>
      <c r="D3" s="1227"/>
      <c r="E3" s="1227"/>
      <c r="F3" s="1227"/>
      <c r="G3" s="1227"/>
      <c r="H3" s="1227"/>
      <c r="I3" s="1227"/>
      <c r="J3" s="1227"/>
      <c r="K3" s="1227"/>
      <c r="L3" s="1227"/>
    </row>
    <row r="4" spans="3:13" ht="9.75" customHeight="1">
      <c r="C4" s="514"/>
      <c r="F4" s="515"/>
      <c r="G4" s="515"/>
      <c r="H4" s="515"/>
      <c r="I4" s="515"/>
      <c r="J4" s="515"/>
      <c r="K4" s="515"/>
      <c r="L4" s="515"/>
      <c r="M4" s="483" t="s">
        <v>841</v>
      </c>
    </row>
    <row r="5" spans="1:13" ht="27" customHeight="1">
      <c r="A5" s="516"/>
      <c r="B5" s="1225" t="s">
        <v>172</v>
      </c>
      <c r="C5" s="1211" t="s">
        <v>397</v>
      </c>
      <c r="D5" s="1225" t="s">
        <v>173</v>
      </c>
      <c r="E5" s="1211" t="s">
        <v>178</v>
      </c>
      <c r="F5" s="1211" t="s">
        <v>234</v>
      </c>
      <c r="G5" s="1225" t="s">
        <v>978</v>
      </c>
      <c r="H5" s="1225"/>
      <c r="I5" s="1225" t="s">
        <v>24</v>
      </c>
      <c r="J5" s="1225"/>
      <c r="K5" s="1225" t="s">
        <v>174</v>
      </c>
      <c r="L5" s="1211" t="s">
        <v>179</v>
      </c>
      <c r="M5" s="1225" t="s">
        <v>175</v>
      </c>
    </row>
    <row r="6" spans="1:13" ht="41.25" customHeight="1">
      <c r="A6" s="517"/>
      <c r="B6" s="1225"/>
      <c r="C6" s="1228"/>
      <c r="D6" s="1225"/>
      <c r="E6" s="1228"/>
      <c r="F6" s="1048"/>
      <c r="G6" s="488" t="s">
        <v>236</v>
      </c>
      <c r="H6" s="488" t="s">
        <v>176</v>
      </c>
      <c r="I6" s="488" t="s">
        <v>177</v>
      </c>
      <c r="J6" s="488" t="s">
        <v>176</v>
      </c>
      <c r="K6" s="1225"/>
      <c r="L6" s="1229"/>
      <c r="M6" s="1225"/>
    </row>
    <row r="7" spans="1:13" ht="18" customHeight="1">
      <c r="A7" s="523">
        <v>1803</v>
      </c>
      <c r="B7" s="524" t="s">
        <v>180</v>
      </c>
      <c r="C7" s="525">
        <f>SUM('1c.mell '!E79)</f>
        <v>5000</v>
      </c>
      <c r="D7" s="521">
        <f aca="true" t="shared" si="0" ref="D7:D43">SUM(E7:M7)</f>
        <v>5000</v>
      </c>
      <c r="E7" s="521"/>
      <c r="F7" s="526"/>
      <c r="G7" s="527"/>
      <c r="H7" s="527"/>
      <c r="I7" s="527"/>
      <c r="J7" s="527"/>
      <c r="K7" s="527"/>
      <c r="L7" s="527"/>
      <c r="M7" s="528">
        <v>5000</v>
      </c>
    </row>
    <row r="8" spans="1:13" ht="18" customHeight="1">
      <c r="A8" s="523">
        <v>2985</v>
      </c>
      <c r="B8" s="524" t="s">
        <v>650</v>
      </c>
      <c r="C8" s="525">
        <v>125521</v>
      </c>
      <c r="D8" s="521">
        <f t="shared" si="0"/>
        <v>125521</v>
      </c>
      <c r="E8" s="521">
        <v>125521</v>
      </c>
      <c r="F8" s="526"/>
      <c r="G8" s="527"/>
      <c r="H8" s="527"/>
      <c r="I8" s="527"/>
      <c r="J8" s="527"/>
      <c r="K8" s="527"/>
      <c r="L8" s="527"/>
      <c r="M8" s="529"/>
    </row>
    <row r="9" spans="1:13" ht="18" customHeight="1">
      <c r="A9" s="519">
        <v>3011</v>
      </c>
      <c r="B9" s="520" t="s">
        <v>430</v>
      </c>
      <c r="C9" s="521">
        <f>SUM('3a.m.'!E19)</f>
        <v>10880</v>
      </c>
      <c r="D9" s="521">
        <f t="shared" si="0"/>
        <v>10880</v>
      </c>
      <c r="E9" s="521">
        <v>1494</v>
      </c>
      <c r="F9" s="530">
        <v>8506</v>
      </c>
      <c r="G9" s="488"/>
      <c r="H9" s="488"/>
      <c r="I9" s="488"/>
      <c r="J9" s="488"/>
      <c r="K9" s="587">
        <v>880</v>
      </c>
      <c r="L9" s="488"/>
      <c r="M9" s="522"/>
    </row>
    <row r="10" spans="1:13" ht="18" customHeight="1">
      <c r="A10" s="531">
        <v>3030</v>
      </c>
      <c r="B10" s="532" t="s">
        <v>181</v>
      </c>
      <c r="C10" s="533">
        <v>32000</v>
      </c>
      <c r="D10" s="521">
        <f t="shared" si="0"/>
        <v>32000</v>
      </c>
      <c r="E10" s="521">
        <v>32000</v>
      </c>
      <c r="F10" s="521"/>
      <c r="G10" s="534"/>
      <c r="H10" s="534"/>
      <c r="I10" s="534"/>
      <c r="J10" s="534"/>
      <c r="K10" s="534"/>
      <c r="L10" s="534"/>
      <c r="M10" s="529"/>
    </row>
    <row r="11" spans="1:13" ht="18" customHeight="1">
      <c r="A11" s="531">
        <v>3141</v>
      </c>
      <c r="B11" s="532" t="s">
        <v>182</v>
      </c>
      <c r="C11" s="533">
        <f>SUM('3c.m.'!E119)</f>
        <v>20835</v>
      </c>
      <c r="D11" s="521">
        <f t="shared" si="0"/>
        <v>20835</v>
      </c>
      <c r="E11" s="521">
        <v>20000</v>
      </c>
      <c r="F11" s="535"/>
      <c r="G11" s="536"/>
      <c r="H11" s="536"/>
      <c r="I11" s="536"/>
      <c r="J11" s="536"/>
      <c r="K11" s="536">
        <v>835</v>
      </c>
      <c r="L11" s="536"/>
      <c r="M11" s="529"/>
    </row>
    <row r="12" spans="1:13" ht="18" customHeight="1">
      <c r="A12" s="523">
        <v>3144</v>
      </c>
      <c r="B12" s="537" t="s">
        <v>183</v>
      </c>
      <c r="C12" s="533">
        <f>SUM('3c.m.'!E143)</f>
        <v>3500</v>
      </c>
      <c r="D12" s="521">
        <f t="shared" si="0"/>
        <v>3500</v>
      </c>
      <c r="E12" s="521">
        <v>3500</v>
      </c>
      <c r="F12" s="535"/>
      <c r="G12" s="536"/>
      <c r="H12" s="536"/>
      <c r="I12" s="536"/>
      <c r="J12" s="536"/>
      <c r="K12" s="536"/>
      <c r="L12" s="536"/>
      <c r="M12" s="529"/>
    </row>
    <row r="13" spans="1:13" ht="18" customHeight="1">
      <c r="A13" s="531">
        <v>3207</v>
      </c>
      <c r="B13" s="532" t="s">
        <v>184</v>
      </c>
      <c r="C13" s="533">
        <f>SUM('3c.m.'!E218)</f>
        <v>25000</v>
      </c>
      <c r="D13" s="521">
        <f t="shared" si="0"/>
        <v>25000</v>
      </c>
      <c r="E13" s="521">
        <v>25000</v>
      </c>
      <c r="F13" s="535"/>
      <c r="G13" s="536"/>
      <c r="H13" s="536"/>
      <c r="I13" s="536"/>
      <c r="J13" s="536"/>
      <c r="K13" s="536"/>
      <c r="L13" s="536"/>
      <c r="M13" s="529"/>
    </row>
    <row r="14" spans="1:13" ht="18" customHeight="1">
      <c r="A14" s="531">
        <v>3209</v>
      </c>
      <c r="B14" s="532" t="s">
        <v>185</v>
      </c>
      <c r="C14" s="533">
        <f>SUM('3c.m.'!E234)</f>
        <v>14431</v>
      </c>
      <c r="D14" s="521">
        <f t="shared" si="0"/>
        <v>14431</v>
      </c>
      <c r="E14" s="521">
        <v>10000</v>
      </c>
      <c r="F14" s="535"/>
      <c r="G14" s="536"/>
      <c r="H14" s="536"/>
      <c r="I14" s="536"/>
      <c r="J14" s="536"/>
      <c r="K14" s="536">
        <v>4431</v>
      </c>
      <c r="L14" s="536"/>
      <c r="M14" s="529"/>
    </row>
    <row r="15" spans="1:13" ht="18" customHeight="1">
      <c r="A15" s="531">
        <v>3305</v>
      </c>
      <c r="B15" s="532" t="s">
        <v>564</v>
      </c>
      <c r="C15" s="533">
        <f>SUM('3c.m.'!E335)</f>
        <v>4000</v>
      </c>
      <c r="D15" s="521">
        <f t="shared" si="0"/>
        <v>4000</v>
      </c>
      <c r="E15" s="521">
        <v>4000</v>
      </c>
      <c r="F15" s="535"/>
      <c r="G15" s="536"/>
      <c r="H15" s="536"/>
      <c r="I15" s="536"/>
      <c r="J15" s="536"/>
      <c r="K15" s="536"/>
      <c r="L15" s="536"/>
      <c r="M15" s="529"/>
    </row>
    <row r="16" spans="1:13" ht="18" customHeight="1">
      <c r="A16" s="531">
        <v>3306</v>
      </c>
      <c r="B16" s="532" t="s">
        <v>565</v>
      </c>
      <c r="C16" s="533">
        <f>SUM('3c.m.'!E344)</f>
        <v>12023</v>
      </c>
      <c r="D16" s="521">
        <f t="shared" si="0"/>
        <v>12023</v>
      </c>
      <c r="E16" s="521">
        <v>12023</v>
      </c>
      <c r="F16" s="535"/>
      <c r="G16" s="536"/>
      <c r="H16" s="536"/>
      <c r="I16" s="536"/>
      <c r="J16" s="536"/>
      <c r="K16" s="536"/>
      <c r="L16" s="536"/>
      <c r="M16" s="529"/>
    </row>
    <row r="17" spans="1:13" ht="18" customHeight="1">
      <c r="A17" s="531">
        <v>3307</v>
      </c>
      <c r="B17" s="532" t="s">
        <v>569</v>
      </c>
      <c r="C17" s="533">
        <f>SUM('3c.m.'!E353)</f>
        <v>5000</v>
      </c>
      <c r="D17" s="521">
        <f t="shared" si="0"/>
        <v>5000</v>
      </c>
      <c r="E17" s="521">
        <v>5000</v>
      </c>
      <c r="F17" s="535"/>
      <c r="G17" s="536"/>
      <c r="H17" s="536"/>
      <c r="I17" s="536"/>
      <c r="J17" s="536"/>
      <c r="K17" s="536"/>
      <c r="L17" s="536"/>
      <c r="M17" s="529"/>
    </row>
    <row r="18" spans="1:13" ht="18" customHeight="1">
      <c r="A18" s="531">
        <v>3310</v>
      </c>
      <c r="B18" s="532" t="s">
        <v>761</v>
      </c>
      <c r="C18" s="533">
        <f>SUM('3c.m.'!E378)</f>
        <v>6000</v>
      </c>
      <c r="D18" s="521">
        <f t="shared" si="0"/>
        <v>6000</v>
      </c>
      <c r="E18" s="521">
        <v>6000</v>
      </c>
      <c r="F18" s="535"/>
      <c r="G18" s="536"/>
      <c r="H18" s="536"/>
      <c r="I18" s="536"/>
      <c r="J18" s="536"/>
      <c r="K18" s="536"/>
      <c r="L18" s="536"/>
      <c r="M18" s="529"/>
    </row>
    <row r="19" spans="1:13" ht="18" customHeight="1">
      <c r="A19" s="531">
        <v>3322</v>
      </c>
      <c r="B19" s="532" t="s">
        <v>476</v>
      </c>
      <c r="C19" s="533">
        <f>SUM('3c.m.'!E436)</f>
        <v>9500</v>
      </c>
      <c r="D19" s="521">
        <f t="shared" si="0"/>
        <v>9500</v>
      </c>
      <c r="E19" s="521">
        <v>9500</v>
      </c>
      <c r="F19" s="535"/>
      <c r="G19" s="536"/>
      <c r="H19" s="536"/>
      <c r="I19" s="536"/>
      <c r="J19" s="536"/>
      <c r="K19" s="536"/>
      <c r="L19" s="536"/>
      <c r="M19" s="529"/>
    </row>
    <row r="20" spans="1:13" ht="18" customHeight="1">
      <c r="A20" s="531">
        <v>3351</v>
      </c>
      <c r="B20" s="532" t="s">
        <v>223</v>
      </c>
      <c r="C20" s="533">
        <f>SUM('3c.m.'!E533)</f>
        <v>7980</v>
      </c>
      <c r="D20" s="521">
        <f t="shared" si="0"/>
        <v>7980</v>
      </c>
      <c r="E20" s="521">
        <v>7980</v>
      </c>
      <c r="F20" s="535"/>
      <c r="G20" s="536"/>
      <c r="H20" s="536"/>
      <c r="I20" s="536"/>
      <c r="J20" s="536"/>
      <c r="K20" s="536"/>
      <c r="L20" s="536"/>
      <c r="M20" s="529"/>
    </row>
    <row r="21" spans="1:13" ht="18" customHeight="1">
      <c r="A21" s="531">
        <v>3352</v>
      </c>
      <c r="B21" s="532" t="s">
        <v>391</v>
      </c>
      <c r="C21" s="533">
        <f>SUM('3c.m.'!E542)</f>
        <v>7376</v>
      </c>
      <c r="D21" s="521">
        <f t="shared" si="0"/>
        <v>7376</v>
      </c>
      <c r="E21" s="521">
        <v>6500</v>
      </c>
      <c r="F21" s="535"/>
      <c r="G21" s="536"/>
      <c r="H21" s="536"/>
      <c r="I21" s="536"/>
      <c r="J21" s="536"/>
      <c r="K21" s="536">
        <v>876</v>
      </c>
      <c r="L21" s="536"/>
      <c r="M21" s="529"/>
    </row>
    <row r="22" spans="1:13" ht="18" customHeight="1">
      <c r="A22" s="531">
        <v>3355</v>
      </c>
      <c r="B22" s="532" t="s">
        <v>186</v>
      </c>
      <c r="C22" s="533">
        <f>SUM('3c.m.'!E558)</f>
        <v>10162</v>
      </c>
      <c r="D22" s="521">
        <f t="shared" si="0"/>
        <v>10162</v>
      </c>
      <c r="E22" s="521">
        <v>8000</v>
      </c>
      <c r="F22" s="535"/>
      <c r="G22" s="536">
        <v>250</v>
      </c>
      <c r="H22" s="536"/>
      <c r="I22" s="536"/>
      <c r="J22" s="536"/>
      <c r="K22" s="536">
        <v>1912</v>
      </c>
      <c r="L22" s="536"/>
      <c r="M22" s="529"/>
    </row>
    <row r="23" spans="1:13" ht="18" customHeight="1">
      <c r="A23" s="531">
        <v>3356</v>
      </c>
      <c r="B23" s="532" t="s">
        <v>791</v>
      </c>
      <c r="C23" s="533">
        <f>SUM('3c.m.'!E566)</f>
        <v>21004</v>
      </c>
      <c r="D23" s="521">
        <f t="shared" si="0"/>
        <v>21004</v>
      </c>
      <c r="E23" s="521">
        <v>20000</v>
      </c>
      <c r="F23" s="535"/>
      <c r="G23" s="536"/>
      <c r="H23" s="536"/>
      <c r="I23" s="536"/>
      <c r="J23" s="536"/>
      <c r="K23" s="536">
        <v>1004</v>
      </c>
      <c r="L23" s="536"/>
      <c r="M23" s="529"/>
    </row>
    <row r="24" spans="1:13" ht="18" customHeight="1">
      <c r="A24" s="531">
        <v>3422</v>
      </c>
      <c r="B24" s="532" t="s">
        <v>481</v>
      </c>
      <c r="C24" s="533">
        <f>SUM('3c.m.'!E649)</f>
        <v>30620</v>
      </c>
      <c r="D24" s="521">
        <f t="shared" si="0"/>
        <v>30620</v>
      </c>
      <c r="E24" s="521">
        <v>25000</v>
      </c>
      <c r="F24" s="535"/>
      <c r="G24" s="536"/>
      <c r="H24" s="536"/>
      <c r="I24" s="536"/>
      <c r="J24" s="536"/>
      <c r="K24" s="536">
        <v>5620</v>
      </c>
      <c r="L24" s="536"/>
      <c r="M24" s="529"/>
    </row>
    <row r="25" spans="1:13" ht="18" customHeight="1">
      <c r="A25" s="531">
        <v>3423</v>
      </c>
      <c r="B25" s="532" t="s">
        <v>480</v>
      </c>
      <c r="C25" s="533">
        <f>SUM('3c.m.'!E657)</f>
        <v>10160</v>
      </c>
      <c r="D25" s="521">
        <f t="shared" si="0"/>
        <v>10160</v>
      </c>
      <c r="E25" s="521">
        <v>9406</v>
      </c>
      <c r="F25" s="535"/>
      <c r="G25" s="536"/>
      <c r="H25" s="536"/>
      <c r="I25" s="536"/>
      <c r="J25" s="536"/>
      <c r="K25" s="536">
        <v>754</v>
      </c>
      <c r="L25" s="536"/>
      <c r="M25" s="529"/>
    </row>
    <row r="26" spans="1:13" ht="18" customHeight="1">
      <c r="A26" s="531">
        <v>3424</v>
      </c>
      <c r="B26" s="538" t="s">
        <v>720</v>
      </c>
      <c r="C26" s="525">
        <f>SUM('3c.m.'!E665)</f>
        <v>8384</v>
      </c>
      <c r="D26" s="521">
        <f t="shared" si="0"/>
        <v>8384</v>
      </c>
      <c r="E26" s="521">
        <v>5770</v>
      </c>
      <c r="F26" s="535"/>
      <c r="G26" s="536"/>
      <c r="H26" s="536"/>
      <c r="I26" s="536"/>
      <c r="J26" s="536"/>
      <c r="K26" s="536">
        <v>2614</v>
      </c>
      <c r="L26" s="536"/>
      <c r="M26" s="529"/>
    </row>
    <row r="27" spans="1:13" ht="18" customHeight="1">
      <c r="A27" s="531">
        <v>3425</v>
      </c>
      <c r="B27" s="538" t="s">
        <v>298</v>
      </c>
      <c r="C27" s="525">
        <f>SUM('3c.m.'!E673)</f>
        <v>8342</v>
      </c>
      <c r="D27" s="521">
        <f t="shared" si="0"/>
        <v>8342</v>
      </c>
      <c r="E27" s="521">
        <v>4200</v>
      </c>
      <c r="F27" s="526"/>
      <c r="G27" s="527"/>
      <c r="H27" s="527"/>
      <c r="I27" s="527"/>
      <c r="J27" s="527"/>
      <c r="K27" s="527">
        <v>4142</v>
      </c>
      <c r="L27" s="527"/>
      <c r="M27" s="529"/>
    </row>
    <row r="28" spans="1:13" ht="18" customHeight="1">
      <c r="A28" s="531">
        <v>3426</v>
      </c>
      <c r="B28" s="532" t="s">
        <v>830</v>
      </c>
      <c r="C28" s="533">
        <f>SUM('3c.m.'!E681)</f>
        <v>71426</v>
      </c>
      <c r="D28" s="521">
        <f t="shared" si="0"/>
        <v>71426</v>
      </c>
      <c r="E28" s="521">
        <v>66000</v>
      </c>
      <c r="F28" s="526"/>
      <c r="G28" s="527"/>
      <c r="H28" s="527"/>
      <c r="I28" s="527"/>
      <c r="J28" s="527"/>
      <c r="K28" s="527">
        <v>5426</v>
      </c>
      <c r="L28" s="527"/>
      <c r="M28" s="529"/>
    </row>
    <row r="29" spans="1:13" ht="18" customHeight="1">
      <c r="A29" s="531">
        <v>3921</v>
      </c>
      <c r="B29" s="538" t="s">
        <v>187</v>
      </c>
      <c r="C29" s="525">
        <f>SUM('3d.m.'!E12)</f>
        <v>6000</v>
      </c>
      <c r="D29" s="521">
        <f t="shared" si="0"/>
        <v>6000</v>
      </c>
      <c r="E29" s="521">
        <v>6000</v>
      </c>
      <c r="F29" s="526"/>
      <c r="G29" s="527"/>
      <c r="H29" s="527"/>
      <c r="I29" s="527"/>
      <c r="J29" s="527"/>
      <c r="K29" s="527"/>
      <c r="L29" s="527"/>
      <c r="M29" s="529"/>
    </row>
    <row r="30" spans="1:13" ht="18" customHeight="1">
      <c r="A30" s="531">
        <v>3922</v>
      </c>
      <c r="B30" s="538" t="s">
        <v>188</v>
      </c>
      <c r="C30" s="525">
        <f>SUM('3d.m.'!E13)</f>
        <v>5000</v>
      </c>
      <c r="D30" s="521">
        <f t="shared" si="0"/>
        <v>5000</v>
      </c>
      <c r="E30" s="521">
        <v>5000</v>
      </c>
      <c r="F30" s="526"/>
      <c r="G30" s="527"/>
      <c r="H30" s="527"/>
      <c r="I30" s="527"/>
      <c r="J30" s="527"/>
      <c r="K30" s="527"/>
      <c r="L30" s="527"/>
      <c r="M30" s="529"/>
    </row>
    <row r="31" spans="1:13" ht="18" customHeight="1">
      <c r="A31" s="531">
        <v>3927</v>
      </c>
      <c r="B31" s="538" t="s">
        <v>189</v>
      </c>
      <c r="C31" s="525">
        <f>SUM('3d.m.'!E15)</f>
        <v>10000</v>
      </c>
      <c r="D31" s="521">
        <f t="shared" si="0"/>
        <v>10000</v>
      </c>
      <c r="E31" s="521">
        <v>10000</v>
      </c>
      <c r="F31" s="526"/>
      <c r="G31" s="527"/>
      <c r="H31" s="527"/>
      <c r="I31" s="527"/>
      <c r="J31" s="527"/>
      <c r="K31" s="527"/>
      <c r="L31" s="527"/>
      <c r="M31" s="529"/>
    </row>
    <row r="32" spans="1:13" ht="18" customHeight="1">
      <c r="A32" s="531">
        <v>3941</v>
      </c>
      <c r="B32" s="538" t="s">
        <v>190</v>
      </c>
      <c r="C32" s="525">
        <f>SUM('3d.m.'!E25)</f>
        <v>268800</v>
      </c>
      <c r="D32" s="521">
        <f t="shared" si="0"/>
        <v>268800</v>
      </c>
      <c r="E32" s="521">
        <v>268800</v>
      </c>
      <c r="F32" s="526"/>
      <c r="G32" s="527"/>
      <c r="H32" s="527"/>
      <c r="I32" s="527"/>
      <c r="J32" s="527"/>
      <c r="K32" s="527"/>
      <c r="L32" s="527"/>
      <c r="M32" s="529"/>
    </row>
    <row r="33" spans="1:13" ht="18" customHeight="1">
      <c r="A33" s="531">
        <v>3942</v>
      </c>
      <c r="B33" s="538" t="s">
        <v>191</v>
      </c>
      <c r="C33" s="525">
        <v>137000</v>
      </c>
      <c r="D33" s="521">
        <f t="shared" si="0"/>
        <v>137000</v>
      </c>
      <c r="E33" s="521">
        <v>60000</v>
      </c>
      <c r="F33" s="526"/>
      <c r="G33" s="527">
        <v>77000</v>
      </c>
      <c r="H33" s="527"/>
      <c r="I33" s="527"/>
      <c r="J33" s="527"/>
      <c r="K33" s="527"/>
      <c r="L33" s="527"/>
      <c r="M33" s="529"/>
    </row>
    <row r="34" spans="1:13" ht="18" customHeight="1">
      <c r="A34" s="526">
        <v>3929</v>
      </c>
      <c r="B34" s="524" t="s">
        <v>707</v>
      </c>
      <c r="C34" s="525">
        <f>SUM('3d.m.'!E18)</f>
        <v>18000</v>
      </c>
      <c r="D34" s="521">
        <f t="shared" si="0"/>
        <v>18000</v>
      </c>
      <c r="E34" s="521">
        <v>10000</v>
      </c>
      <c r="F34" s="526"/>
      <c r="G34" s="527"/>
      <c r="H34" s="527"/>
      <c r="I34" s="527"/>
      <c r="J34" s="527"/>
      <c r="K34" s="527">
        <v>8000</v>
      </c>
      <c r="L34" s="527"/>
      <c r="M34" s="529"/>
    </row>
    <row r="35" spans="1:13" ht="18" customHeight="1">
      <c r="A35" s="526">
        <v>3962</v>
      </c>
      <c r="B35" s="524" t="s">
        <v>415</v>
      </c>
      <c r="C35" s="525">
        <f>SUM('3d.m.'!E30)</f>
        <v>50000</v>
      </c>
      <c r="D35" s="521">
        <f t="shared" si="0"/>
        <v>50000</v>
      </c>
      <c r="E35" s="521">
        <v>50000</v>
      </c>
      <c r="F35" s="526"/>
      <c r="G35" s="527"/>
      <c r="H35" s="527"/>
      <c r="I35" s="527"/>
      <c r="J35" s="527"/>
      <c r="K35" s="527"/>
      <c r="L35" s="527"/>
      <c r="M35" s="529"/>
    </row>
    <row r="36" spans="1:13" ht="18" customHeight="1">
      <c r="A36" s="526">
        <v>4132</v>
      </c>
      <c r="B36" s="524" t="s">
        <v>663</v>
      </c>
      <c r="C36" s="525">
        <f>SUM('4.mell.'!E42)</f>
        <v>38309</v>
      </c>
      <c r="D36" s="521">
        <f t="shared" si="0"/>
        <v>38309</v>
      </c>
      <c r="E36" s="521">
        <v>30000</v>
      </c>
      <c r="F36" s="526"/>
      <c r="G36" s="527"/>
      <c r="H36" s="527"/>
      <c r="I36" s="527"/>
      <c r="J36" s="527"/>
      <c r="K36" s="527">
        <v>8309</v>
      </c>
      <c r="L36" s="527"/>
      <c r="M36" s="529"/>
    </row>
    <row r="37" spans="1:13" ht="18" customHeight="1">
      <c r="A37" s="526">
        <v>4140</v>
      </c>
      <c r="B37" s="524" t="s">
        <v>819</v>
      </c>
      <c r="C37" s="525">
        <f>SUM('4.mell.'!E49)</f>
        <v>16526</v>
      </c>
      <c r="D37" s="521">
        <f t="shared" si="0"/>
        <v>16526</v>
      </c>
      <c r="E37" s="521"/>
      <c r="F37" s="526"/>
      <c r="G37" s="527"/>
      <c r="H37" s="527">
        <v>16526</v>
      </c>
      <c r="I37" s="527"/>
      <c r="J37" s="527"/>
      <c r="K37" s="527"/>
      <c r="L37" s="527"/>
      <c r="M37" s="529"/>
    </row>
    <row r="38" spans="1:13" ht="18" customHeight="1">
      <c r="A38" s="526">
        <v>3928</v>
      </c>
      <c r="B38" s="524" t="s">
        <v>493</v>
      </c>
      <c r="C38" s="525">
        <f>SUM('3d.m.'!E16)</f>
        <v>264552</v>
      </c>
      <c r="D38" s="521">
        <f t="shared" si="0"/>
        <v>264552</v>
      </c>
      <c r="E38" s="521">
        <v>120000</v>
      </c>
      <c r="F38" s="526"/>
      <c r="G38" s="527"/>
      <c r="H38" s="527"/>
      <c r="I38" s="527"/>
      <c r="J38" s="527"/>
      <c r="K38" s="527">
        <v>84552</v>
      </c>
      <c r="L38" s="527"/>
      <c r="M38" s="528">
        <v>60000</v>
      </c>
    </row>
    <row r="39" spans="1:13" ht="18" customHeight="1">
      <c r="A39" s="526">
        <v>5032</v>
      </c>
      <c r="B39" s="1015" t="s">
        <v>18</v>
      </c>
      <c r="C39" s="525">
        <f>SUM('5.mell. '!E19)</f>
        <v>2000</v>
      </c>
      <c r="D39" s="521">
        <f t="shared" si="0"/>
        <v>2000</v>
      </c>
      <c r="E39" s="521"/>
      <c r="F39" s="526"/>
      <c r="G39" s="527">
        <v>2000</v>
      </c>
      <c r="H39" s="527"/>
      <c r="I39" s="527"/>
      <c r="J39" s="527"/>
      <c r="K39" s="527"/>
      <c r="L39" s="527"/>
      <c r="M39" s="528"/>
    </row>
    <row r="40" spans="1:13" ht="18" customHeight="1">
      <c r="A40" s="526">
        <v>5036</v>
      </c>
      <c r="B40" s="524" t="s">
        <v>563</v>
      </c>
      <c r="C40" s="525">
        <f>SUM('5.mell. '!E25)</f>
        <v>830</v>
      </c>
      <c r="D40" s="521">
        <f t="shared" si="0"/>
        <v>830</v>
      </c>
      <c r="E40" s="521">
        <v>830</v>
      </c>
      <c r="F40" s="526"/>
      <c r="G40" s="527"/>
      <c r="H40" s="527"/>
      <c r="I40" s="527"/>
      <c r="J40" s="527"/>
      <c r="K40" s="527"/>
      <c r="L40" s="527"/>
      <c r="M40" s="528"/>
    </row>
    <row r="41" spans="1:13" ht="18" customHeight="1">
      <c r="A41" s="526">
        <v>5037</v>
      </c>
      <c r="B41" s="583" t="s">
        <v>396</v>
      </c>
      <c r="C41" s="525">
        <f>SUM('5.mell. '!E26)</f>
        <v>14775</v>
      </c>
      <c r="D41" s="521">
        <f t="shared" si="0"/>
        <v>14775</v>
      </c>
      <c r="E41" s="521"/>
      <c r="F41" s="526"/>
      <c r="G41" s="527"/>
      <c r="H41" s="527">
        <v>11820</v>
      </c>
      <c r="I41" s="527"/>
      <c r="J41" s="527">
        <v>2955</v>
      </c>
      <c r="K41" s="527"/>
      <c r="L41" s="527"/>
      <c r="M41" s="528"/>
    </row>
    <row r="42" spans="1:13" ht="18" customHeight="1">
      <c r="A42" s="526">
        <v>5046</v>
      </c>
      <c r="B42" s="524" t="s">
        <v>770</v>
      </c>
      <c r="C42" s="525">
        <f>SUM('5.mell. '!E36)</f>
        <v>19050</v>
      </c>
      <c r="D42" s="521">
        <f t="shared" si="0"/>
        <v>19050</v>
      </c>
      <c r="E42" s="521">
        <v>19050</v>
      </c>
      <c r="F42" s="526"/>
      <c r="G42" s="527"/>
      <c r="H42" s="527"/>
      <c r="I42" s="527"/>
      <c r="J42" s="527"/>
      <c r="K42" s="527"/>
      <c r="L42" s="527"/>
      <c r="M42" s="529"/>
    </row>
    <row r="43" spans="1:13" ht="18" customHeight="1">
      <c r="A43" s="526">
        <v>6121</v>
      </c>
      <c r="B43" s="524" t="s">
        <v>230</v>
      </c>
      <c r="C43" s="525">
        <f>SUM('6.mell. '!E15)</f>
        <v>6027</v>
      </c>
      <c r="D43" s="521">
        <f t="shared" si="0"/>
        <v>6027</v>
      </c>
      <c r="E43" s="521">
        <v>6027</v>
      </c>
      <c r="F43" s="526"/>
      <c r="G43" s="527"/>
      <c r="H43" s="527"/>
      <c r="I43" s="527"/>
      <c r="J43" s="527"/>
      <c r="K43" s="527"/>
      <c r="L43" s="527"/>
      <c r="M43" s="539"/>
    </row>
    <row r="44" spans="1:13" ht="21" customHeight="1">
      <c r="A44" s="493"/>
      <c r="B44" s="540" t="s">
        <v>491</v>
      </c>
      <c r="C44" s="510">
        <f>SUM(C7:C43)</f>
        <v>1306013</v>
      </c>
      <c r="D44" s="510">
        <f>SUM(D7:D43)</f>
        <v>1306013</v>
      </c>
      <c r="E44" s="510">
        <f>SUM(E7:E43)</f>
        <v>992601</v>
      </c>
      <c r="F44" s="510">
        <f>SUM(F7:F43)</f>
        <v>8506</v>
      </c>
      <c r="G44" s="510">
        <f aca="true" t="shared" si="1" ref="G44:L44">SUM(G13:G43)</f>
        <v>79250</v>
      </c>
      <c r="H44" s="510">
        <f t="shared" si="1"/>
        <v>28346</v>
      </c>
      <c r="I44" s="510">
        <f t="shared" si="1"/>
        <v>0</v>
      </c>
      <c r="J44" s="510">
        <f t="shared" si="1"/>
        <v>2955</v>
      </c>
      <c r="K44" s="510">
        <f t="shared" si="1"/>
        <v>127640</v>
      </c>
      <c r="L44" s="510">
        <f t="shared" si="1"/>
        <v>0</v>
      </c>
      <c r="M44" s="510">
        <f>SUM(M7:M43)</f>
        <v>65000</v>
      </c>
    </row>
  </sheetData>
  <sheetProtection/>
  <mergeCells count="13">
    <mergeCell ref="E5:E6"/>
    <mergeCell ref="F5:F6"/>
    <mergeCell ref="L5:L6"/>
    <mergeCell ref="A1:M1"/>
    <mergeCell ref="M5:M6"/>
    <mergeCell ref="B2:L2"/>
    <mergeCell ref="B3:L3"/>
    <mergeCell ref="B5:B6"/>
    <mergeCell ref="D5:D6"/>
    <mergeCell ref="C5:C6"/>
    <mergeCell ref="G5:H5"/>
    <mergeCell ref="I5:J5"/>
    <mergeCell ref="K5:K6"/>
  </mergeCells>
  <printOptions/>
  <pageMargins left="1.1811023622047245" right="0.7874015748031497" top="0.1968503937007874" bottom="0.1968503937007874" header="0.5118110236220472" footer="0"/>
  <pageSetup firstPageNumber="58" useFirstPageNumber="1" horizontalDpi="600" verticalDpi="600" orientation="landscape" paperSize="9" scale="60" r:id="rId1"/>
  <headerFooter alignWithMargins="0">
    <oddFooter>&amp;C&amp;P.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1">
      <selection activeCell="E21" sqref="E21"/>
    </sheetView>
  </sheetViews>
  <sheetFormatPr defaultColWidth="9.00390625" defaultRowHeight="12.75"/>
  <cols>
    <col min="2" max="2" width="45.00390625" style="0" customWidth="1"/>
    <col min="3" max="3" width="13.75390625" style="0" customWidth="1"/>
    <col min="4" max="4" width="14.875" style="0" customWidth="1"/>
    <col min="5" max="5" width="18.625" style="0" customWidth="1"/>
    <col min="6" max="6" width="18.875" style="0" customWidth="1"/>
    <col min="7" max="7" width="12.00390625" style="0" customWidth="1"/>
  </cols>
  <sheetData>
    <row r="3" spans="2:7" ht="12.75">
      <c r="B3" s="1231" t="s">
        <v>192</v>
      </c>
      <c r="C3" s="1231"/>
      <c r="D3" s="1231"/>
      <c r="E3" s="1231"/>
      <c r="F3" s="1231"/>
      <c r="G3" s="1231"/>
    </row>
    <row r="4" spans="2:6" ht="18.75">
      <c r="B4" s="1230" t="s">
        <v>193</v>
      </c>
      <c r="C4" s="1230"/>
      <c r="D4" s="1230"/>
      <c r="E4" s="1230"/>
      <c r="F4" s="1230"/>
    </row>
    <row r="5" spans="2:6" ht="18.75">
      <c r="B5" s="1230" t="s">
        <v>219</v>
      </c>
      <c r="C5" s="1230"/>
      <c r="D5" s="1230"/>
      <c r="E5" s="1230"/>
      <c r="F5" s="1230"/>
    </row>
    <row r="6" spans="2:6" ht="18.75">
      <c r="B6" s="541"/>
      <c r="C6" s="541"/>
      <c r="D6" s="541"/>
      <c r="E6" s="541"/>
      <c r="F6" s="541"/>
    </row>
    <row r="7" ht="12.75">
      <c r="G7" s="542" t="s">
        <v>841</v>
      </c>
    </row>
    <row r="8" spans="2:7" ht="132.75" customHeight="1">
      <c r="B8" s="543" t="s">
        <v>194</v>
      </c>
      <c r="C8" s="488" t="s">
        <v>397</v>
      </c>
      <c r="D8" s="1225" t="s">
        <v>173</v>
      </c>
      <c r="E8" s="543" t="s">
        <v>195</v>
      </c>
      <c r="F8" s="543" t="s">
        <v>196</v>
      </c>
      <c r="G8" s="488" t="s">
        <v>197</v>
      </c>
    </row>
    <row r="9" spans="2:7" ht="14.25">
      <c r="B9" s="543" t="s">
        <v>699</v>
      </c>
      <c r="C9" s="518"/>
      <c r="D9" s="1225"/>
      <c r="E9" s="543"/>
      <c r="F9" s="543"/>
      <c r="G9" s="488"/>
    </row>
    <row r="10" spans="2:7" ht="23.25" customHeight="1">
      <c r="B10" s="544" t="s">
        <v>198</v>
      </c>
      <c r="C10" s="545">
        <v>156220</v>
      </c>
      <c r="D10" s="545">
        <f>SUM(E10:G10)</f>
        <v>156220</v>
      </c>
      <c r="E10" s="544"/>
      <c r="F10" s="544"/>
      <c r="G10" s="530">
        <v>156220</v>
      </c>
    </row>
    <row r="11" spans="2:7" ht="18" customHeight="1">
      <c r="B11" s="544"/>
      <c r="C11" s="544"/>
      <c r="D11" s="544"/>
      <c r="E11" s="544"/>
      <c r="F11" s="544"/>
      <c r="G11" s="544"/>
    </row>
    <row r="12" spans="2:7" ht="23.25" customHeight="1">
      <c r="B12" s="546" t="s">
        <v>491</v>
      </c>
      <c r="C12" s="547">
        <f>SUM(C10:C11)</f>
        <v>156220</v>
      </c>
      <c r="D12" s="547">
        <f>SUM(D10:D11)</f>
        <v>156220</v>
      </c>
      <c r="E12" s="546"/>
      <c r="F12" s="546"/>
      <c r="G12" s="547">
        <f>SUM(G10:G11)</f>
        <v>156220</v>
      </c>
    </row>
  </sheetData>
  <sheetProtection/>
  <mergeCells count="4">
    <mergeCell ref="B4:F4"/>
    <mergeCell ref="B5:F5"/>
    <mergeCell ref="B3:G3"/>
    <mergeCell ref="D8:D9"/>
  </mergeCells>
  <printOptions/>
  <pageMargins left="0.3937007874015748" right="0.3937007874015748" top="0.984251968503937" bottom="0.984251968503937" header="0.5118110236220472" footer="0.5118110236220472"/>
  <pageSetup firstPageNumber="59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B11">
      <selection activeCell="L40" sqref="L40"/>
    </sheetView>
  </sheetViews>
  <sheetFormatPr defaultColWidth="9.125" defaultRowHeight="12.75"/>
  <cols>
    <col min="1" max="1" width="9.125" style="548" customWidth="1"/>
    <col min="2" max="2" width="22.125" style="548" customWidth="1"/>
    <col min="3" max="3" width="9.75390625" style="548" customWidth="1"/>
    <col min="4" max="4" width="10.00390625" style="548" customWidth="1"/>
    <col min="5" max="8" width="8.75390625" style="548" customWidth="1"/>
    <col min="9" max="9" width="9.875" style="548" customWidth="1"/>
    <col min="10" max="11" width="10.00390625" style="548" customWidth="1"/>
    <col min="12" max="12" width="10.25390625" style="548" customWidth="1"/>
    <col min="13" max="13" width="10.75390625" style="548" customWidth="1"/>
    <col min="14" max="14" width="9.75390625" style="548" customWidth="1"/>
    <col min="15" max="15" width="10.25390625" style="548" customWidth="1"/>
    <col min="16" max="16384" width="9.125" style="548" customWidth="1"/>
  </cols>
  <sheetData>
    <row r="1" spans="1:15" ht="12.75">
      <c r="A1" s="1253" t="s">
        <v>199</v>
      </c>
      <c r="B1" s="1254"/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254"/>
      <c r="N1" s="1254"/>
      <c r="O1" s="1254"/>
    </row>
    <row r="2" spans="1:15" ht="12.75">
      <c r="A2" s="1253" t="s">
        <v>240</v>
      </c>
      <c r="B2" s="1254"/>
      <c r="C2" s="1254"/>
      <c r="D2" s="1254"/>
      <c r="E2" s="1254"/>
      <c r="F2" s="1254"/>
      <c r="G2" s="1254"/>
      <c r="H2" s="1254"/>
      <c r="I2" s="1254"/>
      <c r="J2" s="1254"/>
      <c r="K2" s="1254"/>
      <c r="L2" s="1254"/>
      <c r="M2" s="1254"/>
      <c r="N2" s="1254"/>
      <c r="O2" s="1254"/>
    </row>
    <row r="3" spans="1:15" ht="13.5" thickBot="1">
      <c r="A3" s="549"/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50" t="s">
        <v>534</v>
      </c>
    </row>
    <row r="4" spans="1:15" ht="15" customHeight="1" thickBot="1">
      <c r="A4" s="1255" t="s">
        <v>505</v>
      </c>
      <c r="B4" s="1256"/>
      <c r="C4" s="551" t="s">
        <v>200</v>
      </c>
      <c r="D4" s="551" t="s">
        <v>201</v>
      </c>
      <c r="E4" s="551" t="s">
        <v>202</v>
      </c>
      <c r="F4" s="551" t="s">
        <v>203</v>
      </c>
      <c r="G4" s="551" t="s">
        <v>204</v>
      </c>
      <c r="H4" s="551" t="s">
        <v>205</v>
      </c>
      <c r="I4" s="551" t="s">
        <v>206</v>
      </c>
      <c r="J4" s="551" t="s">
        <v>207</v>
      </c>
      <c r="K4" s="551" t="s">
        <v>208</v>
      </c>
      <c r="L4" s="551" t="s">
        <v>209</v>
      </c>
      <c r="M4" s="551" t="s">
        <v>210</v>
      </c>
      <c r="N4" s="551" t="s">
        <v>211</v>
      </c>
      <c r="O4" s="551" t="s">
        <v>529</v>
      </c>
    </row>
    <row r="5" spans="1:15" ht="15" customHeight="1" thickBot="1">
      <c r="A5" s="552" t="s">
        <v>528</v>
      </c>
      <c r="B5" s="553"/>
      <c r="C5" s="554"/>
      <c r="D5" s="554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6"/>
    </row>
    <row r="6" spans="1:15" ht="15" customHeight="1">
      <c r="A6" s="1257" t="s">
        <v>248</v>
      </c>
      <c r="B6" s="1258"/>
      <c r="C6" s="1245">
        <v>122986</v>
      </c>
      <c r="D6" s="1245">
        <v>247485</v>
      </c>
      <c r="E6" s="1245">
        <v>122986</v>
      </c>
      <c r="F6" s="1245">
        <v>122986</v>
      </c>
      <c r="G6" s="1245">
        <v>152642</v>
      </c>
      <c r="H6" s="1245">
        <v>122986</v>
      </c>
      <c r="I6" s="1245">
        <v>182977</v>
      </c>
      <c r="J6" s="1245">
        <v>122986</v>
      </c>
      <c r="K6" s="1245">
        <v>122986</v>
      </c>
      <c r="L6" s="1245">
        <v>122986</v>
      </c>
      <c r="M6" s="1245">
        <v>122989</v>
      </c>
      <c r="N6" s="1245">
        <v>122986</v>
      </c>
      <c r="O6" s="1259">
        <f>SUM(C6:N7)</f>
        <v>1689981</v>
      </c>
    </row>
    <row r="7" spans="1:15" ht="13.5" customHeight="1">
      <c r="A7" s="1251"/>
      <c r="B7" s="1252"/>
      <c r="C7" s="1244"/>
      <c r="D7" s="1244"/>
      <c r="E7" s="1244"/>
      <c r="F7" s="1244"/>
      <c r="G7" s="1244"/>
      <c r="H7" s="1244"/>
      <c r="I7" s="1244"/>
      <c r="J7" s="1244"/>
      <c r="K7" s="1244"/>
      <c r="L7" s="1244"/>
      <c r="M7" s="1244"/>
      <c r="N7" s="1244"/>
      <c r="O7" s="1241"/>
    </row>
    <row r="8" spans="1:15" ht="12" customHeight="1">
      <c r="A8" s="1249" t="s">
        <v>212</v>
      </c>
      <c r="B8" s="1250"/>
      <c r="C8" s="1232">
        <v>204000</v>
      </c>
      <c r="D8" s="1232">
        <v>330869</v>
      </c>
      <c r="E8" s="1232">
        <v>1263136</v>
      </c>
      <c r="F8" s="1232">
        <v>1216285</v>
      </c>
      <c r="G8" s="1232">
        <v>490088</v>
      </c>
      <c r="H8" s="1232">
        <v>209284</v>
      </c>
      <c r="I8" s="1232">
        <v>245000</v>
      </c>
      <c r="J8" s="1232">
        <v>205915</v>
      </c>
      <c r="K8" s="1232">
        <v>1160824</v>
      </c>
      <c r="L8" s="1232">
        <v>1266865</v>
      </c>
      <c r="M8" s="1232">
        <v>332118</v>
      </c>
      <c r="N8" s="1232">
        <v>373299</v>
      </c>
      <c r="O8" s="1239">
        <f>SUM(C8:N8)</f>
        <v>7297683</v>
      </c>
    </row>
    <row r="9" spans="1:15" ht="15.75" customHeight="1">
      <c r="A9" s="1251"/>
      <c r="B9" s="1252"/>
      <c r="C9" s="1244"/>
      <c r="D9" s="1244"/>
      <c r="E9" s="1244"/>
      <c r="F9" s="1244"/>
      <c r="G9" s="1244"/>
      <c r="H9" s="1244"/>
      <c r="I9" s="1244"/>
      <c r="J9" s="1244"/>
      <c r="K9" s="1244"/>
      <c r="L9" s="1244"/>
      <c r="M9" s="1244"/>
      <c r="N9" s="1244"/>
      <c r="O9" s="1241"/>
    </row>
    <row r="10" spans="1:15" ht="17.25" customHeight="1">
      <c r="A10" s="1249" t="s">
        <v>567</v>
      </c>
      <c r="B10" s="1235"/>
      <c r="C10" s="1232">
        <v>210000</v>
      </c>
      <c r="D10" s="1232">
        <v>370000</v>
      </c>
      <c r="E10" s="1232">
        <v>350000</v>
      </c>
      <c r="F10" s="1232">
        <v>260000</v>
      </c>
      <c r="G10" s="1232">
        <v>313195</v>
      </c>
      <c r="H10" s="1232">
        <v>240000</v>
      </c>
      <c r="I10" s="1232">
        <v>250000</v>
      </c>
      <c r="J10" s="1232">
        <v>120000</v>
      </c>
      <c r="K10" s="1232">
        <v>198138</v>
      </c>
      <c r="L10" s="1232">
        <v>100000</v>
      </c>
      <c r="M10" s="1232">
        <v>100000</v>
      </c>
      <c r="N10" s="1232">
        <v>100000</v>
      </c>
      <c r="O10" s="1239">
        <f>SUM(C10:N10)</f>
        <v>2611333</v>
      </c>
    </row>
    <row r="11" spans="1:15" ht="22.5" customHeight="1">
      <c r="A11" s="1236"/>
      <c r="B11" s="1237"/>
      <c r="C11" s="1244"/>
      <c r="D11" s="1244"/>
      <c r="E11" s="1244"/>
      <c r="F11" s="1244"/>
      <c r="G11" s="1244"/>
      <c r="H11" s="1244"/>
      <c r="I11" s="1244"/>
      <c r="J11" s="1244"/>
      <c r="K11" s="1244"/>
      <c r="L11" s="1244"/>
      <c r="M11" s="1244"/>
      <c r="N11" s="1244"/>
      <c r="O11" s="1241"/>
    </row>
    <row r="12" spans="1:15" ht="20.25" customHeight="1">
      <c r="A12" s="1249" t="s">
        <v>249</v>
      </c>
      <c r="B12" s="1235"/>
      <c r="C12" s="1232"/>
      <c r="D12" s="1232"/>
      <c r="E12" s="1232">
        <v>90000</v>
      </c>
      <c r="F12" s="1232">
        <v>405000</v>
      </c>
      <c r="G12" s="1232">
        <v>622318</v>
      </c>
      <c r="H12" s="1232">
        <v>96820</v>
      </c>
      <c r="I12" s="1232"/>
      <c r="J12" s="1232">
        <v>215455</v>
      </c>
      <c r="K12" s="1232">
        <v>950000</v>
      </c>
      <c r="L12" s="1232">
        <v>120000</v>
      </c>
      <c r="M12" s="1232">
        <v>120000</v>
      </c>
      <c r="N12" s="1232">
        <v>1800000</v>
      </c>
      <c r="O12" s="1239">
        <f>SUM(C12:N12)</f>
        <v>4419593</v>
      </c>
    </row>
    <row r="13" spans="1:15" ht="15" customHeight="1">
      <c r="A13" s="1236"/>
      <c r="B13" s="1237"/>
      <c r="C13" s="1244"/>
      <c r="D13" s="1244"/>
      <c r="E13" s="1244"/>
      <c r="F13" s="1244"/>
      <c r="G13" s="1244"/>
      <c r="H13" s="1244"/>
      <c r="I13" s="1244"/>
      <c r="J13" s="1244"/>
      <c r="K13" s="1244"/>
      <c r="L13" s="1244"/>
      <c r="M13" s="1244"/>
      <c r="N13" s="1244"/>
      <c r="O13" s="1241"/>
    </row>
    <row r="14" spans="1:15" ht="14.25" customHeight="1">
      <c r="A14" s="1234" t="s">
        <v>213</v>
      </c>
      <c r="B14" s="1235"/>
      <c r="C14" s="1232">
        <v>27500</v>
      </c>
      <c r="D14" s="1232">
        <v>27500</v>
      </c>
      <c r="E14" s="1232">
        <v>29000</v>
      </c>
      <c r="F14" s="1232">
        <v>27500</v>
      </c>
      <c r="G14" s="1232">
        <v>27500</v>
      </c>
      <c r="H14" s="1232">
        <v>27500</v>
      </c>
      <c r="I14" s="1232">
        <v>27500</v>
      </c>
      <c r="J14" s="1232">
        <v>27500</v>
      </c>
      <c r="K14" s="1232">
        <v>177500</v>
      </c>
      <c r="L14" s="1232">
        <v>277500</v>
      </c>
      <c r="M14" s="1232">
        <v>177500</v>
      </c>
      <c r="N14" s="1232">
        <v>27500</v>
      </c>
      <c r="O14" s="1239">
        <f>SUM(C14:N14)</f>
        <v>881500</v>
      </c>
    </row>
    <row r="15" spans="1:15" ht="14.25" customHeight="1">
      <c r="A15" s="1236"/>
      <c r="B15" s="1237"/>
      <c r="C15" s="1244"/>
      <c r="D15" s="1244"/>
      <c r="E15" s="1244"/>
      <c r="F15" s="1244"/>
      <c r="G15" s="1244"/>
      <c r="H15" s="1244"/>
      <c r="I15" s="1244"/>
      <c r="J15" s="1244"/>
      <c r="K15" s="1244"/>
      <c r="L15" s="1244"/>
      <c r="M15" s="1244"/>
      <c r="N15" s="1244"/>
      <c r="O15" s="1241"/>
    </row>
    <row r="16" spans="1:15" ht="12" customHeight="1">
      <c r="A16" s="1234" t="s">
        <v>250</v>
      </c>
      <c r="B16" s="1235"/>
      <c r="C16" s="1232">
        <v>5416</v>
      </c>
      <c r="D16" s="1232">
        <v>5416</v>
      </c>
      <c r="E16" s="1232">
        <v>8371</v>
      </c>
      <c r="F16" s="1232">
        <v>5416</v>
      </c>
      <c r="G16" s="1232">
        <v>5416</v>
      </c>
      <c r="H16" s="1232">
        <v>5416</v>
      </c>
      <c r="I16" s="1232">
        <v>6519</v>
      </c>
      <c r="J16" s="1232">
        <v>5416</v>
      </c>
      <c r="K16" s="1232">
        <v>5416</v>
      </c>
      <c r="L16" s="1232">
        <v>5416</v>
      </c>
      <c r="M16" s="1232">
        <v>5416</v>
      </c>
      <c r="N16" s="1232">
        <v>5424</v>
      </c>
      <c r="O16" s="1239">
        <f>SUM(C16:N16)</f>
        <v>69058</v>
      </c>
    </row>
    <row r="17" spans="1:15" ht="17.25" customHeight="1">
      <c r="A17" s="1236"/>
      <c r="B17" s="1237"/>
      <c r="C17" s="1244"/>
      <c r="D17" s="1244"/>
      <c r="E17" s="1244"/>
      <c r="F17" s="1244"/>
      <c r="G17" s="1244"/>
      <c r="H17" s="1244"/>
      <c r="I17" s="1244"/>
      <c r="J17" s="1244"/>
      <c r="K17" s="1244"/>
      <c r="L17" s="1244"/>
      <c r="M17" s="1244"/>
      <c r="N17" s="1244"/>
      <c r="O17" s="1241"/>
    </row>
    <row r="18" spans="1:15" ht="14.25" customHeight="1">
      <c r="A18" s="1234" t="s">
        <v>568</v>
      </c>
      <c r="B18" s="1235"/>
      <c r="C18" s="1232"/>
      <c r="D18" s="1232"/>
      <c r="E18" s="1232">
        <v>140000</v>
      </c>
      <c r="F18" s="1232">
        <v>420000</v>
      </c>
      <c r="G18" s="1232">
        <v>475225</v>
      </c>
      <c r="H18" s="1232">
        <v>349892</v>
      </c>
      <c r="I18" s="1232">
        <v>475225</v>
      </c>
      <c r="J18" s="1232">
        <v>456903</v>
      </c>
      <c r="K18" s="1232"/>
      <c r="L18" s="1232"/>
      <c r="M18" s="1232"/>
      <c r="N18" s="1232"/>
      <c r="O18" s="1239">
        <f>SUM(C18:N18)</f>
        <v>2317245</v>
      </c>
    </row>
    <row r="19" spans="1:15" ht="14.25" customHeight="1">
      <c r="A19" s="1236"/>
      <c r="B19" s="1237"/>
      <c r="C19" s="1244"/>
      <c r="D19" s="1244"/>
      <c r="E19" s="1244"/>
      <c r="F19" s="1244"/>
      <c r="G19" s="1244"/>
      <c r="H19" s="1244"/>
      <c r="I19" s="1244"/>
      <c r="J19" s="1244"/>
      <c r="K19" s="1244"/>
      <c r="L19" s="1244"/>
      <c r="M19" s="1244"/>
      <c r="N19" s="1244"/>
      <c r="O19" s="1241"/>
    </row>
    <row r="20" spans="1:15" ht="18" customHeight="1" thickBot="1">
      <c r="A20" s="557" t="s">
        <v>251</v>
      </c>
      <c r="B20" s="558"/>
      <c r="C20" s="559">
        <f aca="true" t="shared" si="0" ref="C20:O20">SUM(C6:C19)</f>
        <v>569902</v>
      </c>
      <c r="D20" s="559">
        <f t="shared" si="0"/>
        <v>981270</v>
      </c>
      <c r="E20" s="559">
        <f t="shared" si="0"/>
        <v>2003493</v>
      </c>
      <c r="F20" s="559">
        <f t="shared" si="0"/>
        <v>2457187</v>
      </c>
      <c r="G20" s="559">
        <f t="shared" si="0"/>
        <v>2086384</v>
      </c>
      <c r="H20" s="559">
        <f t="shared" si="0"/>
        <v>1051898</v>
      </c>
      <c r="I20" s="559">
        <f t="shared" si="0"/>
        <v>1187221</v>
      </c>
      <c r="J20" s="559">
        <f t="shared" si="0"/>
        <v>1154175</v>
      </c>
      <c r="K20" s="559">
        <f t="shared" si="0"/>
        <v>2614864</v>
      </c>
      <c r="L20" s="559">
        <f t="shared" si="0"/>
        <v>1892767</v>
      </c>
      <c r="M20" s="559">
        <f t="shared" si="0"/>
        <v>858023</v>
      </c>
      <c r="N20" s="559">
        <f t="shared" si="0"/>
        <v>2429209</v>
      </c>
      <c r="O20" s="560">
        <f t="shared" si="0"/>
        <v>19286393</v>
      </c>
    </row>
    <row r="21" spans="1:15" ht="15" customHeight="1" thickBot="1">
      <c r="A21" s="561" t="s">
        <v>724</v>
      </c>
      <c r="B21" s="554"/>
      <c r="C21" s="562"/>
      <c r="D21" s="562"/>
      <c r="E21" s="562"/>
      <c r="F21" s="562"/>
      <c r="G21" s="562"/>
      <c r="H21" s="562"/>
      <c r="I21" s="562"/>
      <c r="J21" s="562"/>
      <c r="K21" s="562"/>
      <c r="L21" s="562"/>
      <c r="M21" s="562"/>
      <c r="N21" s="562"/>
      <c r="O21" s="563"/>
    </row>
    <row r="22" spans="1:15" ht="12" customHeight="1">
      <c r="A22" s="1247" t="s">
        <v>252</v>
      </c>
      <c r="B22" s="1248"/>
      <c r="C22" s="1245">
        <v>320065</v>
      </c>
      <c r="D22" s="1245">
        <v>246135</v>
      </c>
      <c r="E22" s="1245">
        <v>246135</v>
      </c>
      <c r="F22" s="1245">
        <v>246135</v>
      </c>
      <c r="G22" s="1245">
        <v>268983</v>
      </c>
      <c r="H22" s="1245">
        <v>271932</v>
      </c>
      <c r="I22" s="1245">
        <v>246135</v>
      </c>
      <c r="J22" s="1245">
        <v>246135</v>
      </c>
      <c r="K22" s="1245">
        <v>307958</v>
      </c>
      <c r="L22" s="1245">
        <v>246135</v>
      </c>
      <c r="M22" s="1245">
        <v>246135</v>
      </c>
      <c r="N22" s="1245">
        <v>246129</v>
      </c>
      <c r="O22" s="1239">
        <f>SUM(C22:N22)</f>
        <v>3138012</v>
      </c>
    </row>
    <row r="23" spans="1:15" ht="12.75" customHeight="1">
      <c r="A23" s="1236"/>
      <c r="B23" s="1237"/>
      <c r="C23" s="1246"/>
      <c r="D23" s="1246"/>
      <c r="E23" s="1246"/>
      <c r="F23" s="1246"/>
      <c r="G23" s="1246"/>
      <c r="H23" s="1246"/>
      <c r="I23" s="1246"/>
      <c r="J23" s="1246"/>
      <c r="K23" s="1246"/>
      <c r="L23" s="1246"/>
      <c r="M23" s="1246"/>
      <c r="N23" s="1246"/>
      <c r="O23" s="1241"/>
    </row>
    <row r="24" spans="1:15" ht="15" customHeight="1">
      <c r="A24" s="1234" t="s">
        <v>253</v>
      </c>
      <c r="B24" s="1235"/>
      <c r="C24" s="1232">
        <v>103639</v>
      </c>
      <c r="D24" s="1232">
        <v>69067</v>
      </c>
      <c r="E24" s="1232">
        <v>69067</v>
      </c>
      <c r="F24" s="1232">
        <v>69067</v>
      </c>
      <c r="G24" s="1232">
        <v>75312</v>
      </c>
      <c r="H24" s="1232">
        <v>76033</v>
      </c>
      <c r="I24" s="1232">
        <v>69067</v>
      </c>
      <c r="J24" s="1232">
        <v>69067</v>
      </c>
      <c r="K24" s="1232">
        <v>82096</v>
      </c>
      <c r="L24" s="1232">
        <v>69067</v>
      </c>
      <c r="M24" s="1232">
        <v>69067</v>
      </c>
      <c r="N24" s="1232">
        <v>69069</v>
      </c>
      <c r="O24" s="1239">
        <f>SUM(C24:N24)</f>
        <v>889618</v>
      </c>
    </row>
    <row r="25" spans="1:15" ht="14.25" customHeight="1">
      <c r="A25" s="1236"/>
      <c r="B25" s="1237"/>
      <c r="C25" s="1233"/>
      <c r="D25" s="1233"/>
      <c r="E25" s="1233"/>
      <c r="F25" s="1233"/>
      <c r="G25" s="1233"/>
      <c r="H25" s="1233"/>
      <c r="I25" s="1233"/>
      <c r="J25" s="1233"/>
      <c r="K25" s="1233"/>
      <c r="L25" s="1233"/>
      <c r="M25" s="1233"/>
      <c r="N25" s="1233"/>
      <c r="O25" s="1241"/>
    </row>
    <row r="26" spans="1:15" ht="12" customHeight="1">
      <c r="A26" s="1234" t="s">
        <v>254</v>
      </c>
      <c r="B26" s="1235"/>
      <c r="C26" s="1232">
        <v>460000</v>
      </c>
      <c r="D26" s="1232">
        <v>714804</v>
      </c>
      <c r="E26" s="1232">
        <v>714803</v>
      </c>
      <c r="F26" s="1232">
        <v>460000</v>
      </c>
      <c r="G26" s="1232">
        <v>547011</v>
      </c>
      <c r="H26" s="1232">
        <v>392319</v>
      </c>
      <c r="I26" s="1232">
        <v>380000</v>
      </c>
      <c r="J26" s="1232">
        <v>380000</v>
      </c>
      <c r="K26" s="1232">
        <v>439601</v>
      </c>
      <c r="L26" s="1232">
        <v>380000</v>
      </c>
      <c r="M26" s="1232">
        <v>460000</v>
      </c>
      <c r="N26" s="1232">
        <v>477753</v>
      </c>
      <c r="O26" s="1239">
        <f>SUM(C26:N26)</f>
        <v>5806291</v>
      </c>
    </row>
    <row r="27" spans="1:15" ht="15" customHeight="1">
      <c r="A27" s="1236"/>
      <c r="B27" s="1237"/>
      <c r="C27" s="1233"/>
      <c r="D27" s="1233"/>
      <c r="E27" s="1233"/>
      <c r="F27" s="1233"/>
      <c r="G27" s="1233"/>
      <c r="H27" s="1233"/>
      <c r="I27" s="1233"/>
      <c r="J27" s="1233"/>
      <c r="K27" s="1233"/>
      <c r="L27" s="1233"/>
      <c r="M27" s="1233"/>
      <c r="N27" s="1233"/>
      <c r="O27" s="1241"/>
    </row>
    <row r="28" spans="1:15" ht="12" customHeight="1">
      <c r="A28" s="1234" t="s">
        <v>255</v>
      </c>
      <c r="B28" s="1235"/>
      <c r="C28" s="1232">
        <v>39131</v>
      </c>
      <c r="D28" s="1232">
        <v>39131</v>
      </c>
      <c r="E28" s="1232">
        <v>39130</v>
      </c>
      <c r="F28" s="1232">
        <v>17268</v>
      </c>
      <c r="G28" s="1232">
        <v>15267</v>
      </c>
      <c r="H28" s="1232">
        <v>15267</v>
      </c>
      <c r="I28" s="1232">
        <v>15267</v>
      </c>
      <c r="J28" s="1232">
        <v>70148</v>
      </c>
      <c r="K28" s="1232">
        <v>15267</v>
      </c>
      <c r="L28" s="1232">
        <v>15267</v>
      </c>
      <c r="M28" s="1232">
        <v>15267</v>
      </c>
      <c r="N28" s="1232">
        <v>15267</v>
      </c>
      <c r="O28" s="1239">
        <f>SUM(C28:N28)</f>
        <v>311677</v>
      </c>
    </row>
    <row r="29" spans="1:15" ht="15.75" customHeight="1">
      <c r="A29" s="1236"/>
      <c r="B29" s="1237"/>
      <c r="C29" s="1233"/>
      <c r="D29" s="1233"/>
      <c r="E29" s="1233"/>
      <c r="F29" s="1233"/>
      <c r="G29" s="1233"/>
      <c r="H29" s="1233"/>
      <c r="I29" s="1233"/>
      <c r="J29" s="1233"/>
      <c r="K29" s="1233"/>
      <c r="L29" s="1233"/>
      <c r="M29" s="1233"/>
      <c r="N29" s="1233"/>
      <c r="O29" s="1241"/>
    </row>
    <row r="30" spans="1:15" ht="12" customHeight="1">
      <c r="A30" s="1234" t="s">
        <v>256</v>
      </c>
      <c r="B30" s="1235"/>
      <c r="C30" s="1232">
        <v>90632</v>
      </c>
      <c r="D30" s="1232">
        <v>90632</v>
      </c>
      <c r="E30" s="1232">
        <v>499790</v>
      </c>
      <c r="F30" s="1232">
        <v>110952</v>
      </c>
      <c r="G30" s="1232">
        <v>79677</v>
      </c>
      <c r="H30" s="1232">
        <v>45550</v>
      </c>
      <c r="I30" s="1232">
        <v>90632</v>
      </c>
      <c r="J30" s="1232">
        <v>90632</v>
      </c>
      <c r="K30" s="1232">
        <v>90632</v>
      </c>
      <c r="L30" s="1232">
        <v>77628</v>
      </c>
      <c r="M30" s="1232">
        <v>90632</v>
      </c>
      <c r="N30" s="1232">
        <v>82966</v>
      </c>
      <c r="O30" s="1239">
        <f>SUM(C30:N30)</f>
        <v>1440355</v>
      </c>
    </row>
    <row r="31" spans="1:15" ht="12" customHeight="1">
      <c r="A31" s="1236"/>
      <c r="B31" s="1237"/>
      <c r="C31" s="1244"/>
      <c r="D31" s="1244"/>
      <c r="E31" s="1244"/>
      <c r="F31" s="1244"/>
      <c r="G31" s="1244"/>
      <c r="H31" s="1244"/>
      <c r="I31" s="1244"/>
      <c r="J31" s="1244"/>
      <c r="K31" s="1244"/>
      <c r="L31" s="1244"/>
      <c r="M31" s="1244"/>
      <c r="N31" s="1244"/>
      <c r="O31" s="1241"/>
    </row>
    <row r="32" spans="1:15" ht="12" customHeight="1">
      <c r="A32" s="1234" t="s">
        <v>215</v>
      </c>
      <c r="B32" s="1235"/>
      <c r="C32" s="1232"/>
      <c r="D32" s="1232"/>
      <c r="E32" s="1232">
        <v>123398</v>
      </c>
      <c r="F32" s="1232">
        <v>153776</v>
      </c>
      <c r="G32" s="1232"/>
      <c r="H32" s="1232">
        <v>146590</v>
      </c>
      <c r="I32" s="1232"/>
      <c r="J32" s="1232"/>
      <c r="K32" s="1232">
        <v>200000</v>
      </c>
      <c r="L32" s="1232">
        <v>135637</v>
      </c>
      <c r="M32" s="1232">
        <v>92245</v>
      </c>
      <c r="N32" s="1232">
        <v>201168</v>
      </c>
      <c r="O32" s="1239">
        <f>SUM(C32:N32)</f>
        <v>1052814</v>
      </c>
    </row>
    <row r="33" spans="1:15" ht="14.25" customHeight="1">
      <c r="A33" s="1236"/>
      <c r="B33" s="1237"/>
      <c r="C33" s="1233"/>
      <c r="D33" s="1233"/>
      <c r="E33" s="1233"/>
      <c r="F33" s="1233"/>
      <c r="G33" s="1233"/>
      <c r="H33" s="1233"/>
      <c r="I33" s="1233"/>
      <c r="J33" s="1233"/>
      <c r="K33" s="1233"/>
      <c r="L33" s="1233"/>
      <c r="M33" s="1233"/>
      <c r="N33" s="1233"/>
      <c r="O33" s="1241"/>
    </row>
    <row r="34" spans="1:15" ht="15" customHeight="1">
      <c r="A34" s="1234" t="s">
        <v>214</v>
      </c>
      <c r="B34" s="1235"/>
      <c r="C34" s="1232"/>
      <c r="D34" s="1232">
        <v>420650</v>
      </c>
      <c r="E34" s="1232">
        <v>300000</v>
      </c>
      <c r="F34" s="1232">
        <v>321000</v>
      </c>
      <c r="G34" s="1232">
        <v>200000</v>
      </c>
      <c r="H34" s="1232">
        <v>530826</v>
      </c>
      <c r="I34" s="1232">
        <v>400000</v>
      </c>
      <c r="J34" s="1232">
        <v>500000</v>
      </c>
      <c r="K34" s="1232">
        <v>585701</v>
      </c>
      <c r="L34" s="1232">
        <v>757150</v>
      </c>
      <c r="M34" s="1232">
        <v>207720</v>
      </c>
      <c r="N34" s="1232">
        <v>806500</v>
      </c>
      <c r="O34" s="1239">
        <f>SUM(C34:N34)</f>
        <v>5029547</v>
      </c>
    </row>
    <row r="35" spans="1:15" ht="15" customHeight="1">
      <c r="A35" s="1236"/>
      <c r="B35" s="1237"/>
      <c r="C35" s="1233"/>
      <c r="D35" s="1233"/>
      <c r="E35" s="1233"/>
      <c r="F35" s="1233"/>
      <c r="G35" s="1233"/>
      <c r="H35" s="1233"/>
      <c r="I35" s="1233"/>
      <c r="J35" s="1233"/>
      <c r="K35" s="1233"/>
      <c r="L35" s="1233"/>
      <c r="M35" s="1233"/>
      <c r="N35" s="1233"/>
      <c r="O35" s="1241"/>
    </row>
    <row r="36" spans="1:15" ht="15" customHeight="1">
      <c r="A36" s="1234" t="s">
        <v>216</v>
      </c>
      <c r="B36" s="1235"/>
      <c r="C36" s="1232">
        <v>61583</v>
      </c>
      <c r="D36" s="1232">
        <v>61583</v>
      </c>
      <c r="E36" s="1232">
        <v>61583</v>
      </c>
      <c r="F36" s="1232">
        <v>61583</v>
      </c>
      <c r="G36" s="1232">
        <v>61583</v>
      </c>
      <c r="H36" s="1232">
        <v>62413</v>
      </c>
      <c r="I36" s="1232">
        <v>61583</v>
      </c>
      <c r="J36" s="1232">
        <v>61583</v>
      </c>
      <c r="K36" s="1232">
        <v>539959</v>
      </c>
      <c r="L36" s="1232">
        <v>61583</v>
      </c>
      <c r="M36" s="1232">
        <v>61583</v>
      </c>
      <c r="N36" s="1232">
        <v>61588</v>
      </c>
      <c r="O36" s="1239">
        <f>SUM(C36:N36)</f>
        <v>1218207</v>
      </c>
    </row>
    <row r="37" spans="1:15" ht="15" customHeight="1">
      <c r="A37" s="1236"/>
      <c r="B37" s="1237"/>
      <c r="C37" s="1233"/>
      <c r="D37" s="1233"/>
      <c r="E37" s="1233"/>
      <c r="F37" s="1233"/>
      <c r="G37" s="1233"/>
      <c r="H37" s="1233"/>
      <c r="I37" s="1233"/>
      <c r="J37" s="1233"/>
      <c r="K37" s="1233"/>
      <c r="L37" s="1233"/>
      <c r="M37" s="1233"/>
      <c r="N37" s="1233"/>
      <c r="O37" s="1241"/>
    </row>
    <row r="38" spans="1:15" ht="14.25" customHeight="1">
      <c r="A38" s="1234" t="s">
        <v>217</v>
      </c>
      <c r="B38" s="1235"/>
      <c r="C38" s="1232">
        <v>14063</v>
      </c>
      <c r="D38" s="1232"/>
      <c r="E38" s="1232">
        <v>14092</v>
      </c>
      <c r="F38" s="1232">
        <v>305184</v>
      </c>
      <c r="G38" s="1232"/>
      <c r="H38" s="1232">
        <v>14093</v>
      </c>
      <c r="I38" s="1232"/>
      <c r="J38" s="1232"/>
      <c r="K38" s="1232">
        <v>14093</v>
      </c>
      <c r="L38" s="1232">
        <v>24254</v>
      </c>
      <c r="M38" s="1232"/>
      <c r="N38" s="1232">
        <v>14093</v>
      </c>
      <c r="O38" s="1239">
        <f>SUM(C38:N38)</f>
        <v>399872</v>
      </c>
    </row>
    <row r="39" spans="1:15" ht="12" customHeight="1" thickBot="1">
      <c r="A39" s="1242"/>
      <c r="B39" s="1243"/>
      <c r="C39" s="1238"/>
      <c r="D39" s="1238"/>
      <c r="E39" s="1238"/>
      <c r="F39" s="1238"/>
      <c r="G39" s="1238"/>
      <c r="H39" s="1238"/>
      <c r="I39" s="1238"/>
      <c r="J39" s="1238"/>
      <c r="K39" s="1238"/>
      <c r="L39" s="1238"/>
      <c r="M39" s="1238"/>
      <c r="N39" s="1238"/>
      <c r="O39" s="1240"/>
    </row>
    <row r="40" spans="1:15" ht="18" customHeight="1" thickBot="1">
      <c r="A40" s="564" t="s">
        <v>218</v>
      </c>
      <c r="B40" s="565"/>
      <c r="C40" s="559">
        <f aca="true" t="shared" si="1" ref="C40:O40">SUM(C22:C39)</f>
        <v>1089113</v>
      </c>
      <c r="D40" s="559">
        <f t="shared" si="1"/>
        <v>1642002</v>
      </c>
      <c r="E40" s="559">
        <f t="shared" si="1"/>
        <v>2067998</v>
      </c>
      <c r="F40" s="559">
        <f t="shared" si="1"/>
        <v>1744965</v>
      </c>
      <c r="G40" s="559">
        <f t="shared" si="1"/>
        <v>1247833</v>
      </c>
      <c r="H40" s="559">
        <f t="shared" si="1"/>
        <v>1555023</v>
      </c>
      <c r="I40" s="559">
        <f t="shared" si="1"/>
        <v>1262684</v>
      </c>
      <c r="J40" s="559">
        <f t="shared" si="1"/>
        <v>1417565</v>
      </c>
      <c r="K40" s="559">
        <f t="shared" si="1"/>
        <v>2275307</v>
      </c>
      <c r="L40" s="559">
        <f t="shared" si="1"/>
        <v>1766721</v>
      </c>
      <c r="M40" s="559">
        <f t="shared" si="1"/>
        <v>1242649</v>
      </c>
      <c r="N40" s="559">
        <f t="shared" si="1"/>
        <v>1974533</v>
      </c>
      <c r="O40" s="560">
        <f t="shared" si="1"/>
        <v>19286393</v>
      </c>
    </row>
    <row r="41" spans="1:15" ht="12.75">
      <c r="A41" s="566"/>
      <c r="B41" s="566"/>
      <c r="C41" s="566"/>
      <c r="D41" s="566"/>
      <c r="E41" s="566"/>
      <c r="F41" s="566"/>
      <c r="G41" s="566"/>
      <c r="H41" s="566"/>
      <c r="I41" s="566"/>
      <c r="J41" s="566"/>
      <c r="K41" s="566"/>
      <c r="L41" s="566"/>
      <c r="M41" s="566"/>
      <c r="N41" s="566"/>
      <c r="O41" s="566"/>
    </row>
  </sheetData>
  <sheetProtection/>
  <mergeCells count="227">
    <mergeCell ref="I12:I13"/>
    <mergeCell ref="N12:N13"/>
    <mergeCell ref="O12:O13"/>
    <mergeCell ref="J12:J13"/>
    <mergeCell ref="K12:K13"/>
    <mergeCell ref="L12:L13"/>
    <mergeCell ref="M12:M13"/>
    <mergeCell ref="D6:D7"/>
    <mergeCell ref="E6:E7"/>
    <mergeCell ref="A12:B13"/>
    <mergeCell ref="C12:C13"/>
    <mergeCell ref="D12:D13"/>
    <mergeCell ref="E12:E13"/>
    <mergeCell ref="A10:B11"/>
    <mergeCell ref="C8:C9"/>
    <mergeCell ref="D8:D9"/>
    <mergeCell ref="E8:E9"/>
    <mergeCell ref="I8:I9"/>
    <mergeCell ref="H6:H7"/>
    <mergeCell ref="L6:L7"/>
    <mergeCell ref="I6:I7"/>
    <mergeCell ref="J6:J7"/>
    <mergeCell ref="K6:K7"/>
    <mergeCell ref="A1:O1"/>
    <mergeCell ref="A2:O2"/>
    <mergeCell ref="A4:B4"/>
    <mergeCell ref="A6:B7"/>
    <mergeCell ref="F6:F7"/>
    <mergeCell ref="G6:G7"/>
    <mergeCell ref="O6:O7"/>
    <mergeCell ref="M6:M7"/>
    <mergeCell ref="N6:N7"/>
    <mergeCell ref="C6:C7"/>
    <mergeCell ref="A8:B9"/>
    <mergeCell ref="N8:N9"/>
    <mergeCell ref="O8:O9"/>
    <mergeCell ref="J8:J9"/>
    <mergeCell ref="K8:K9"/>
    <mergeCell ref="L8:L9"/>
    <mergeCell ref="M8:M9"/>
    <mergeCell ref="F8:F9"/>
    <mergeCell ref="G8:G9"/>
    <mergeCell ref="H8:H9"/>
    <mergeCell ref="C10:C11"/>
    <mergeCell ref="D10:D11"/>
    <mergeCell ref="E10:E11"/>
    <mergeCell ref="F10:F11"/>
    <mergeCell ref="G10:G11"/>
    <mergeCell ref="H10:H11"/>
    <mergeCell ref="I10:I11"/>
    <mergeCell ref="J10:J11"/>
    <mergeCell ref="A14:B15"/>
    <mergeCell ref="C14:C15"/>
    <mergeCell ref="D14:D15"/>
    <mergeCell ref="E14:E15"/>
    <mergeCell ref="O10:O11"/>
    <mergeCell ref="N10:N11"/>
    <mergeCell ref="K10:K11"/>
    <mergeCell ref="L10:L11"/>
    <mergeCell ref="M10:M11"/>
    <mergeCell ref="F12:F13"/>
    <mergeCell ref="F14:F15"/>
    <mergeCell ref="G14:G15"/>
    <mergeCell ref="H14:H15"/>
    <mergeCell ref="G12:G13"/>
    <mergeCell ref="H12:H13"/>
    <mergeCell ref="O14:O15"/>
    <mergeCell ref="K14:K15"/>
    <mergeCell ref="I14:I15"/>
    <mergeCell ref="J14:J15"/>
    <mergeCell ref="L14:L15"/>
    <mergeCell ref="M14:M15"/>
    <mergeCell ref="N14:N15"/>
    <mergeCell ref="F16:F17"/>
    <mergeCell ref="G16:G17"/>
    <mergeCell ref="H16:H17"/>
    <mergeCell ref="I16:I17"/>
    <mergeCell ref="A16:B17"/>
    <mergeCell ref="C16:C17"/>
    <mergeCell ref="D16:D17"/>
    <mergeCell ref="E16:E17"/>
    <mergeCell ref="A22:B23"/>
    <mergeCell ref="A24:B25"/>
    <mergeCell ref="A26:B27"/>
    <mergeCell ref="A28:B29"/>
    <mergeCell ref="N16:N17"/>
    <mergeCell ref="O16:O17"/>
    <mergeCell ref="J16:J17"/>
    <mergeCell ref="K16:K17"/>
    <mergeCell ref="L16:L17"/>
    <mergeCell ref="M16:M17"/>
    <mergeCell ref="A32:B33"/>
    <mergeCell ref="I22:I23"/>
    <mergeCell ref="A30:B31"/>
    <mergeCell ref="E22:E23"/>
    <mergeCell ref="F22:F23"/>
    <mergeCell ref="G22:G23"/>
    <mergeCell ref="H22:H23"/>
    <mergeCell ref="C28:C29"/>
    <mergeCell ref="D28:D29"/>
    <mergeCell ref="C32:C33"/>
    <mergeCell ref="F24:F25"/>
    <mergeCell ref="G24:G25"/>
    <mergeCell ref="C22:C23"/>
    <mergeCell ref="D22:D23"/>
    <mergeCell ref="C26:C27"/>
    <mergeCell ref="C24:C25"/>
    <mergeCell ref="D24:D25"/>
    <mergeCell ref="E24:E25"/>
    <mergeCell ref="D26:D27"/>
    <mergeCell ref="E26:E27"/>
    <mergeCell ref="J22:J23"/>
    <mergeCell ref="K22:K23"/>
    <mergeCell ref="L22:L23"/>
    <mergeCell ref="M22:M23"/>
    <mergeCell ref="J24:J25"/>
    <mergeCell ref="K24:K25"/>
    <mergeCell ref="L24:L25"/>
    <mergeCell ref="M24:M25"/>
    <mergeCell ref="N26:N27"/>
    <mergeCell ref="O26:O27"/>
    <mergeCell ref="O22:O23"/>
    <mergeCell ref="O24:O25"/>
    <mergeCell ref="N22:N23"/>
    <mergeCell ref="N24:N25"/>
    <mergeCell ref="F26:F27"/>
    <mergeCell ref="G26:G27"/>
    <mergeCell ref="E28:E29"/>
    <mergeCell ref="F28:F29"/>
    <mergeCell ref="G28:G29"/>
    <mergeCell ref="J28:J29"/>
    <mergeCell ref="L26:L27"/>
    <mergeCell ref="M26:M27"/>
    <mergeCell ref="J26:J27"/>
    <mergeCell ref="K26:K27"/>
    <mergeCell ref="M28:M29"/>
    <mergeCell ref="M30:M31"/>
    <mergeCell ref="O28:O29"/>
    <mergeCell ref="C30:C31"/>
    <mergeCell ref="D30:D31"/>
    <mergeCell ref="E30:E31"/>
    <mergeCell ref="F30:F31"/>
    <mergeCell ref="G30:G31"/>
    <mergeCell ref="H30:H31"/>
    <mergeCell ref="I30:I31"/>
    <mergeCell ref="H28:H29"/>
    <mergeCell ref="N28:N29"/>
    <mergeCell ref="K28:K29"/>
    <mergeCell ref="L28:L29"/>
    <mergeCell ref="D32:D33"/>
    <mergeCell ref="E32:E33"/>
    <mergeCell ref="F32:F33"/>
    <mergeCell ref="G32:G33"/>
    <mergeCell ref="H32:H33"/>
    <mergeCell ref="I32:I33"/>
    <mergeCell ref="N30:N31"/>
    <mergeCell ref="I28:I29"/>
    <mergeCell ref="H26:H27"/>
    <mergeCell ref="I26:I27"/>
    <mergeCell ref="H24:H25"/>
    <mergeCell ref="I24:I25"/>
    <mergeCell ref="O30:O31"/>
    <mergeCell ref="J32:J33"/>
    <mergeCell ref="K32:K33"/>
    <mergeCell ref="L32:L33"/>
    <mergeCell ref="M32:M33"/>
    <mergeCell ref="N32:N33"/>
    <mergeCell ref="O32:O33"/>
    <mergeCell ref="J30:J31"/>
    <mergeCell ref="K30:K31"/>
    <mergeCell ref="L30:L31"/>
    <mergeCell ref="A18:B19"/>
    <mergeCell ref="C18:C19"/>
    <mergeCell ref="D18:D19"/>
    <mergeCell ref="E18:E19"/>
    <mergeCell ref="F18:F19"/>
    <mergeCell ref="G18:G19"/>
    <mergeCell ref="N18:N19"/>
    <mergeCell ref="O18:O19"/>
    <mergeCell ref="J18:J19"/>
    <mergeCell ref="K18:K19"/>
    <mergeCell ref="L18:L19"/>
    <mergeCell ref="M18:M19"/>
    <mergeCell ref="H18:H19"/>
    <mergeCell ref="I18:I19"/>
    <mergeCell ref="A38:B39"/>
    <mergeCell ref="C38:C39"/>
    <mergeCell ref="D38:D39"/>
    <mergeCell ref="E38:E39"/>
    <mergeCell ref="F38:F39"/>
    <mergeCell ref="G38:G39"/>
    <mergeCell ref="H38:H39"/>
    <mergeCell ref="I38:I39"/>
    <mergeCell ref="H34:H35"/>
    <mergeCell ref="I34:I35"/>
    <mergeCell ref="J38:J39"/>
    <mergeCell ref="K38:K39"/>
    <mergeCell ref="J36:J37"/>
    <mergeCell ref="K36:K37"/>
    <mergeCell ref="L38:L39"/>
    <mergeCell ref="M38:M39"/>
    <mergeCell ref="A34:B35"/>
    <mergeCell ref="C34:C35"/>
    <mergeCell ref="D34:D35"/>
    <mergeCell ref="E34:E35"/>
    <mergeCell ref="F34:F35"/>
    <mergeCell ref="G34:G35"/>
    <mergeCell ref="J34:J35"/>
    <mergeCell ref="K34:K35"/>
    <mergeCell ref="L34:L35"/>
    <mergeCell ref="M34:M35"/>
    <mergeCell ref="N38:N39"/>
    <mergeCell ref="O38:O39"/>
    <mergeCell ref="N34:N35"/>
    <mergeCell ref="O34:O35"/>
    <mergeCell ref="N36:N37"/>
    <mergeCell ref="O36:O37"/>
    <mergeCell ref="L36:L37"/>
    <mergeCell ref="M36:M37"/>
    <mergeCell ref="A36:B37"/>
    <mergeCell ref="C36:C37"/>
    <mergeCell ref="D36:D37"/>
    <mergeCell ref="E36:E37"/>
    <mergeCell ref="F36:F37"/>
    <mergeCell ref="G36:G37"/>
    <mergeCell ref="H36:H37"/>
    <mergeCell ref="I36:I37"/>
  </mergeCells>
  <printOptions horizontalCentered="1" verticalCentered="1"/>
  <pageMargins left="0" right="0" top="0" bottom="0.3937007874015748" header="0" footer="0.1968503937007874"/>
  <pageSetup firstPageNumber="60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7"/>
  <sheetViews>
    <sheetView showZeros="0" tabSelected="1" zoomScalePageLayoutView="0" workbookViewId="0" topLeftCell="A250">
      <selection activeCell="B267" sqref="B267"/>
    </sheetView>
  </sheetViews>
  <sheetFormatPr defaultColWidth="9.125" defaultRowHeight="12.75"/>
  <cols>
    <col min="1" max="1" width="8.375" style="176" customWidth="1"/>
    <col min="2" max="2" width="72.125" style="127" customWidth="1"/>
    <col min="3" max="5" width="12.125" style="127" customWidth="1"/>
    <col min="6" max="6" width="8.625" style="127" customWidth="1"/>
    <col min="7" max="8" width="9.125" style="127" customWidth="1"/>
    <col min="9" max="9" width="10.125" style="127" bestFit="1" customWidth="1"/>
    <col min="10" max="16384" width="9.125" style="127" customWidth="1"/>
  </cols>
  <sheetData>
    <row r="1" spans="1:6" ht="12.75">
      <c r="A1" s="1041" t="s">
        <v>533</v>
      </c>
      <c r="B1" s="1041"/>
      <c r="C1" s="1042"/>
      <c r="D1" s="1042"/>
      <c r="E1" s="1042"/>
      <c r="F1" s="1038"/>
    </row>
    <row r="2" spans="1:6" ht="12.75">
      <c r="A2" s="1041" t="s">
        <v>517</v>
      </c>
      <c r="B2" s="1041"/>
      <c r="C2" s="1042"/>
      <c r="D2" s="1042"/>
      <c r="E2" s="1042"/>
      <c r="F2" s="1038"/>
    </row>
    <row r="3" spans="1:2" ht="12.75">
      <c r="A3" s="125"/>
      <c r="B3" s="126"/>
    </row>
    <row r="4" spans="1:6" ht="11.25" customHeight="1">
      <c r="A4" s="125"/>
      <c r="B4" s="125"/>
      <c r="C4" s="128"/>
      <c r="D4" s="128"/>
      <c r="E4" s="128"/>
      <c r="F4" s="128" t="s">
        <v>534</v>
      </c>
    </row>
    <row r="5" spans="1:6" s="129" customFormat="1" ht="19.5" customHeight="1">
      <c r="A5" s="1047" t="s">
        <v>548</v>
      </c>
      <c r="B5" s="1045" t="s">
        <v>528</v>
      </c>
      <c r="C5" s="1035" t="s">
        <v>327</v>
      </c>
      <c r="D5" s="1035" t="s">
        <v>397</v>
      </c>
      <c r="E5" s="1035" t="s">
        <v>142</v>
      </c>
      <c r="F5" s="1043" t="s">
        <v>796</v>
      </c>
    </row>
    <row r="6" spans="1:6" s="129" customFormat="1" ht="17.25" customHeight="1">
      <c r="A6" s="1046"/>
      <c r="B6" s="1046"/>
      <c r="C6" s="1048"/>
      <c r="D6" s="1048"/>
      <c r="E6" s="1048"/>
      <c r="F6" s="1044"/>
    </row>
    <row r="7" spans="1:6" s="129" customFormat="1" ht="11.25" customHeight="1">
      <c r="A7" s="130" t="s">
        <v>506</v>
      </c>
      <c r="B7" s="131" t="s">
        <v>507</v>
      </c>
      <c r="C7" s="285" t="s">
        <v>508</v>
      </c>
      <c r="D7" s="285" t="s">
        <v>509</v>
      </c>
      <c r="E7" s="285" t="s">
        <v>510</v>
      </c>
      <c r="F7" s="131" t="s">
        <v>303</v>
      </c>
    </row>
    <row r="8" spans="1:6" s="134" customFormat="1" ht="16.5" customHeight="1">
      <c r="A8" s="132"/>
      <c r="B8" s="324" t="s">
        <v>786</v>
      </c>
      <c r="C8" s="305"/>
      <c r="D8" s="305"/>
      <c r="E8" s="305"/>
      <c r="F8" s="243"/>
    </row>
    <row r="9" spans="1:6" ht="12" customHeight="1">
      <c r="A9" s="135"/>
      <c r="B9" s="136"/>
      <c r="C9" s="232"/>
      <c r="D9" s="232"/>
      <c r="E9" s="232"/>
      <c r="F9" s="136"/>
    </row>
    <row r="10" spans="1:6" ht="12" customHeight="1">
      <c r="A10" s="140">
        <v>1010</v>
      </c>
      <c r="B10" s="151" t="s">
        <v>575</v>
      </c>
      <c r="C10" s="235">
        <f>SUM(C11:C16)</f>
        <v>1475835</v>
      </c>
      <c r="D10" s="235">
        <f>SUM(D11:D16)</f>
        <v>1605779</v>
      </c>
      <c r="E10" s="235">
        <f>SUM(E11:E16)</f>
        <v>1656829</v>
      </c>
      <c r="F10" s="585">
        <f>SUM(E10/D10)</f>
        <v>1.0317914233527776</v>
      </c>
    </row>
    <row r="11" spans="1:6" ht="12" customHeight="1">
      <c r="A11" s="135">
        <v>1011</v>
      </c>
      <c r="B11" s="136" t="s">
        <v>576</v>
      </c>
      <c r="C11" s="232">
        <v>74887</v>
      </c>
      <c r="D11" s="232">
        <v>140794</v>
      </c>
      <c r="E11" s="232">
        <v>140794</v>
      </c>
      <c r="F11" s="981">
        <f aca="true" t="shared" si="0" ref="F11:F73">SUM(E11/D11)</f>
        <v>1</v>
      </c>
    </row>
    <row r="12" spans="1:6" ht="12" customHeight="1">
      <c r="A12" s="135">
        <v>1012</v>
      </c>
      <c r="B12" s="136" t="s">
        <v>577</v>
      </c>
      <c r="C12" s="232">
        <v>695317</v>
      </c>
      <c r="D12" s="232">
        <v>695317</v>
      </c>
      <c r="E12" s="232">
        <v>695317</v>
      </c>
      <c r="F12" s="981">
        <f t="shared" si="0"/>
        <v>1</v>
      </c>
    </row>
    <row r="13" spans="1:7" ht="12" customHeight="1">
      <c r="A13" s="135">
        <v>1013</v>
      </c>
      <c r="B13" s="136" t="s">
        <v>632</v>
      </c>
      <c r="C13" s="232">
        <v>443802</v>
      </c>
      <c r="D13" s="232">
        <v>461639</v>
      </c>
      <c r="E13" s="623">
        <v>493566</v>
      </c>
      <c r="F13" s="981">
        <f t="shared" si="0"/>
        <v>1.0691601012912688</v>
      </c>
      <c r="G13" s="624"/>
    </row>
    <row r="14" spans="1:7" ht="12" customHeight="1">
      <c r="A14" s="135">
        <v>1014</v>
      </c>
      <c r="B14" s="136" t="s">
        <v>578</v>
      </c>
      <c r="C14" s="232">
        <v>136589</v>
      </c>
      <c r="D14" s="232">
        <v>136589</v>
      </c>
      <c r="E14" s="623">
        <v>136589</v>
      </c>
      <c r="F14" s="981">
        <f t="shared" si="0"/>
        <v>1</v>
      </c>
      <c r="G14" s="624"/>
    </row>
    <row r="15" spans="1:8" ht="12" customHeight="1">
      <c r="A15" s="135">
        <v>1015</v>
      </c>
      <c r="B15" s="136" t="s">
        <v>579</v>
      </c>
      <c r="C15" s="232">
        <v>125240</v>
      </c>
      <c r="D15" s="232">
        <v>171440</v>
      </c>
      <c r="E15" s="623">
        <v>190563</v>
      </c>
      <c r="F15" s="981">
        <f t="shared" si="0"/>
        <v>1.1115433971068596</v>
      </c>
      <c r="G15" s="625"/>
      <c r="H15" s="580"/>
    </row>
    <row r="16" spans="1:7" ht="12" customHeight="1">
      <c r="A16" s="135">
        <v>1016</v>
      </c>
      <c r="B16" s="136" t="s">
        <v>580</v>
      </c>
      <c r="C16" s="232"/>
      <c r="D16" s="232"/>
      <c r="E16" s="623"/>
      <c r="F16" s="585"/>
      <c r="G16" s="624"/>
    </row>
    <row r="17" spans="1:7" ht="12" customHeight="1">
      <c r="A17" s="140">
        <v>1020</v>
      </c>
      <c r="B17" s="151" t="s">
        <v>581</v>
      </c>
      <c r="C17" s="232"/>
      <c r="D17" s="232"/>
      <c r="E17" s="623">
        <v>466</v>
      </c>
      <c r="F17" s="585"/>
      <c r="G17" s="624"/>
    </row>
    <row r="18" spans="1:7" ht="12" customHeight="1" thickBot="1">
      <c r="A18" s="171">
        <v>1030</v>
      </c>
      <c r="B18" s="246" t="s">
        <v>582</v>
      </c>
      <c r="C18" s="306"/>
      <c r="D18" s="306"/>
      <c r="E18" s="626">
        <v>7219</v>
      </c>
      <c r="F18" s="982"/>
      <c r="G18" s="624"/>
    </row>
    <row r="19" spans="1:7" ht="16.5" customHeight="1" thickBot="1">
      <c r="A19" s="168"/>
      <c r="B19" s="307" t="s">
        <v>583</v>
      </c>
      <c r="C19" s="237">
        <f>SUM(C10)</f>
        <v>1475835</v>
      </c>
      <c r="D19" s="237">
        <f>SUM(D10+D18)</f>
        <v>1605779</v>
      </c>
      <c r="E19" s="627">
        <f>SUM(E10+E18+E17)</f>
        <v>1664514</v>
      </c>
      <c r="F19" s="592">
        <f t="shared" si="0"/>
        <v>1.0365772625000078</v>
      </c>
      <c r="G19" s="624"/>
    </row>
    <row r="20" spans="1:6" ht="12" customHeight="1">
      <c r="A20" s="163"/>
      <c r="B20" s="179"/>
      <c r="C20" s="162"/>
      <c r="D20" s="162"/>
      <c r="E20" s="162"/>
      <c r="F20" s="593"/>
    </row>
    <row r="21" spans="1:6" ht="12" customHeight="1">
      <c r="A21" s="137">
        <v>1040</v>
      </c>
      <c r="B21" s="138" t="s">
        <v>584</v>
      </c>
      <c r="C21" s="140">
        <f>SUM(C22:C23)</f>
        <v>3100000</v>
      </c>
      <c r="D21" s="140">
        <f>SUM(D22:D23)</f>
        <v>3100000</v>
      </c>
      <c r="E21" s="140">
        <f>SUM(E22:E23)</f>
        <v>3100000</v>
      </c>
      <c r="F21" s="585">
        <f t="shared" si="0"/>
        <v>1</v>
      </c>
    </row>
    <row r="22" spans="1:6" ht="12" customHeight="1">
      <c r="A22" s="148">
        <v>1041</v>
      </c>
      <c r="B22" s="146" t="s">
        <v>280</v>
      </c>
      <c r="C22" s="135">
        <v>2650000</v>
      </c>
      <c r="D22" s="135">
        <v>2650000</v>
      </c>
      <c r="E22" s="135">
        <v>2650000</v>
      </c>
      <c r="F22" s="981">
        <f t="shared" si="0"/>
        <v>1</v>
      </c>
    </row>
    <row r="23" spans="1:6" ht="12" customHeight="1">
      <c r="A23" s="148">
        <v>1042</v>
      </c>
      <c r="B23" s="146" t="s">
        <v>281</v>
      </c>
      <c r="C23" s="135">
        <v>450000</v>
      </c>
      <c r="D23" s="135">
        <v>450000</v>
      </c>
      <c r="E23" s="135">
        <v>450000</v>
      </c>
      <c r="F23" s="981">
        <f t="shared" si="0"/>
        <v>1</v>
      </c>
    </row>
    <row r="24" spans="1:6" ht="12" customHeight="1">
      <c r="A24" s="142">
        <v>1050</v>
      </c>
      <c r="B24" s="141" t="s">
        <v>585</v>
      </c>
      <c r="C24" s="140">
        <f>SUM(C25:C27)</f>
        <v>3597165</v>
      </c>
      <c r="D24" s="140">
        <f>SUM(D25:D27)</f>
        <v>3703165</v>
      </c>
      <c r="E24" s="140">
        <f>SUM(E25:E27)</f>
        <v>3703165</v>
      </c>
      <c r="F24" s="585">
        <f t="shared" si="0"/>
        <v>1</v>
      </c>
    </row>
    <row r="25" spans="1:6" ht="12.75" customHeight="1">
      <c r="A25" s="149">
        <v>1051</v>
      </c>
      <c r="B25" s="136" t="s">
        <v>535</v>
      </c>
      <c r="C25" s="135">
        <v>3352165</v>
      </c>
      <c r="D25" s="135">
        <v>3458165</v>
      </c>
      <c r="E25" s="135">
        <v>3458165</v>
      </c>
      <c r="F25" s="981">
        <f t="shared" si="0"/>
        <v>1</v>
      </c>
    </row>
    <row r="26" spans="1:6" ht="12.75" customHeight="1">
      <c r="A26" s="149">
        <v>1052</v>
      </c>
      <c r="B26" s="150" t="s">
        <v>636</v>
      </c>
      <c r="C26" s="135">
        <v>170000</v>
      </c>
      <c r="D26" s="135">
        <v>170000</v>
      </c>
      <c r="E26" s="135">
        <v>170000</v>
      </c>
      <c r="F26" s="981">
        <f t="shared" si="0"/>
        <v>1</v>
      </c>
    </row>
    <row r="27" spans="1:6" ht="12.75" customHeight="1">
      <c r="A27" s="149">
        <v>1053</v>
      </c>
      <c r="B27" s="144" t="s">
        <v>531</v>
      </c>
      <c r="C27" s="135">
        <v>75000</v>
      </c>
      <c r="D27" s="135">
        <v>75000</v>
      </c>
      <c r="E27" s="135">
        <v>75000</v>
      </c>
      <c r="F27" s="981">
        <f t="shared" si="0"/>
        <v>1</v>
      </c>
    </row>
    <row r="28" spans="1:6" ht="12" customHeight="1">
      <c r="A28" s="142">
        <v>1070</v>
      </c>
      <c r="B28" s="141" t="s">
        <v>538</v>
      </c>
      <c r="C28" s="140">
        <f>SUM(C29:C39)</f>
        <v>494368</v>
      </c>
      <c r="D28" s="140">
        <f>SUM(D29:D39)</f>
        <v>494518</v>
      </c>
      <c r="E28" s="140">
        <f>SUM(E29:E39)</f>
        <v>494518</v>
      </c>
      <c r="F28" s="585">
        <f t="shared" si="0"/>
        <v>1</v>
      </c>
    </row>
    <row r="29" spans="1:6" ht="12" customHeight="1">
      <c r="A29" s="149">
        <v>1071</v>
      </c>
      <c r="B29" s="146" t="s">
        <v>586</v>
      </c>
      <c r="C29" s="135">
        <v>7000</v>
      </c>
      <c r="D29" s="135">
        <v>7000</v>
      </c>
      <c r="E29" s="135">
        <v>7000</v>
      </c>
      <c r="F29" s="981">
        <f t="shared" si="0"/>
        <v>1</v>
      </c>
    </row>
    <row r="30" spans="1:6" ht="12" customHeight="1">
      <c r="A30" s="149">
        <v>1073</v>
      </c>
      <c r="B30" s="136" t="s">
        <v>587</v>
      </c>
      <c r="C30" s="135"/>
      <c r="D30" s="135">
        <v>150</v>
      </c>
      <c r="E30" s="135">
        <v>150</v>
      </c>
      <c r="F30" s="981">
        <f t="shared" si="0"/>
        <v>1</v>
      </c>
    </row>
    <row r="31" spans="1:6" ht="12" customHeight="1">
      <c r="A31" s="149">
        <v>1074</v>
      </c>
      <c r="B31" s="136" t="s">
        <v>588</v>
      </c>
      <c r="C31" s="135">
        <v>4000</v>
      </c>
      <c r="D31" s="135">
        <v>4000</v>
      </c>
      <c r="E31" s="135">
        <v>4000</v>
      </c>
      <c r="F31" s="981">
        <f t="shared" si="0"/>
        <v>1</v>
      </c>
    </row>
    <row r="32" spans="1:6" ht="12" customHeight="1">
      <c r="A32" s="149">
        <v>1075</v>
      </c>
      <c r="B32" s="144" t="s">
        <v>308</v>
      </c>
      <c r="C32" s="135">
        <v>20000</v>
      </c>
      <c r="D32" s="135">
        <v>20000</v>
      </c>
      <c r="E32" s="135">
        <v>20000</v>
      </c>
      <c r="F32" s="981">
        <f t="shared" si="0"/>
        <v>1</v>
      </c>
    </row>
    <row r="33" spans="1:6" ht="12" customHeight="1">
      <c r="A33" s="149">
        <v>1076</v>
      </c>
      <c r="B33" s="144" t="s">
        <v>257</v>
      </c>
      <c r="C33" s="135">
        <v>8868</v>
      </c>
      <c r="D33" s="135">
        <v>8868</v>
      </c>
      <c r="E33" s="135">
        <v>8868</v>
      </c>
      <c r="F33" s="981">
        <f t="shared" si="0"/>
        <v>1</v>
      </c>
    </row>
    <row r="34" spans="1:6" ht="12" customHeight="1">
      <c r="A34" s="149">
        <v>1077</v>
      </c>
      <c r="B34" s="150" t="s">
        <v>589</v>
      </c>
      <c r="C34" s="135">
        <v>236000</v>
      </c>
      <c r="D34" s="135">
        <v>236000</v>
      </c>
      <c r="E34" s="135">
        <v>236000</v>
      </c>
      <c r="F34" s="981">
        <f t="shared" si="0"/>
        <v>1</v>
      </c>
    </row>
    <row r="35" spans="1:6" ht="12" customHeight="1">
      <c r="A35" s="149">
        <v>1078</v>
      </c>
      <c r="B35" s="146" t="s">
        <v>590</v>
      </c>
      <c r="C35" s="135">
        <v>7500</v>
      </c>
      <c r="D35" s="135">
        <v>7500</v>
      </c>
      <c r="E35" s="135">
        <v>7500</v>
      </c>
      <c r="F35" s="981">
        <f t="shared" si="0"/>
        <v>1</v>
      </c>
    </row>
    <row r="36" spans="1:6" ht="12" customHeight="1">
      <c r="A36" s="149">
        <v>1079</v>
      </c>
      <c r="B36" s="146" t="s">
        <v>591</v>
      </c>
      <c r="C36" s="135">
        <v>90000</v>
      </c>
      <c r="D36" s="135">
        <v>90000</v>
      </c>
      <c r="E36" s="135">
        <v>90000</v>
      </c>
      <c r="F36" s="981">
        <f t="shared" si="0"/>
        <v>1</v>
      </c>
    </row>
    <row r="37" spans="1:6" ht="12" customHeight="1">
      <c r="A37" s="149">
        <v>1080</v>
      </c>
      <c r="B37" s="255" t="s">
        <v>592</v>
      </c>
      <c r="C37" s="135">
        <v>40000</v>
      </c>
      <c r="D37" s="135">
        <v>40000</v>
      </c>
      <c r="E37" s="135">
        <v>40000</v>
      </c>
      <c r="F37" s="981">
        <f t="shared" si="0"/>
        <v>1</v>
      </c>
    </row>
    <row r="38" spans="1:6" ht="12" customHeight="1">
      <c r="A38" s="148">
        <v>1081</v>
      </c>
      <c r="B38" s="255" t="s">
        <v>309</v>
      </c>
      <c r="C38" s="135">
        <v>5000</v>
      </c>
      <c r="D38" s="135">
        <v>5000</v>
      </c>
      <c r="E38" s="135">
        <v>5000</v>
      </c>
      <c r="F38" s="981">
        <f t="shared" si="0"/>
        <v>1</v>
      </c>
    </row>
    <row r="39" spans="1:6" ht="13.5" customHeight="1" thickBot="1">
      <c r="A39" s="167">
        <v>1082</v>
      </c>
      <c r="B39" s="581" t="s">
        <v>515</v>
      </c>
      <c r="C39" s="582">
        <v>76000</v>
      </c>
      <c r="D39" s="582">
        <v>76000</v>
      </c>
      <c r="E39" s="582">
        <v>76000</v>
      </c>
      <c r="F39" s="983">
        <f t="shared" si="0"/>
        <v>1</v>
      </c>
    </row>
    <row r="40" spans="1:6" ht="17.25" customHeight="1" thickBot="1">
      <c r="A40" s="169"/>
      <c r="B40" s="308" t="s">
        <v>593</v>
      </c>
      <c r="C40" s="309">
        <f>SUM(C21+C24+C28)</f>
        <v>7191533</v>
      </c>
      <c r="D40" s="309">
        <f>SUM(D21+D24+D28)</f>
        <v>7297683</v>
      </c>
      <c r="E40" s="309">
        <f>SUM(E21+E24+E28)</f>
        <v>7297683</v>
      </c>
      <c r="F40" s="592">
        <f t="shared" si="0"/>
        <v>1</v>
      </c>
    </row>
    <row r="41" spans="1:6" ht="12" customHeight="1">
      <c r="A41" s="149"/>
      <c r="B41" s="278"/>
      <c r="C41" s="145"/>
      <c r="D41" s="145"/>
      <c r="E41" s="145"/>
      <c r="F41" s="593"/>
    </row>
    <row r="42" spans="1:6" ht="12" customHeight="1">
      <c r="A42" s="142">
        <v>1090</v>
      </c>
      <c r="B42" s="310" t="s">
        <v>594</v>
      </c>
      <c r="C42" s="140">
        <f>SUM(C43:C49)</f>
        <v>1283000</v>
      </c>
      <c r="D42" s="140">
        <f>SUM(D43:D49)</f>
        <v>1283000</v>
      </c>
      <c r="E42" s="140">
        <f>SUM(E43:E49)</f>
        <v>1283000</v>
      </c>
      <c r="F42" s="585">
        <f t="shared" si="0"/>
        <v>1</v>
      </c>
    </row>
    <row r="43" spans="1:6" ht="12" customHeight="1">
      <c r="A43" s="149">
        <v>1091</v>
      </c>
      <c r="B43" s="255" t="s">
        <v>398</v>
      </c>
      <c r="C43" s="135">
        <v>115000</v>
      </c>
      <c r="D43" s="135">
        <v>115000</v>
      </c>
      <c r="E43" s="135">
        <v>115000</v>
      </c>
      <c r="F43" s="981">
        <f t="shared" si="0"/>
        <v>1</v>
      </c>
    </row>
    <row r="44" spans="1:6" ht="12" customHeight="1">
      <c r="A44" s="149">
        <v>1092</v>
      </c>
      <c r="B44" s="146" t="s">
        <v>516</v>
      </c>
      <c r="C44" s="135">
        <v>443000</v>
      </c>
      <c r="D44" s="135">
        <v>443000</v>
      </c>
      <c r="E44" s="135">
        <v>443000</v>
      </c>
      <c r="F44" s="981">
        <f t="shared" si="0"/>
        <v>1</v>
      </c>
    </row>
    <row r="45" spans="1:6" ht="12" customHeight="1">
      <c r="A45" s="149">
        <v>1093</v>
      </c>
      <c r="B45" s="146" t="s">
        <v>399</v>
      </c>
      <c r="C45" s="135">
        <v>15000</v>
      </c>
      <c r="D45" s="135">
        <v>15000</v>
      </c>
      <c r="E45" s="135">
        <v>15000</v>
      </c>
      <c r="F45" s="981">
        <f t="shared" si="0"/>
        <v>1</v>
      </c>
    </row>
    <row r="46" spans="1:6" ht="12" customHeight="1">
      <c r="A46" s="149">
        <v>1094</v>
      </c>
      <c r="B46" s="146" t="s">
        <v>400</v>
      </c>
      <c r="C46" s="135">
        <v>15000</v>
      </c>
      <c r="D46" s="135">
        <v>15000</v>
      </c>
      <c r="E46" s="135">
        <v>15000</v>
      </c>
      <c r="F46" s="981">
        <f t="shared" si="0"/>
        <v>1</v>
      </c>
    </row>
    <row r="47" spans="1:6" ht="12" customHeight="1">
      <c r="A47" s="149">
        <v>1095</v>
      </c>
      <c r="B47" s="150" t="s">
        <v>759</v>
      </c>
      <c r="C47" s="135">
        <v>340000</v>
      </c>
      <c r="D47" s="135">
        <v>340000</v>
      </c>
      <c r="E47" s="135">
        <v>340000</v>
      </c>
      <c r="F47" s="981">
        <f t="shared" si="0"/>
        <v>1</v>
      </c>
    </row>
    <row r="48" spans="1:6" ht="12" customHeight="1">
      <c r="A48" s="149">
        <v>1096</v>
      </c>
      <c r="B48" s="150" t="s">
        <v>732</v>
      </c>
      <c r="C48" s="135">
        <v>350000</v>
      </c>
      <c r="D48" s="135">
        <v>350000</v>
      </c>
      <c r="E48" s="135">
        <v>350000</v>
      </c>
      <c r="F48" s="981">
        <f t="shared" si="0"/>
        <v>1</v>
      </c>
    </row>
    <row r="49" spans="1:6" ht="12" customHeight="1">
      <c r="A49" s="149">
        <v>1097</v>
      </c>
      <c r="B49" s="150" t="s">
        <v>733</v>
      </c>
      <c r="C49" s="135">
        <v>5000</v>
      </c>
      <c r="D49" s="135">
        <v>5000</v>
      </c>
      <c r="E49" s="135">
        <v>5000</v>
      </c>
      <c r="F49" s="981">
        <f t="shared" si="0"/>
        <v>1</v>
      </c>
    </row>
    <row r="50" spans="1:6" ht="12" customHeight="1">
      <c r="A50" s="142">
        <v>1100</v>
      </c>
      <c r="B50" s="310" t="s">
        <v>595</v>
      </c>
      <c r="C50" s="140">
        <f>SUM(C51:C53)</f>
        <v>205066</v>
      </c>
      <c r="D50" s="140">
        <f>SUM(D51:D53)</f>
        <v>205066</v>
      </c>
      <c r="E50" s="140">
        <f>SUM(E51:E53)</f>
        <v>205066</v>
      </c>
      <c r="F50" s="585">
        <f t="shared" si="0"/>
        <v>1</v>
      </c>
    </row>
    <row r="51" spans="1:6" ht="12" customHeight="1">
      <c r="A51" s="149">
        <v>1101</v>
      </c>
      <c r="B51" s="150" t="s">
        <v>596</v>
      </c>
      <c r="C51" s="135">
        <v>14066</v>
      </c>
      <c r="D51" s="135">
        <v>14066</v>
      </c>
      <c r="E51" s="135">
        <v>14066</v>
      </c>
      <c r="F51" s="981">
        <f t="shared" si="0"/>
        <v>1</v>
      </c>
    </row>
    <row r="52" spans="1:6" ht="12" customHeight="1">
      <c r="A52" s="149">
        <v>1102</v>
      </c>
      <c r="B52" s="146" t="s">
        <v>597</v>
      </c>
      <c r="C52" s="135">
        <v>141000</v>
      </c>
      <c r="D52" s="135">
        <v>141000</v>
      </c>
      <c r="E52" s="135">
        <v>141000</v>
      </c>
      <c r="F52" s="981">
        <f t="shared" si="0"/>
        <v>1</v>
      </c>
    </row>
    <row r="53" spans="1:6" ht="12" customHeight="1">
      <c r="A53" s="149">
        <v>1103</v>
      </c>
      <c r="B53" s="146" t="s">
        <v>598</v>
      </c>
      <c r="C53" s="135">
        <v>50000</v>
      </c>
      <c r="D53" s="135">
        <v>50000</v>
      </c>
      <c r="E53" s="135">
        <v>50000</v>
      </c>
      <c r="F53" s="981">
        <f t="shared" si="0"/>
        <v>1</v>
      </c>
    </row>
    <row r="54" spans="1:6" ht="12" customHeight="1">
      <c r="A54" s="1014">
        <v>1105</v>
      </c>
      <c r="B54" s="1011" t="s">
        <v>795</v>
      </c>
      <c r="C54" s="1012"/>
      <c r="D54" s="1012"/>
      <c r="E54" s="1013">
        <v>40000</v>
      </c>
      <c r="F54" s="585"/>
    </row>
    <row r="55" spans="1:6" ht="12" customHeight="1">
      <c r="A55" s="142">
        <v>1110</v>
      </c>
      <c r="B55" s="151" t="s">
        <v>599</v>
      </c>
      <c r="C55" s="135"/>
      <c r="D55" s="135"/>
      <c r="E55" s="135"/>
      <c r="F55" s="585"/>
    </row>
    <row r="56" spans="1:6" ht="12" customHeight="1">
      <c r="A56" s="142">
        <v>1120</v>
      </c>
      <c r="B56" s="151" t="s">
        <v>600</v>
      </c>
      <c r="C56" s="140">
        <f>SUM(C57:C61)</f>
        <v>1245305</v>
      </c>
      <c r="D56" s="140">
        <f>SUM(D57:D61)</f>
        <v>1245305</v>
      </c>
      <c r="E56" s="140">
        <f>SUM(E57:E61)</f>
        <v>401048</v>
      </c>
      <c r="F56" s="585">
        <f t="shared" si="0"/>
        <v>0.3220480123343277</v>
      </c>
    </row>
    <row r="57" spans="1:6" ht="12" customHeight="1">
      <c r="A57" s="149">
        <v>1121</v>
      </c>
      <c r="B57" s="136" t="s">
        <v>728</v>
      </c>
      <c r="C57" s="135">
        <v>44298</v>
      </c>
      <c r="D57" s="135">
        <v>44298</v>
      </c>
      <c r="E57" s="135">
        <v>44298</v>
      </c>
      <c r="F57" s="981">
        <f t="shared" si="0"/>
        <v>1</v>
      </c>
    </row>
    <row r="58" spans="1:6" ht="12" customHeight="1">
      <c r="A58" s="149">
        <v>1122</v>
      </c>
      <c r="B58" s="136" t="s">
        <v>741</v>
      </c>
      <c r="C58" s="135">
        <v>222750</v>
      </c>
      <c r="D58" s="135">
        <v>222750</v>
      </c>
      <c r="E58" s="135">
        <v>222750</v>
      </c>
      <c r="F58" s="981">
        <f t="shared" si="0"/>
        <v>1</v>
      </c>
    </row>
    <row r="59" spans="1:6" ht="12" customHeight="1">
      <c r="A59" s="149">
        <v>1123</v>
      </c>
      <c r="B59" s="144" t="s">
        <v>746</v>
      </c>
      <c r="C59" s="135">
        <v>134000</v>
      </c>
      <c r="D59" s="135">
        <v>134000</v>
      </c>
      <c r="E59" s="135">
        <v>134000</v>
      </c>
      <c r="F59" s="981">
        <f t="shared" si="0"/>
        <v>1</v>
      </c>
    </row>
    <row r="60" spans="1:6" ht="12" customHeight="1">
      <c r="A60" s="149">
        <v>1124</v>
      </c>
      <c r="B60" s="278" t="s">
        <v>306</v>
      </c>
      <c r="C60" s="135">
        <v>369270</v>
      </c>
      <c r="D60" s="135">
        <v>369270</v>
      </c>
      <c r="E60" s="135"/>
      <c r="F60" s="981">
        <f t="shared" si="0"/>
        <v>0</v>
      </c>
    </row>
    <row r="61" spans="1:6" ht="12" customHeight="1">
      <c r="A61" s="149">
        <v>1125</v>
      </c>
      <c r="B61" s="144" t="s">
        <v>307</v>
      </c>
      <c r="C61" s="135">
        <v>474987</v>
      </c>
      <c r="D61" s="135">
        <v>474987</v>
      </c>
      <c r="E61" s="135"/>
      <c r="F61" s="981">
        <f t="shared" si="0"/>
        <v>0</v>
      </c>
    </row>
    <row r="62" spans="1:6" ht="12" customHeight="1">
      <c r="A62" s="142">
        <v>1130</v>
      </c>
      <c r="B62" s="141" t="s">
        <v>601</v>
      </c>
      <c r="C62" s="140"/>
      <c r="D62" s="140"/>
      <c r="E62" s="140"/>
      <c r="F62" s="585"/>
    </row>
    <row r="63" spans="1:6" ht="12" customHeight="1">
      <c r="A63" s="142">
        <v>1140</v>
      </c>
      <c r="B63" s="143" t="s">
        <v>602</v>
      </c>
      <c r="C63" s="140">
        <f>SUM(C64)</f>
        <v>40000</v>
      </c>
      <c r="D63" s="140">
        <f>SUM(D64)</f>
        <v>40000</v>
      </c>
      <c r="E63" s="140">
        <f>SUM(E64)</f>
        <v>40000</v>
      </c>
      <c r="F63" s="585">
        <f t="shared" si="0"/>
        <v>1</v>
      </c>
    </row>
    <row r="64" spans="1:6" ht="12" customHeight="1">
      <c r="A64" s="149">
        <v>1141</v>
      </c>
      <c r="B64" s="146" t="s">
        <v>401</v>
      </c>
      <c r="C64" s="135">
        <v>40000</v>
      </c>
      <c r="D64" s="135">
        <v>40000</v>
      </c>
      <c r="E64" s="135">
        <v>40000</v>
      </c>
      <c r="F64" s="981">
        <f t="shared" si="0"/>
        <v>1</v>
      </c>
    </row>
    <row r="65" spans="1:6" ht="12" customHeight="1" thickBot="1">
      <c r="A65" s="171">
        <v>1150</v>
      </c>
      <c r="B65" s="246" t="s">
        <v>603</v>
      </c>
      <c r="C65" s="159"/>
      <c r="D65" s="171">
        <v>27859</v>
      </c>
      <c r="E65" s="628">
        <v>45304</v>
      </c>
      <c r="F65" s="982">
        <f t="shared" si="0"/>
        <v>1.6261890232958829</v>
      </c>
    </row>
    <row r="66" spans="1:6" ht="18.75" customHeight="1" thickBot="1">
      <c r="A66" s="169"/>
      <c r="B66" s="218" t="s">
        <v>792</v>
      </c>
      <c r="C66" s="309">
        <f>SUM(C63+C65+C62+C56+C55+C50+C42)</f>
        <v>2773371</v>
      </c>
      <c r="D66" s="309">
        <f>SUM(D63+D65+D62+D56+D55+D50+D42)</f>
        <v>2801230</v>
      </c>
      <c r="E66" s="309">
        <f>SUM(E63+E65+E62+E56+E55+E50+E42+E54)</f>
        <v>2014418</v>
      </c>
      <c r="F66" s="592">
        <f t="shared" si="0"/>
        <v>0.71911910125195</v>
      </c>
    </row>
    <row r="67" spans="1:6" ht="12" customHeight="1">
      <c r="A67" s="164"/>
      <c r="B67" s="311"/>
      <c r="C67" s="145"/>
      <c r="D67" s="145"/>
      <c r="E67" s="145"/>
      <c r="F67" s="593"/>
    </row>
    <row r="68" spans="1:6" ht="15" customHeight="1" thickBot="1">
      <c r="A68" s="153">
        <v>1160</v>
      </c>
      <c r="B68" s="175" t="s">
        <v>604</v>
      </c>
      <c r="C68" s="159"/>
      <c r="D68" s="159">
        <v>1500</v>
      </c>
      <c r="E68" s="159">
        <v>1500</v>
      </c>
      <c r="F68" s="983">
        <f t="shared" si="0"/>
        <v>1</v>
      </c>
    </row>
    <row r="69" spans="1:6" ht="18" customHeight="1" thickBot="1">
      <c r="A69" s="169"/>
      <c r="B69" s="307" t="s">
        <v>605</v>
      </c>
      <c r="C69" s="156">
        <f>SUM(C68)</f>
        <v>0</v>
      </c>
      <c r="D69" s="156">
        <f>SUM(D68)</f>
        <v>1500</v>
      </c>
      <c r="E69" s="156">
        <f>SUM(E68)</f>
        <v>1500</v>
      </c>
      <c r="F69" s="592">
        <f t="shared" si="0"/>
        <v>1</v>
      </c>
    </row>
    <row r="70" spans="1:6" ht="12" customHeight="1" thickBot="1">
      <c r="A70" s="169"/>
      <c r="B70" s="218"/>
      <c r="C70" s="160"/>
      <c r="D70" s="160"/>
      <c r="E70" s="160"/>
      <c r="F70" s="592"/>
    </row>
    <row r="71" spans="1:6" ht="18.75" customHeight="1" thickBot="1">
      <c r="A71" s="169"/>
      <c r="B71" s="312" t="s">
        <v>343</v>
      </c>
      <c r="C71" s="309">
        <f>SUM(C66+C40+C19+C69)</f>
        <v>11440739</v>
      </c>
      <c r="D71" s="309">
        <f>SUM(D66+D40+D19+D69)</f>
        <v>11706192</v>
      </c>
      <c r="E71" s="309">
        <f>SUM(E66+E40+E19+E69)</f>
        <v>10978115</v>
      </c>
      <c r="F71" s="592">
        <f t="shared" si="0"/>
        <v>0.9378041125585502</v>
      </c>
    </row>
    <row r="72" spans="1:6" ht="12" customHeight="1">
      <c r="A72" s="149"/>
      <c r="B72" s="281"/>
      <c r="C72" s="145"/>
      <c r="D72" s="145"/>
      <c r="E72" s="145"/>
      <c r="F72" s="593"/>
    </row>
    <row r="73" spans="1:6" ht="12" customHeight="1">
      <c r="A73" s="140">
        <v>1165</v>
      </c>
      <c r="B73" s="151" t="s">
        <v>606</v>
      </c>
      <c r="C73" s="135"/>
      <c r="D73" s="140">
        <v>305792</v>
      </c>
      <c r="E73" s="140">
        <v>305792</v>
      </c>
      <c r="F73" s="585">
        <f t="shared" si="0"/>
        <v>1</v>
      </c>
    </row>
    <row r="74" spans="1:6" ht="12" customHeight="1">
      <c r="A74" s="140">
        <v>1170</v>
      </c>
      <c r="B74" s="138" t="s">
        <v>607</v>
      </c>
      <c r="C74" s="140">
        <f>SUM(C75:C77)</f>
        <v>2395920</v>
      </c>
      <c r="D74" s="140">
        <f>SUM(D75:D77)</f>
        <v>2395920</v>
      </c>
      <c r="E74" s="140">
        <f>SUM(E75:E77)</f>
        <v>2395920</v>
      </c>
      <c r="F74" s="585">
        <f aca="true" t="shared" si="1" ref="F74:F131">SUM(E74/D74)</f>
        <v>1</v>
      </c>
    </row>
    <row r="75" spans="1:6" ht="12" customHeight="1">
      <c r="A75" s="148">
        <v>1172</v>
      </c>
      <c r="B75" s="255" t="s">
        <v>334</v>
      </c>
      <c r="C75" s="135">
        <v>62940</v>
      </c>
      <c r="D75" s="135">
        <v>62940</v>
      </c>
      <c r="E75" s="135">
        <v>62940</v>
      </c>
      <c r="F75" s="981">
        <f t="shared" si="1"/>
        <v>1</v>
      </c>
    </row>
    <row r="76" spans="1:6" ht="12" customHeight="1">
      <c r="A76" s="148">
        <v>1174</v>
      </c>
      <c r="B76" s="255" t="s">
        <v>380</v>
      </c>
      <c r="C76" s="135">
        <v>2328260</v>
      </c>
      <c r="D76" s="135">
        <v>2328260</v>
      </c>
      <c r="E76" s="135">
        <v>2328260</v>
      </c>
      <c r="F76" s="981">
        <f t="shared" si="1"/>
        <v>1</v>
      </c>
    </row>
    <row r="77" spans="1:6" ht="12" customHeight="1">
      <c r="A77" s="148">
        <v>1176</v>
      </c>
      <c r="B77" s="255" t="s">
        <v>377</v>
      </c>
      <c r="C77" s="135">
        <v>4720</v>
      </c>
      <c r="D77" s="135">
        <v>4720</v>
      </c>
      <c r="E77" s="135">
        <v>4720</v>
      </c>
      <c r="F77" s="981">
        <f t="shared" si="1"/>
        <v>1</v>
      </c>
    </row>
    <row r="78" spans="1:6" ht="12" customHeight="1">
      <c r="A78" s="140">
        <v>1180</v>
      </c>
      <c r="B78" s="157" t="s">
        <v>608</v>
      </c>
      <c r="C78" s="140">
        <f>SUM(C79:C81)</f>
        <v>1701355</v>
      </c>
      <c r="D78" s="140">
        <f>SUM(D79:D81)</f>
        <v>1701355</v>
      </c>
      <c r="E78" s="140">
        <f>SUM(E79:E81)</f>
        <v>1701355</v>
      </c>
      <c r="F78" s="585">
        <f t="shared" si="1"/>
        <v>1</v>
      </c>
    </row>
    <row r="79" spans="1:6" ht="12" customHeight="1">
      <c r="A79" s="148">
        <v>1181</v>
      </c>
      <c r="B79" s="146" t="s">
        <v>701</v>
      </c>
      <c r="C79" s="135">
        <v>590535</v>
      </c>
      <c r="D79" s="135">
        <v>590535</v>
      </c>
      <c r="E79" s="135">
        <v>590535</v>
      </c>
      <c r="F79" s="981">
        <f t="shared" si="1"/>
        <v>1</v>
      </c>
    </row>
    <row r="80" spans="1:6" ht="12" customHeight="1">
      <c r="A80" s="148">
        <v>1182</v>
      </c>
      <c r="B80" s="136" t="s">
        <v>609</v>
      </c>
      <c r="C80" s="135">
        <v>1099000</v>
      </c>
      <c r="D80" s="135">
        <v>1099000</v>
      </c>
      <c r="E80" s="135">
        <v>1099000</v>
      </c>
      <c r="F80" s="981">
        <f t="shared" si="1"/>
        <v>1</v>
      </c>
    </row>
    <row r="81" spans="1:6" ht="12" customHeight="1">
      <c r="A81" s="148">
        <v>1183</v>
      </c>
      <c r="B81" s="255" t="s">
        <v>520</v>
      </c>
      <c r="C81" s="135">
        <v>11820</v>
      </c>
      <c r="D81" s="135">
        <v>11820</v>
      </c>
      <c r="E81" s="135">
        <v>11820</v>
      </c>
      <c r="F81" s="981">
        <f t="shared" si="1"/>
        <v>1</v>
      </c>
    </row>
    <row r="82" spans="1:6" ht="12" customHeight="1" thickBot="1">
      <c r="A82" s="168">
        <v>1185</v>
      </c>
      <c r="B82" s="588" t="s">
        <v>821</v>
      </c>
      <c r="C82" s="582"/>
      <c r="D82" s="168">
        <v>16526</v>
      </c>
      <c r="E82" s="168">
        <v>16526</v>
      </c>
      <c r="F82" s="982">
        <f t="shared" si="1"/>
        <v>1</v>
      </c>
    </row>
    <row r="83" spans="1:6" ht="15" customHeight="1" thickBot="1">
      <c r="A83" s="156"/>
      <c r="B83" s="218" t="s">
        <v>610</v>
      </c>
      <c r="C83" s="168">
        <f>SUM(C74+C78)</f>
        <v>4097275</v>
      </c>
      <c r="D83" s="168">
        <f>SUM(D74+D78+D73+D82)</f>
        <v>4419593</v>
      </c>
      <c r="E83" s="168">
        <f>SUM(E74+E78+E73+E82)</f>
        <v>4419593</v>
      </c>
      <c r="F83" s="592">
        <f t="shared" si="1"/>
        <v>1</v>
      </c>
    </row>
    <row r="84" spans="1:6" ht="12" customHeight="1">
      <c r="A84" s="142"/>
      <c r="B84" s="150"/>
      <c r="C84" s="145"/>
      <c r="D84" s="145"/>
      <c r="E84" s="145"/>
      <c r="F84" s="593"/>
    </row>
    <row r="85" spans="1:6" ht="12" customHeight="1">
      <c r="A85" s="140">
        <v>1190</v>
      </c>
      <c r="B85" s="143" t="s">
        <v>611</v>
      </c>
      <c r="C85" s="140">
        <f>SUM(C86+C89+C90)</f>
        <v>880000</v>
      </c>
      <c r="D85" s="140">
        <f>SUM(D86+D89+D90)</f>
        <v>880000</v>
      </c>
      <c r="E85" s="140">
        <f>SUM(E86+E89+E90)</f>
        <v>880000</v>
      </c>
      <c r="F85" s="585">
        <f t="shared" si="1"/>
        <v>1</v>
      </c>
    </row>
    <row r="86" spans="1:6" ht="12" customHeight="1">
      <c r="A86" s="148">
        <v>1191</v>
      </c>
      <c r="B86" s="136" t="s">
        <v>612</v>
      </c>
      <c r="C86" s="135">
        <f>SUM(C87:C88)</f>
        <v>250000</v>
      </c>
      <c r="D86" s="135">
        <f>SUM(D87:D88)</f>
        <v>250000</v>
      </c>
      <c r="E86" s="135">
        <f>SUM(E87:E88)</f>
        <v>250000</v>
      </c>
      <c r="F86" s="981">
        <f t="shared" si="1"/>
        <v>1</v>
      </c>
    </row>
    <row r="87" spans="1:6" ht="12" customHeight="1">
      <c r="A87" s="148">
        <v>1192</v>
      </c>
      <c r="B87" s="146" t="s">
        <v>613</v>
      </c>
      <c r="C87" s="139"/>
      <c r="D87" s="139"/>
      <c r="E87" s="139"/>
      <c r="F87" s="981"/>
    </row>
    <row r="88" spans="1:6" ht="12" customHeight="1">
      <c r="A88" s="148">
        <v>1193</v>
      </c>
      <c r="B88" s="146" t="s">
        <v>614</v>
      </c>
      <c r="C88" s="139">
        <v>250000</v>
      </c>
      <c r="D88" s="139">
        <v>250000</v>
      </c>
      <c r="E88" s="139">
        <v>250000</v>
      </c>
      <c r="F88" s="981">
        <f t="shared" si="1"/>
        <v>1</v>
      </c>
    </row>
    <row r="89" spans="1:6" ht="12" customHeight="1">
      <c r="A89" s="148">
        <v>1194</v>
      </c>
      <c r="B89" s="136" t="s">
        <v>537</v>
      </c>
      <c r="C89" s="135">
        <v>300000</v>
      </c>
      <c r="D89" s="135">
        <v>300000</v>
      </c>
      <c r="E89" s="135">
        <v>300000</v>
      </c>
      <c r="F89" s="981">
        <f t="shared" si="1"/>
        <v>1</v>
      </c>
    </row>
    <row r="90" spans="1:6" ht="12" customHeight="1" thickBot="1">
      <c r="A90" s="153">
        <v>1195</v>
      </c>
      <c r="B90" s="313" t="s">
        <v>706</v>
      </c>
      <c r="C90" s="159">
        <v>330000</v>
      </c>
      <c r="D90" s="159">
        <v>330000</v>
      </c>
      <c r="E90" s="159">
        <v>330000</v>
      </c>
      <c r="F90" s="983">
        <f t="shared" si="1"/>
        <v>1</v>
      </c>
    </row>
    <row r="91" spans="1:6" ht="15.75" customHeight="1" thickBot="1">
      <c r="A91" s="156"/>
      <c r="B91" s="218" t="s">
        <v>615</v>
      </c>
      <c r="C91" s="156">
        <f>SUM(C85)</f>
        <v>880000</v>
      </c>
      <c r="D91" s="156">
        <f>SUM(D85)</f>
        <v>880000</v>
      </c>
      <c r="E91" s="156">
        <f>SUM(E85)</f>
        <v>880000</v>
      </c>
      <c r="F91" s="592">
        <f t="shared" si="1"/>
        <v>1</v>
      </c>
    </row>
    <row r="92" spans="1:6" ht="15.75" customHeight="1">
      <c r="A92" s="392"/>
      <c r="B92" s="393"/>
      <c r="C92" s="608"/>
      <c r="D92" s="608"/>
      <c r="E92" s="608"/>
      <c r="F92" s="1033"/>
    </row>
    <row r="93" spans="1:6" ht="12" customHeight="1">
      <c r="A93" s="140">
        <v>1200</v>
      </c>
      <c r="B93" s="151" t="s">
        <v>616</v>
      </c>
      <c r="C93" s="140">
        <f>SUM(C94:C96)</f>
        <v>65000</v>
      </c>
      <c r="D93" s="140">
        <f>SUM(D94:D96)</f>
        <v>65000</v>
      </c>
      <c r="E93" s="140">
        <f>SUM(E94:E96)</f>
        <v>65000</v>
      </c>
      <c r="F93" s="593">
        <f t="shared" si="1"/>
        <v>1</v>
      </c>
    </row>
    <row r="94" spans="1:6" ht="12" customHeight="1">
      <c r="A94" s="148">
        <v>1201</v>
      </c>
      <c r="B94" s="136" t="s">
        <v>754</v>
      </c>
      <c r="C94" s="135"/>
      <c r="D94" s="135"/>
      <c r="E94" s="135"/>
      <c r="F94" s="585"/>
    </row>
    <row r="95" spans="1:6" ht="12" customHeight="1">
      <c r="A95" s="148">
        <v>1202</v>
      </c>
      <c r="B95" s="136" t="s">
        <v>755</v>
      </c>
      <c r="C95" s="135">
        <v>40000</v>
      </c>
      <c r="D95" s="135">
        <v>40000</v>
      </c>
      <c r="E95" s="135">
        <v>40000</v>
      </c>
      <c r="F95" s="981">
        <f t="shared" si="1"/>
        <v>1</v>
      </c>
    </row>
    <row r="96" spans="1:6" ht="12" customHeight="1">
      <c r="A96" s="148">
        <v>1203</v>
      </c>
      <c r="B96" s="144" t="s">
        <v>341</v>
      </c>
      <c r="C96" s="135">
        <v>25000</v>
      </c>
      <c r="D96" s="135">
        <v>25000</v>
      </c>
      <c r="E96" s="135">
        <v>25000</v>
      </c>
      <c r="F96" s="981">
        <f t="shared" si="1"/>
        <v>1</v>
      </c>
    </row>
    <row r="97" spans="1:6" ht="12" customHeight="1">
      <c r="A97" s="140">
        <v>1210</v>
      </c>
      <c r="B97" s="151" t="s">
        <v>617</v>
      </c>
      <c r="C97" s="140">
        <v>2955</v>
      </c>
      <c r="D97" s="140">
        <v>2955</v>
      </c>
      <c r="E97" s="140">
        <v>2955</v>
      </c>
      <c r="F97" s="585">
        <f t="shared" si="1"/>
        <v>1</v>
      </c>
    </row>
    <row r="98" spans="1:6" ht="12" customHeight="1" thickBot="1">
      <c r="A98" s="1002">
        <v>1211</v>
      </c>
      <c r="B98" s="1003" t="s">
        <v>144</v>
      </c>
      <c r="C98" s="1004"/>
      <c r="D98" s="1004"/>
      <c r="E98" s="1002">
        <v>1103</v>
      </c>
      <c r="F98" s="982"/>
    </row>
    <row r="99" spans="1:6" ht="15.75" customHeight="1" thickBot="1">
      <c r="A99" s="156"/>
      <c r="B99" s="218" t="s">
        <v>618</v>
      </c>
      <c r="C99" s="156">
        <f>SUM(C93+C97)</f>
        <v>67955</v>
      </c>
      <c r="D99" s="156">
        <f>SUM(D93+D97)</f>
        <v>67955</v>
      </c>
      <c r="E99" s="156">
        <f>SUM(E93+E97+E98)</f>
        <v>69058</v>
      </c>
      <c r="F99" s="592">
        <f t="shared" si="1"/>
        <v>1.0162313295563241</v>
      </c>
    </row>
    <row r="100" spans="1:6" ht="12" customHeight="1" thickBot="1">
      <c r="A100" s="156"/>
      <c r="B100" s="179"/>
      <c r="C100" s="160"/>
      <c r="D100" s="160"/>
      <c r="E100" s="160"/>
      <c r="F100" s="592"/>
    </row>
    <row r="101" spans="1:6" ht="24" customHeight="1" thickBot="1">
      <c r="A101" s="156"/>
      <c r="B101" s="318" t="s">
        <v>344</v>
      </c>
      <c r="C101" s="244">
        <f>SUM(C83+C91+C99)</f>
        <v>5045230</v>
      </c>
      <c r="D101" s="244">
        <f>SUM(D83+D91+D99)</f>
        <v>5367548</v>
      </c>
      <c r="E101" s="244">
        <f>SUM(E83+E91+E99)</f>
        <v>5368651</v>
      </c>
      <c r="F101" s="592">
        <f t="shared" si="1"/>
        <v>1.0002054942033123</v>
      </c>
    </row>
    <row r="102" spans="1:6" ht="12.75" customHeight="1">
      <c r="A102" s="166"/>
      <c r="B102" s="314"/>
      <c r="C102" s="145"/>
      <c r="D102" s="145"/>
      <c r="E102" s="145"/>
      <c r="F102" s="593"/>
    </row>
    <row r="103" spans="1:6" ht="12" customHeight="1" thickBot="1">
      <c r="A103" s="153">
        <v>1215</v>
      </c>
      <c r="B103" s="170" t="s">
        <v>619</v>
      </c>
      <c r="C103" s="159"/>
      <c r="D103" s="159">
        <v>1250698</v>
      </c>
      <c r="E103" s="159">
        <v>1250698</v>
      </c>
      <c r="F103" s="983">
        <f t="shared" si="1"/>
        <v>1</v>
      </c>
    </row>
    <row r="104" spans="1:6" ht="21.75" customHeight="1" thickBot="1">
      <c r="A104" s="156"/>
      <c r="B104" s="307" t="s">
        <v>310</v>
      </c>
      <c r="C104" s="160"/>
      <c r="D104" s="156">
        <f>SUM(D103)</f>
        <v>1250698</v>
      </c>
      <c r="E104" s="156">
        <f>SUM(E103)</f>
        <v>1250698</v>
      </c>
      <c r="F104" s="592">
        <f t="shared" si="1"/>
        <v>1</v>
      </c>
    </row>
    <row r="105" spans="1:6" ht="12" customHeight="1">
      <c r="A105" s="166"/>
      <c r="B105" s="245"/>
      <c r="C105" s="145"/>
      <c r="D105" s="145"/>
      <c r="E105" s="145"/>
      <c r="F105" s="593"/>
    </row>
    <row r="106" spans="1:6" ht="12" customHeight="1">
      <c r="A106" s="148">
        <v>1220</v>
      </c>
      <c r="B106" s="150" t="s">
        <v>620</v>
      </c>
      <c r="C106" s="135">
        <v>420000</v>
      </c>
      <c r="D106" s="135">
        <v>420000</v>
      </c>
      <c r="E106" s="135">
        <v>420000</v>
      </c>
      <c r="F106" s="981">
        <f t="shared" si="1"/>
        <v>1</v>
      </c>
    </row>
    <row r="107" spans="1:6" ht="12" customHeight="1" thickBot="1">
      <c r="A107" s="148">
        <v>1221</v>
      </c>
      <c r="B107" s="170" t="s">
        <v>619</v>
      </c>
      <c r="C107" s="159">
        <v>140000</v>
      </c>
      <c r="D107" s="159">
        <v>561348</v>
      </c>
      <c r="E107" s="159">
        <v>560882</v>
      </c>
      <c r="F107" s="983">
        <f t="shared" si="1"/>
        <v>0.9991698554194546</v>
      </c>
    </row>
    <row r="108" spans="1:6" ht="18" customHeight="1" thickBot="1">
      <c r="A108" s="156"/>
      <c r="B108" s="217" t="s">
        <v>622</v>
      </c>
      <c r="C108" s="168">
        <f>SUM(C106:C107)</f>
        <v>560000</v>
      </c>
      <c r="D108" s="168">
        <f>SUM(D106:D107)</f>
        <v>981348</v>
      </c>
      <c r="E108" s="168">
        <f>SUM(E106:E107)</f>
        <v>980882</v>
      </c>
      <c r="F108" s="592">
        <f t="shared" si="1"/>
        <v>0.9995251429666133</v>
      </c>
    </row>
    <row r="109" spans="1:6" ht="12" customHeight="1" thickBot="1">
      <c r="A109" s="156"/>
      <c r="B109" s="179"/>
      <c r="C109" s="160"/>
      <c r="D109" s="160"/>
      <c r="E109" s="160"/>
      <c r="F109" s="592"/>
    </row>
    <row r="110" spans="1:6" ht="16.5" customHeight="1" thickBot="1">
      <c r="A110" s="156"/>
      <c r="B110" s="315" t="s">
        <v>787</v>
      </c>
      <c r="C110" s="156">
        <f>SUM(C108+C101+C71)</f>
        <v>17045969</v>
      </c>
      <c r="D110" s="156">
        <f>SUM(D108+D101+D71+D104)</f>
        <v>19305786</v>
      </c>
      <c r="E110" s="156">
        <f>SUM(E108+E101+E71+E104)</f>
        <v>18578346</v>
      </c>
      <c r="F110" s="592">
        <f t="shared" si="1"/>
        <v>0.9623201044495158</v>
      </c>
    </row>
    <row r="111" spans="1:6" ht="12" customHeight="1">
      <c r="A111" s="166"/>
      <c r="B111" s="179"/>
      <c r="C111" s="323"/>
      <c r="D111" s="323"/>
      <c r="E111" s="323"/>
      <c r="F111" s="593"/>
    </row>
    <row r="112" spans="1:6" ht="15.75" customHeight="1">
      <c r="A112" s="140"/>
      <c r="B112" s="325" t="s">
        <v>729</v>
      </c>
      <c r="C112" s="227"/>
      <c r="D112" s="227"/>
      <c r="E112" s="227"/>
      <c r="F112" s="585"/>
    </row>
    <row r="113" spans="1:6" ht="12" customHeight="1">
      <c r="A113" s="140"/>
      <c r="B113" s="319"/>
      <c r="C113" s="316"/>
      <c r="D113" s="316"/>
      <c r="E113" s="316"/>
      <c r="F113" s="585"/>
    </row>
    <row r="114" spans="1:6" ht="12" customHeight="1">
      <c r="A114" s="148">
        <v>1230</v>
      </c>
      <c r="B114" s="146" t="s">
        <v>581</v>
      </c>
      <c r="C114" s="227"/>
      <c r="D114" s="227"/>
      <c r="E114" s="227"/>
      <c r="F114" s="585"/>
    </row>
    <row r="115" spans="1:6" ht="12" customHeight="1" thickBot="1">
      <c r="A115" s="153">
        <v>1231</v>
      </c>
      <c r="B115" s="154" t="s">
        <v>624</v>
      </c>
      <c r="C115" s="322"/>
      <c r="D115" s="306">
        <v>15606</v>
      </c>
      <c r="E115" s="306">
        <v>15606</v>
      </c>
      <c r="F115" s="983">
        <f t="shared" si="1"/>
        <v>1</v>
      </c>
    </row>
    <row r="116" spans="1:6" ht="12" customHeight="1" thickBot="1">
      <c r="A116" s="156"/>
      <c r="B116" s="155" t="s">
        <v>573</v>
      </c>
      <c r="C116" s="321"/>
      <c r="D116" s="237">
        <f>SUM(D115)</f>
        <v>15606</v>
      </c>
      <c r="E116" s="237">
        <f>SUM(E115)</f>
        <v>15606</v>
      </c>
      <c r="F116" s="592">
        <f t="shared" si="1"/>
        <v>1</v>
      </c>
    </row>
    <row r="117" spans="1:6" ht="12" customHeight="1">
      <c r="A117" s="142">
        <v>1240</v>
      </c>
      <c r="B117" s="310" t="s">
        <v>594</v>
      </c>
      <c r="C117" s="240">
        <v>7000</v>
      </c>
      <c r="D117" s="240">
        <v>7000</v>
      </c>
      <c r="E117" s="240">
        <v>7000</v>
      </c>
      <c r="F117" s="593">
        <f t="shared" si="1"/>
        <v>1</v>
      </c>
    </row>
    <row r="118" spans="1:6" ht="12" customHeight="1">
      <c r="A118" s="148">
        <v>1241</v>
      </c>
      <c r="B118" s="146" t="s">
        <v>399</v>
      </c>
      <c r="C118" s="232">
        <v>7000</v>
      </c>
      <c r="D118" s="232">
        <v>7000</v>
      </c>
      <c r="E118" s="232">
        <v>7000</v>
      </c>
      <c r="F118" s="981">
        <f t="shared" si="1"/>
        <v>1</v>
      </c>
    </row>
    <row r="119" spans="1:6" ht="12" customHeight="1">
      <c r="A119" s="148">
        <v>1242</v>
      </c>
      <c r="B119" s="146" t="s">
        <v>400</v>
      </c>
      <c r="C119" s="232"/>
      <c r="D119" s="232"/>
      <c r="E119" s="232"/>
      <c r="F119" s="981"/>
    </row>
    <row r="120" spans="1:6" ht="12" customHeight="1">
      <c r="A120" s="148">
        <v>1250</v>
      </c>
      <c r="B120" s="255" t="s">
        <v>595</v>
      </c>
      <c r="C120" s="232">
        <v>10000</v>
      </c>
      <c r="D120" s="232">
        <v>10000</v>
      </c>
      <c r="E120" s="232">
        <v>15000</v>
      </c>
      <c r="F120" s="981">
        <f t="shared" si="1"/>
        <v>1.5</v>
      </c>
    </row>
    <row r="121" spans="1:6" ht="12" customHeight="1">
      <c r="A121" s="148">
        <v>1255</v>
      </c>
      <c r="B121" s="146" t="s">
        <v>599</v>
      </c>
      <c r="C121" s="232">
        <v>850</v>
      </c>
      <c r="D121" s="232">
        <v>850</v>
      </c>
      <c r="E121" s="232">
        <v>0</v>
      </c>
      <c r="F121" s="981">
        <f t="shared" si="1"/>
        <v>0</v>
      </c>
    </row>
    <row r="122" spans="1:6" ht="12" customHeight="1">
      <c r="A122" s="148">
        <v>1260</v>
      </c>
      <c r="B122" s="146" t="s">
        <v>600</v>
      </c>
      <c r="C122" s="232">
        <v>4500</v>
      </c>
      <c r="D122" s="232">
        <v>4500</v>
      </c>
      <c r="E122" s="232">
        <v>4500</v>
      </c>
      <c r="F122" s="981">
        <f t="shared" si="1"/>
        <v>1</v>
      </c>
    </row>
    <row r="123" spans="1:6" ht="12" customHeight="1">
      <c r="A123" s="148">
        <v>1261</v>
      </c>
      <c r="B123" s="150" t="s">
        <v>601</v>
      </c>
      <c r="C123" s="232"/>
      <c r="D123" s="232"/>
      <c r="E123" s="232"/>
      <c r="F123" s="981"/>
    </row>
    <row r="124" spans="1:6" ht="12" customHeight="1">
      <c r="A124" s="148">
        <v>1262</v>
      </c>
      <c r="B124" s="144" t="s">
        <v>602</v>
      </c>
      <c r="C124" s="232">
        <v>400</v>
      </c>
      <c r="D124" s="232">
        <v>400</v>
      </c>
      <c r="E124" s="232">
        <v>200</v>
      </c>
      <c r="F124" s="981">
        <f t="shared" si="1"/>
        <v>0.5</v>
      </c>
    </row>
    <row r="125" spans="1:6" ht="12" customHeight="1" thickBot="1">
      <c r="A125" s="153">
        <v>1270</v>
      </c>
      <c r="B125" s="154" t="s">
        <v>603</v>
      </c>
      <c r="C125" s="306"/>
      <c r="D125" s="306">
        <v>436</v>
      </c>
      <c r="E125" s="306">
        <v>92407</v>
      </c>
      <c r="F125" s="983">
        <f t="shared" si="1"/>
        <v>211.94266055045873</v>
      </c>
    </row>
    <row r="126" spans="1:6" ht="16.5" customHeight="1" thickBot="1">
      <c r="A126" s="168"/>
      <c r="B126" s="218" t="s">
        <v>792</v>
      </c>
      <c r="C126" s="208">
        <f>SUM(C117+C120+C122+C124+C121)</f>
        <v>22750</v>
      </c>
      <c r="D126" s="208">
        <f>SUM(D117+D120+D122+D124+D121+D125)</f>
        <v>23186</v>
      </c>
      <c r="E126" s="208">
        <f>SUM(E117+E120+E122+E124+E121+E125)</f>
        <v>119107</v>
      </c>
      <c r="F126" s="592">
        <f t="shared" si="1"/>
        <v>5.137022341067886</v>
      </c>
    </row>
    <row r="127" spans="1:6" ht="12" customHeight="1">
      <c r="A127" s="166"/>
      <c r="B127" s="143"/>
      <c r="C127" s="323"/>
      <c r="D127" s="323"/>
      <c r="E127" s="323"/>
      <c r="F127" s="593"/>
    </row>
    <row r="128" spans="1:6" ht="12" customHeight="1" thickBot="1">
      <c r="A128" s="167">
        <v>1280</v>
      </c>
      <c r="B128" s="175" t="s">
        <v>604</v>
      </c>
      <c r="C128" s="322"/>
      <c r="D128" s="322"/>
      <c r="E128" s="322"/>
      <c r="F128" s="982"/>
    </row>
    <row r="129" spans="1:6" ht="15.75" customHeight="1" thickBot="1">
      <c r="A129" s="156"/>
      <c r="B129" s="307" t="s">
        <v>605</v>
      </c>
      <c r="C129" s="326"/>
      <c r="D129" s="326"/>
      <c r="E129" s="326"/>
      <c r="F129" s="592"/>
    </row>
    <row r="130" spans="1:6" ht="15.75" customHeight="1" thickBot="1">
      <c r="A130" s="156"/>
      <c r="B130" s="281"/>
      <c r="C130" s="326"/>
      <c r="D130" s="326"/>
      <c r="E130" s="326"/>
      <c r="F130" s="592"/>
    </row>
    <row r="131" spans="1:6" ht="15.75" customHeight="1" thickBot="1">
      <c r="A131" s="156"/>
      <c r="B131" s="312" t="s">
        <v>343</v>
      </c>
      <c r="C131" s="328">
        <f>SUM(C126+C129)</f>
        <v>22750</v>
      </c>
      <c r="D131" s="328">
        <f>SUM(D126+D129+D116)</f>
        <v>38792</v>
      </c>
      <c r="E131" s="328">
        <f>SUM(E126+E129+E116)</f>
        <v>134713</v>
      </c>
      <c r="F131" s="592">
        <f t="shared" si="1"/>
        <v>3.4727005568158384</v>
      </c>
    </row>
    <row r="132" spans="1:6" ht="13.5" customHeight="1">
      <c r="A132" s="142"/>
      <c r="B132" s="281"/>
      <c r="C132" s="317"/>
      <c r="D132" s="317"/>
      <c r="E132" s="317"/>
      <c r="F132" s="593"/>
    </row>
    <row r="133" spans="1:6" ht="12" customHeight="1">
      <c r="A133" s="148">
        <v>1285</v>
      </c>
      <c r="B133" s="146" t="s">
        <v>606</v>
      </c>
      <c r="C133" s="227"/>
      <c r="D133" s="227"/>
      <c r="E133" s="227"/>
      <c r="F133" s="585"/>
    </row>
    <row r="134" spans="1:6" ht="12" customHeight="1" thickBot="1">
      <c r="A134" s="148">
        <v>1286</v>
      </c>
      <c r="B134" s="146" t="s">
        <v>625</v>
      </c>
      <c r="C134" s="227"/>
      <c r="D134" s="227"/>
      <c r="E134" s="227"/>
      <c r="F134" s="982"/>
    </row>
    <row r="135" spans="1:6" ht="16.5" customHeight="1" thickBot="1">
      <c r="A135" s="156"/>
      <c r="B135" s="218" t="s">
        <v>610</v>
      </c>
      <c r="C135" s="326"/>
      <c r="D135" s="326"/>
      <c r="E135" s="326"/>
      <c r="F135" s="592"/>
    </row>
    <row r="136" spans="1:6" ht="12.75" customHeight="1">
      <c r="A136" s="166"/>
      <c r="B136" s="311"/>
      <c r="C136" s="323"/>
      <c r="D136" s="323"/>
      <c r="E136" s="323"/>
      <c r="F136" s="984"/>
    </row>
    <row r="137" spans="1:6" ht="12.75" customHeight="1" thickBot="1">
      <c r="A137" s="153">
        <v>1290</v>
      </c>
      <c r="B137" s="154" t="s">
        <v>626</v>
      </c>
      <c r="C137" s="322"/>
      <c r="D137" s="322">
        <v>1500</v>
      </c>
      <c r="E137" s="322">
        <v>1500</v>
      </c>
      <c r="F137" s="983">
        <f>SUM(E137/D137)</f>
        <v>1</v>
      </c>
    </row>
    <row r="138" spans="1:6" ht="16.5" customHeight="1" thickBot="1">
      <c r="A138" s="168"/>
      <c r="B138" s="307" t="s">
        <v>615</v>
      </c>
      <c r="C138" s="326"/>
      <c r="D138" s="604">
        <f>SUM(D137)</f>
        <v>1500</v>
      </c>
      <c r="E138" s="604">
        <f>SUM(E137)</f>
        <v>1500</v>
      </c>
      <c r="F138" s="592">
        <f>SUM(E138/D138)</f>
        <v>1</v>
      </c>
    </row>
    <row r="139" spans="1:6" ht="9" customHeight="1">
      <c r="A139" s="166"/>
      <c r="B139" s="311"/>
      <c r="C139" s="609"/>
      <c r="D139" s="609"/>
      <c r="E139" s="609"/>
      <c r="F139" s="593"/>
    </row>
    <row r="140" spans="1:6" ht="12.75" customHeight="1" thickBot="1">
      <c r="A140" s="286">
        <v>1291</v>
      </c>
      <c r="B140" s="158" t="s">
        <v>617</v>
      </c>
      <c r="C140" s="320"/>
      <c r="D140" s="320"/>
      <c r="E140" s="320"/>
      <c r="F140" s="982"/>
    </row>
    <row r="141" spans="1:6" ht="16.5" customHeight="1" thickBot="1">
      <c r="A141" s="156"/>
      <c r="B141" s="218" t="s">
        <v>618</v>
      </c>
      <c r="C141" s="326"/>
      <c r="D141" s="326"/>
      <c r="E141" s="326"/>
      <c r="F141" s="592"/>
    </row>
    <row r="142" spans="1:6" ht="12.75" customHeight="1">
      <c r="A142" s="166"/>
      <c r="B142" s="311"/>
      <c r="C142" s="330"/>
      <c r="D142" s="330"/>
      <c r="E142" s="330"/>
      <c r="F142" s="593"/>
    </row>
    <row r="143" spans="1:6" ht="12.75" customHeight="1">
      <c r="A143" s="148">
        <v>1292</v>
      </c>
      <c r="B143" s="146" t="s">
        <v>619</v>
      </c>
      <c r="C143" s="232"/>
      <c r="D143" s="232">
        <v>62679</v>
      </c>
      <c r="E143" s="232">
        <v>6262</v>
      </c>
      <c r="F143" s="981">
        <f>SUM(E143/D143)</f>
        <v>0.09990586958949568</v>
      </c>
    </row>
    <row r="144" spans="1:6" ht="12.75" customHeight="1" thickBot="1">
      <c r="A144" s="167">
        <v>1293</v>
      </c>
      <c r="B144" s="152" t="s">
        <v>570</v>
      </c>
      <c r="C144" s="331">
        <f>SUM('1c.mell '!C117)</f>
        <v>1633123</v>
      </c>
      <c r="D144" s="331">
        <v>1634420</v>
      </c>
      <c r="E144" s="331">
        <v>1604004</v>
      </c>
      <c r="F144" s="983">
        <f>SUM(E144/D144)</f>
        <v>0.9813903403042058</v>
      </c>
    </row>
    <row r="145" spans="1:6" ht="17.25" customHeight="1" thickBot="1">
      <c r="A145" s="156"/>
      <c r="B145" s="218" t="s">
        <v>310</v>
      </c>
      <c r="C145" s="208">
        <f>SUM(C143:C144)</f>
        <v>1633123</v>
      </c>
      <c r="D145" s="208">
        <f>SUM(D143:D144)</f>
        <v>1697099</v>
      </c>
      <c r="E145" s="208">
        <f>SUM(E143:E144)</f>
        <v>1610266</v>
      </c>
      <c r="F145" s="592">
        <f>SUM(E145/D145)</f>
        <v>0.9488344522034365</v>
      </c>
    </row>
    <row r="146" spans="1:6" ht="12" customHeight="1">
      <c r="A146" s="166"/>
      <c r="B146" s="261"/>
      <c r="C146" s="330"/>
      <c r="D146" s="330"/>
      <c r="E146" s="330"/>
      <c r="F146" s="593"/>
    </row>
    <row r="147" spans="1:6" ht="12" customHeight="1">
      <c r="A147" s="148">
        <v>1294</v>
      </c>
      <c r="B147" s="295" t="s">
        <v>621</v>
      </c>
      <c r="C147" s="232"/>
      <c r="D147" s="232">
        <v>35554</v>
      </c>
      <c r="E147" s="232"/>
      <c r="F147" s="981">
        <f>SUM(E147/D147)</f>
        <v>0</v>
      </c>
    </row>
    <row r="148" spans="1:6" ht="12.75" customHeight="1" thickBot="1">
      <c r="A148" s="153">
        <v>1295</v>
      </c>
      <c r="B148" s="154" t="s">
        <v>570</v>
      </c>
      <c r="C148" s="306">
        <v>162600</v>
      </c>
      <c r="D148" s="306">
        <v>162600</v>
      </c>
      <c r="E148" s="306">
        <v>200454</v>
      </c>
      <c r="F148" s="983">
        <f>SUM(E148/D148)</f>
        <v>1.2328044280442805</v>
      </c>
    </row>
    <row r="149" spans="1:6" ht="17.25" customHeight="1" thickBot="1">
      <c r="A149" s="156"/>
      <c r="B149" s="329" t="s">
        <v>622</v>
      </c>
      <c r="C149" s="208">
        <f>SUM(C148)</f>
        <v>162600</v>
      </c>
      <c r="D149" s="208">
        <f>SUM(D147:D148)</f>
        <v>198154</v>
      </c>
      <c r="E149" s="208">
        <f>SUM(E147:E148)</f>
        <v>200454</v>
      </c>
      <c r="F149" s="592">
        <f>SUM(E149/D149)</f>
        <v>1.011607133845393</v>
      </c>
    </row>
    <row r="150" spans="1:6" ht="12" customHeight="1" thickBot="1">
      <c r="A150" s="156"/>
      <c r="B150" s="147"/>
      <c r="C150" s="327"/>
      <c r="D150" s="327"/>
      <c r="E150" s="327"/>
      <c r="F150" s="592"/>
    </row>
    <row r="151" spans="1:6" ht="18" customHeight="1" thickBot="1">
      <c r="A151" s="156"/>
      <c r="B151" s="315" t="s">
        <v>788</v>
      </c>
      <c r="C151" s="208">
        <f>SUM(C149+C145+C131)</f>
        <v>1818473</v>
      </c>
      <c r="D151" s="208">
        <f>SUM(D149+D145+D131+D138)</f>
        <v>1935545</v>
      </c>
      <c r="E151" s="208">
        <f>SUM(E149+E145+E131+E138)</f>
        <v>1946933</v>
      </c>
      <c r="F151" s="592">
        <f>SUM(E151/D151)</f>
        <v>1.0058836141758523</v>
      </c>
    </row>
    <row r="152" spans="1:6" s="129" customFormat="1" ht="12">
      <c r="A152" s="164"/>
      <c r="B152" s="165"/>
      <c r="C152" s="166"/>
      <c r="D152" s="166"/>
      <c r="E152" s="166"/>
      <c r="F152" s="593"/>
    </row>
    <row r="153" spans="1:7" s="129" customFormat="1" ht="15">
      <c r="A153" s="149"/>
      <c r="B153" s="289" t="s">
        <v>739</v>
      </c>
      <c r="C153" s="230"/>
      <c r="D153" s="230"/>
      <c r="E153" s="230"/>
      <c r="F153" s="585"/>
      <c r="G153" s="629"/>
    </row>
    <row r="154" spans="1:6" s="129" customFormat="1" ht="15">
      <c r="A154" s="149"/>
      <c r="B154" s="289"/>
      <c r="C154" s="230"/>
      <c r="D154" s="230"/>
      <c r="E154" s="230"/>
      <c r="F154" s="585"/>
    </row>
    <row r="155" spans="1:6" s="129" customFormat="1" ht="12">
      <c r="A155" s="148">
        <v>1301</v>
      </c>
      <c r="B155" s="146" t="s">
        <v>581</v>
      </c>
      <c r="C155" s="227"/>
      <c r="D155" s="227"/>
      <c r="E155" s="8">
        <f>SUM('3b.m.'!E12)</f>
        <v>0</v>
      </c>
      <c r="F155" s="585"/>
    </row>
    <row r="156" spans="1:6" s="129" customFormat="1" ht="12.75" thickBot="1">
      <c r="A156" s="153">
        <v>1302</v>
      </c>
      <c r="B156" s="154" t="s">
        <v>582</v>
      </c>
      <c r="C156" s="322"/>
      <c r="D156" s="306">
        <v>1614</v>
      </c>
      <c r="E156" s="887">
        <f>SUM('3b.m.'!E13)</f>
        <v>1761</v>
      </c>
      <c r="F156" s="983">
        <f>SUM(E156/D156)</f>
        <v>1.0910780669144982</v>
      </c>
    </row>
    <row r="157" spans="1:6" s="129" customFormat="1" ht="12.75" thickBot="1">
      <c r="A157" s="156"/>
      <c r="B157" s="155" t="s">
        <v>573</v>
      </c>
      <c r="C157" s="321"/>
      <c r="D157" s="237">
        <f>SUM(D156)</f>
        <v>1614</v>
      </c>
      <c r="E157" s="237">
        <f>SUM(E156)</f>
        <v>1761</v>
      </c>
      <c r="F157" s="591">
        <f>SUM(E157/D157)</f>
        <v>1.0910780669144982</v>
      </c>
    </row>
    <row r="158" spans="1:6" s="129" customFormat="1" ht="12">
      <c r="A158" s="142">
        <v>1310</v>
      </c>
      <c r="B158" s="310" t="s">
        <v>594</v>
      </c>
      <c r="C158" s="240">
        <f>SUM(C159)</f>
        <v>2000</v>
      </c>
      <c r="D158" s="240">
        <f>SUM(D159)</f>
        <v>2000</v>
      </c>
      <c r="E158" s="240">
        <f>SUM(E159)</f>
        <v>2759</v>
      </c>
      <c r="F158" s="593">
        <f>SUM(E158/D158)</f>
        <v>1.3795</v>
      </c>
    </row>
    <row r="159" spans="1:6" s="129" customFormat="1" ht="12">
      <c r="A159" s="148">
        <v>1311</v>
      </c>
      <c r="B159" s="146" t="s">
        <v>399</v>
      </c>
      <c r="C159" s="229">
        <v>2000</v>
      </c>
      <c r="D159" s="229">
        <v>2000</v>
      </c>
      <c r="E159" s="622">
        <f>SUM('3b.m.'!E16)</f>
        <v>2759</v>
      </c>
      <c r="F159" s="594">
        <f>SUM(E159/D159)</f>
        <v>1.3795</v>
      </c>
    </row>
    <row r="160" spans="1:6" s="129" customFormat="1" ht="12">
      <c r="A160" s="148">
        <v>1312</v>
      </c>
      <c r="B160" s="146" t="s">
        <v>400</v>
      </c>
      <c r="C160" s="232"/>
      <c r="D160" s="232"/>
      <c r="E160" s="621">
        <f>SUM('3b.m.'!E17)</f>
        <v>0</v>
      </c>
      <c r="F160" s="585"/>
    </row>
    <row r="161" spans="1:6" s="129" customFormat="1" ht="12">
      <c r="A161" s="148">
        <v>1320</v>
      </c>
      <c r="B161" s="255" t="s">
        <v>595</v>
      </c>
      <c r="C161" s="232"/>
      <c r="D161" s="232"/>
      <c r="E161" s="621">
        <f>SUM('3b.m.'!E18)</f>
        <v>0</v>
      </c>
      <c r="F161" s="585"/>
    </row>
    <row r="162" spans="1:6" s="129" customFormat="1" ht="12">
      <c r="A162" s="148">
        <v>1321</v>
      </c>
      <c r="B162" s="146" t="s">
        <v>599</v>
      </c>
      <c r="C162" s="232"/>
      <c r="D162" s="232"/>
      <c r="E162" s="621">
        <f>SUM('3b.m.'!E19)</f>
        <v>0</v>
      </c>
      <c r="F162" s="585"/>
    </row>
    <row r="163" spans="1:6" s="129" customFormat="1" ht="12">
      <c r="A163" s="148">
        <v>1322</v>
      </c>
      <c r="B163" s="146" t="s">
        <v>600</v>
      </c>
      <c r="C163" s="232"/>
      <c r="D163" s="232">
        <v>438</v>
      </c>
      <c r="E163" s="621">
        <f>SUM('3b.m.'!E20)</f>
        <v>674</v>
      </c>
      <c r="F163" s="981">
        <f>SUM(E163/D163)</f>
        <v>1.538812785388128</v>
      </c>
    </row>
    <row r="164" spans="1:6" s="129" customFormat="1" ht="12">
      <c r="A164" s="148">
        <v>1323</v>
      </c>
      <c r="B164" s="150" t="s">
        <v>601</v>
      </c>
      <c r="C164" s="232"/>
      <c r="D164" s="232"/>
      <c r="E164" s="621"/>
      <c r="F164" s="981"/>
    </row>
    <row r="165" spans="1:6" s="129" customFormat="1" ht="12">
      <c r="A165" s="148">
        <v>1324</v>
      </c>
      <c r="B165" s="144" t="s">
        <v>602</v>
      </c>
      <c r="C165" s="232"/>
      <c r="D165" s="232">
        <v>122</v>
      </c>
      <c r="E165" s="621">
        <f>SUM('3b.m.'!E21)</f>
        <v>260</v>
      </c>
      <c r="F165" s="981">
        <f>SUM(E165/D165)</f>
        <v>2.1311475409836067</v>
      </c>
    </row>
    <row r="166" spans="1:6" s="129" customFormat="1" ht="12.75" thickBot="1">
      <c r="A166" s="153">
        <v>1325</v>
      </c>
      <c r="B166" s="154" t="s">
        <v>603</v>
      </c>
      <c r="C166" s="306"/>
      <c r="D166" s="306"/>
      <c r="E166" s="621">
        <v>900</v>
      </c>
      <c r="F166" s="982"/>
    </row>
    <row r="167" spans="1:6" s="129" customFormat="1" ht="15.75" thickBot="1">
      <c r="A167" s="168"/>
      <c r="B167" s="218" t="s">
        <v>792</v>
      </c>
      <c r="C167" s="208">
        <f>SUM(C158+C161+C162+C163+C164+C165+C166)</f>
        <v>2000</v>
      </c>
      <c r="D167" s="208">
        <f>SUM(D158+D161+D162+D163+D164+D165+D166)</f>
        <v>2560</v>
      </c>
      <c r="E167" s="208">
        <f>SUM(E158+E161+E162+E163+E164+E165+E166)</f>
        <v>4593</v>
      </c>
      <c r="F167" s="592">
        <f>SUM(E167/D167)</f>
        <v>1.794140625</v>
      </c>
    </row>
    <row r="168" spans="1:6" s="129" customFormat="1" ht="12">
      <c r="A168" s="166"/>
      <c r="B168" s="143"/>
      <c r="C168" s="323"/>
      <c r="D168" s="323"/>
      <c r="E168" s="323"/>
      <c r="F168" s="593"/>
    </row>
    <row r="169" spans="1:6" s="129" customFormat="1" ht="12.75" thickBot="1">
      <c r="A169" s="167">
        <v>1330</v>
      </c>
      <c r="B169" s="175" t="s">
        <v>604</v>
      </c>
      <c r="C169" s="322"/>
      <c r="D169" s="322"/>
      <c r="E169" s="322"/>
      <c r="F169" s="982"/>
    </row>
    <row r="170" spans="1:6" s="129" customFormat="1" ht="15.75" thickBot="1">
      <c r="A170" s="156"/>
      <c r="B170" s="307" t="s">
        <v>605</v>
      </c>
      <c r="C170" s="326"/>
      <c r="D170" s="326"/>
      <c r="E170" s="326"/>
      <c r="F170" s="592"/>
    </row>
    <row r="171" spans="1:6" s="129" customFormat="1" ht="15.75" thickBot="1">
      <c r="A171" s="156"/>
      <c r="B171" s="281"/>
      <c r="C171" s="326"/>
      <c r="D171" s="326"/>
      <c r="E171" s="326"/>
      <c r="F171" s="592"/>
    </row>
    <row r="172" spans="1:6" s="129" customFormat="1" ht="16.5" thickBot="1">
      <c r="A172" s="156"/>
      <c r="B172" s="312" t="s">
        <v>343</v>
      </c>
      <c r="C172" s="328">
        <f>SUM(C167+C170)</f>
        <v>2000</v>
      </c>
      <c r="D172" s="328">
        <f>SUM(D167+D170+D157)</f>
        <v>4174</v>
      </c>
      <c r="E172" s="328">
        <f>SUM(E167+E170+E157)</f>
        <v>6354</v>
      </c>
      <c r="F172" s="592">
        <f>SUM(E172/D172)</f>
        <v>1.5222807858169622</v>
      </c>
    </row>
    <row r="173" spans="1:6" s="129" customFormat="1" ht="15">
      <c r="A173" s="142"/>
      <c r="B173" s="281"/>
      <c r="C173" s="317"/>
      <c r="D173" s="317"/>
      <c r="E173" s="317"/>
      <c r="F173" s="593"/>
    </row>
    <row r="174" spans="1:6" s="129" customFormat="1" ht="12">
      <c r="A174" s="148">
        <v>1335</v>
      </c>
      <c r="B174" s="146" t="s">
        <v>606</v>
      </c>
      <c r="C174" s="227"/>
      <c r="D174" s="227"/>
      <c r="E174" s="227"/>
      <c r="F174" s="585"/>
    </row>
    <row r="175" spans="1:6" s="129" customFormat="1" ht="12.75" thickBot="1">
      <c r="A175" s="148">
        <v>1336</v>
      </c>
      <c r="B175" s="146" t="s">
        <v>625</v>
      </c>
      <c r="C175" s="227"/>
      <c r="D175" s="227"/>
      <c r="E175" s="227"/>
      <c r="F175" s="982"/>
    </row>
    <row r="176" spans="1:6" s="129" customFormat="1" ht="15.75" thickBot="1">
      <c r="A176" s="156"/>
      <c r="B176" s="218" t="s">
        <v>610</v>
      </c>
      <c r="C176" s="326"/>
      <c r="D176" s="326"/>
      <c r="E176" s="326"/>
      <c r="F176" s="592"/>
    </row>
    <row r="177" spans="1:6" s="129" customFormat="1" ht="12.75" thickBot="1">
      <c r="A177" s="153">
        <v>1340</v>
      </c>
      <c r="B177" s="154" t="s">
        <v>626</v>
      </c>
      <c r="C177" s="322"/>
      <c r="D177" s="322"/>
      <c r="E177" s="322"/>
      <c r="F177" s="592"/>
    </row>
    <row r="178" spans="1:6" s="129" customFormat="1" ht="15.75" thickBot="1">
      <c r="A178" s="168"/>
      <c r="B178" s="307" t="s">
        <v>615</v>
      </c>
      <c r="C178" s="326"/>
      <c r="D178" s="326"/>
      <c r="E178" s="326"/>
      <c r="F178" s="592"/>
    </row>
    <row r="179" spans="1:6" s="129" customFormat="1" ht="12">
      <c r="A179" s="149">
        <v>1345</v>
      </c>
      <c r="B179" s="150" t="s">
        <v>617</v>
      </c>
      <c r="C179" s="317"/>
      <c r="D179" s="317"/>
      <c r="E179" s="317"/>
      <c r="F179" s="593"/>
    </row>
    <row r="180" spans="1:6" s="129" customFormat="1" ht="15.75" thickBot="1">
      <c r="A180" s="168"/>
      <c r="B180" s="307" t="s">
        <v>618</v>
      </c>
      <c r="C180" s="321"/>
      <c r="D180" s="321"/>
      <c r="E180" s="321"/>
      <c r="F180" s="982"/>
    </row>
    <row r="181" spans="1:6" s="129" customFormat="1" ht="15">
      <c r="A181" s="166"/>
      <c r="B181" s="311"/>
      <c r="C181" s="330"/>
      <c r="D181" s="330"/>
      <c r="E181" s="330"/>
      <c r="F181" s="593"/>
    </row>
    <row r="182" spans="1:6" s="129" customFormat="1" ht="12">
      <c r="A182" s="148">
        <v>1350</v>
      </c>
      <c r="B182" s="146" t="s">
        <v>619</v>
      </c>
      <c r="C182" s="232"/>
      <c r="D182" s="232">
        <v>15606</v>
      </c>
      <c r="E182" s="232">
        <v>14706</v>
      </c>
      <c r="F182" s="981">
        <f>SUM(E182/D182)</f>
        <v>0.9423298731257209</v>
      </c>
    </row>
    <row r="183" spans="1:6" s="129" customFormat="1" ht="12.75" thickBot="1">
      <c r="A183" s="167">
        <v>1351</v>
      </c>
      <c r="B183" s="152" t="s">
        <v>570</v>
      </c>
      <c r="C183" s="331">
        <f>SUM('1c.mell '!C116)</f>
        <v>378982</v>
      </c>
      <c r="D183" s="331">
        <f>SUM('1c.mell '!D116)</f>
        <v>379920</v>
      </c>
      <c r="E183" s="331">
        <f>SUM('1c.mell '!E116)</f>
        <v>398213</v>
      </c>
      <c r="F183" s="983">
        <f>SUM(E183/D183)</f>
        <v>1.048149610444304</v>
      </c>
    </row>
    <row r="184" spans="1:6" s="129" customFormat="1" ht="15.75" thickBot="1">
      <c r="A184" s="156"/>
      <c r="B184" s="218" t="s">
        <v>310</v>
      </c>
      <c r="C184" s="208">
        <f>SUM(C182:C183)</f>
        <v>378982</v>
      </c>
      <c r="D184" s="208">
        <f>SUM(D182:D183)</f>
        <v>395526</v>
      </c>
      <c r="E184" s="208">
        <f>SUM(E182:E183)</f>
        <v>412919</v>
      </c>
      <c r="F184" s="592">
        <f>SUM(E184/D184)</f>
        <v>1.0439743531398695</v>
      </c>
    </row>
    <row r="185" spans="1:6" s="129" customFormat="1" ht="12">
      <c r="A185" s="166"/>
      <c r="B185" s="261"/>
      <c r="C185" s="330"/>
      <c r="D185" s="330"/>
      <c r="E185" s="330"/>
      <c r="F185" s="593"/>
    </row>
    <row r="186" spans="1:6" s="129" customFormat="1" ht="12.75">
      <c r="A186" s="148">
        <v>1355</v>
      </c>
      <c r="B186" s="295" t="s">
        <v>621</v>
      </c>
      <c r="C186" s="232"/>
      <c r="D186" s="232"/>
      <c r="E186" s="232"/>
      <c r="F186" s="585"/>
    </row>
    <row r="187" spans="1:6" s="129" customFormat="1" ht="12.75" thickBot="1">
      <c r="A187" s="153">
        <v>1356</v>
      </c>
      <c r="B187" s="154" t="s">
        <v>570</v>
      </c>
      <c r="C187" s="306">
        <v>14000</v>
      </c>
      <c r="D187" s="306">
        <v>14000</v>
      </c>
      <c r="E187" s="306">
        <v>17000</v>
      </c>
      <c r="F187" s="983">
        <f>SUM(E187/D187)</f>
        <v>1.2142857142857142</v>
      </c>
    </row>
    <row r="188" spans="1:6" s="129" customFormat="1" ht="15.75" thickBot="1">
      <c r="A188" s="156"/>
      <c r="B188" s="329" t="s">
        <v>622</v>
      </c>
      <c r="C188" s="208">
        <f>SUM(C187)</f>
        <v>14000</v>
      </c>
      <c r="D188" s="208">
        <f>SUM(D187)</f>
        <v>14000</v>
      </c>
      <c r="E188" s="208">
        <f>SUM(E187)</f>
        <v>17000</v>
      </c>
      <c r="F188" s="592">
        <f>SUM(E188/D188)</f>
        <v>1.2142857142857142</v>
      </c>
    </row>
    <row r="189" spans="1:6" s="129" customFormat="1" ht="12.75" thickBot="1">
      <c r="A189" s="156"/>
      <c r="B189" s="147"/>
      <c r="C189" s="327"/>
      <c r="D189" s="327"/>
      <c r="E189" s="327"/>
      <c r="F189" s="592"/>
    </row>
    <row r="190" spans="1:6" s="129" customFormat="1" ht="16.5" thickBot="1">
      <c r="A190" s="156"/>
      <c r="B190" s="315" t="s">
        <v>345</v>
      </c>
      <c r="C190" s="332">
        <f>SUM(C188+C184+C172)</f>
        <v>394982</v>
      </c>
      <c r="D190" s="332">
        <f>SUM(D188+D184+D172)</f>
        <v>413700</v>
      </c>
      <c r="E190" s="332">
        <f>SUM(E188+E184+E172)</f>
        <v>436273</v>
      </c>
      <c r="F190" s="592">
        <f>SUM(E190/D190)</f>
        <v>1.0545636934977036</v>
      </c>
    </row>
    <row r="191" spans="1:6" s="129" customFormat="1" ht="12" customHeight="1">
      <c r="A191" s="166"/>
      <c r="B191" s="333"/>
      <c r="C191" s="240"/>
      <c r="D191" s="240"/>
      <c r="E191" s="240"/>
      <c r="F191" s="593"/>
    </row>
    <row r="192" spans="1:6" s="129" customFormat="1" ht="15" customHeight="1">
      <c r="A192" s="140"/>
      <c r="B192" s="324" t="s">
        <v>316</v>
      </c>
      <c r="C192" s="235"/>
      <c r="D192" s="235"/>
      <c r="E192" s="235"/>
      <c r="F192" s="585"/>
    </row>
    <row r="193" spans="1:6" s="129" customFormat="1" ht="12.75" customHeight="1">
      <c r="A193" s="140"/>
      <c r="B193" s="334"/>
      <c r="C193" s="235"/>
      <c r="D193" s="235"/>
      <c r="E193" s="235"/>
      <c r="F193" s="585"/>
    </row>
    <row r="194" spans="1:6" s="129" customFormat="1" ht="12">
      <c r="A194" s="148">
        <v>1400</v>
      </c>
      <c r="B194" s="146" t="s">
        <v>581</v>
      </c>
      <c r="C194" s="227">
        <f>SUM('2.mell'!C538)</f>
        <v>0</v>
      </c>
      <c r="D194" s="227">
        <f>SUM('2.mell'!D538)</f>
        <v>0</v>
      </c>
      <c r="E194" s="227">
        <f>SUM('2.mell'!F538)</f>
        <v>0</v>
      </c>
      <c r="F194" s="585"/>
    </row>
    <row r="195" spans="1:6" s="129" customFormat="1" ht="12.75" thickBot="1">
      <c r="A195" s="153">
        <v>1401</v>
      </c>
      <c r="B195" s="154" t="s">
        <v>582</v>
      </c>
      <c r="C195" s="313">
        <f>SUM('2.mell'!C539)</f>
        <v>0</v>
      </c>
      <c r="D195" s="159">
        <f>SUM('2.mell'!D540)</f>
        <v>6991</v>
      </c>
      <c r="E195" s="159">
        <f>SUM('2.mell'!E540)</f>
        <v>8100</v>
      </c>
      <c r="F195" s="983">
        <f>SUM(E195/D195)</f>
        <v>1.1586325275354026</v>
      </c>
    </row>
    <row r="196" spans="1:6" s="129" customFormat="1" ht="12.75" thickBot="1">
      <c r="A196" s="156"/>
      <c r="B196" s="155" t="s">
        <v>573</v>
      </c>
      <c r="C196" s="321">
        <f>SUM(C194:C195)</f>
        <v>0</v>
      </c>
      <c r="D196" s="237">
        <f>SUM(D194:D195)</f>
        <v>6991</v>
      </c>
      <c r="E196" s="237">
        <f>SUM(E194:E195)</f>
        <v>8100</v>
      </c>
      <c r="F196" s="592">
        <f>SUM(E196/D196)</f>
        <v>1.1586325275354026</v>
      </c>
    </row>
    <row r="197" spans="1:6" s="129" customFormat="1" ht="12">
      <c r="A197" s="142">
        <v>1410</v>
      </c>
      <c r="B197" s="310" t="s">
        <v>594</v>
      </c>
      <c r="C197" s="240">
        <f>SUM(C198:C199)</f>
        <v>102459</v>
      </c>
      <c r="D197" s="240">
        <f>SUM(D198:D199)</f>
        <v>102459</v>
      </c>
      <c r="E197" s="240">
        <f>SUM(E198:E199)</f>
        <v>102459</v>
      </c>
      <c r="F197" s="593">
        <f>SUM(E197/D197)</f>
        <v>1</v>
      </c>
    </row>
    <row r="198" spans="1:6" s="129" customFormat="1" ht="12">
      <c r="A198" s="148">
        <v>1411</v>
      </c>
      <c r="B198" s="146" t="s">
        <v>399</v>
      </c>
      <c r="C198" s="232">
        <f>SUM('2.mell'!C542)</f>
        <v>41455</v>
      </c>
      <c r="D198" s="232">
        <f>SUM('2.mell'!D542)</f>
        <v>41455</v>
      </c>
      <c r="E198" s="232">
        <f>SUM('2.mell'!E542)</f>
        <v>41455</v>
      </c>
      <c r="F198" s="981">
        <f aca="true" t="shared" si="2" ref="F198:F261">SUM(E198/D198)</f>
        <v>1</v>
      </c>
    </row>
    <row r="199" spans="1:6" s="129" customFormat="1" ht="12">
      <c r="A199" s="148">
        <v>1412</v>
      </c>
      <c r="B199" s="146" t="s">
        <v>400</v>
      </c>
      <c r="C199" s="232">
        <f>SUM('2.mell'!C543)</f>
        <v>61004</v>
      </c>
      <c r="D199" s="232">
        <f>SUM('2.mell'!D543)</f>
        <v>61004</v>
      </c>
      <c r="E199" s="232">
        <f>SUM('2.mell'!E543)</f>
        <v>61004</v>
      </c>
      <c r="F199" s="981">
        <f t="shared" si="2"/>
        <v>1</v>
      </c>
    </row>
    <row r="200" spans="1:6" s="129" customFormat="1" ht="12">
      <c r="A200" s="148">
        <v>1420</v>
      </c>
      <c r="B200" s="255" t="s">
        <v>595</v>
      </c>
      <c r="C200" s="232">
        <f>SUM('2.mell'!C544)</f>
        <v>27859</v>
      </c>
      <c r="D200" s="232">
        <f>SUM('2.mell'!D544)</f>
        <v>27859</v>
      </c>
      <c r="E200" s="232">
        <f>SUM('2.mell'!E544)</f>
        <v>27859</v>
      </c>
      <c r="F200" s="981">
        <f t="shared" si="2"/>
        <v>1</v>
      </c>
    </row>
    <row r="201" spans="1:6" s="129" customFormat="1" ht="12">
      <c r="A201" s="148">
        <v>1421</v>
      </c>
      <c r="B201" s="146" t="s">
        <v>599</v>
      </c>
      <c r="C201" s="232">
        <f>SUM('2.mell'!C545)</f>
        <v>215947</v>
      </c>
      <c r="D201" s="232">
        <f>SUM('2.mell'!D545)</f>
        <v>222263</v>
      </c>
      <c r="E201" s="232">
        <f>SUM('2.mell'!E545)</f>
        <v>222263</v>
      </c>
      <c r="F201" s="981">
        <f t="shared" si="2"/>
        <v>1</v>
      </c>
    </row>
    <row r="202" spans="1:6" s="129" customFormat="1" ht="12">
      <c r="A202" s="148">
        <v>1422</v>
      </c>
      <c r="B202" s="146" t="s">
        <v>600</v>
      </c>
      <c r="C202" s="232">
        <f>SUM('2.mell'!C546)</f>
        <v>78433</v>
      </c>
      <c r="D202" s="232">
        <f>SUM('2.mell'!D546)</f>
        <v>78433</v>
      </c>
      <c r="E202" s="232">
        <f>SUM('2.mell'!E546)</f>
        <v>78433</v>
      </c>
      <c r="F202" s="981">
        <f t="shared" si="2"/>
        <v>1</v>
      </c>
    </row>
    <row r="203" spans="1:6" s="129" customFormat="1" ht="12">
      <c r="A203" s="148">
        <v>1423</v>
      </c>
      <c r="B203" s="150" t="s">
        <v>601</v>
      </c>
      <c r="C203" s="232">
        <f>SUM('2.mell'!C547)</f>
        <v>0</v>
      </c>
      <c r="D203" s="232">
        <f>SUM('2.mell'!D547)</f>
        <v>0</v>
      </c>
      <c r="E203" s="232">
        <f>SUM('2.mell'!F547)</f>
        <v>0</v>
      </c>
      <c r="F203" s="981"/>
    </row>
    <row r="204" spans="1:6" s="129" customFormat="1" ht="12">
      <c r="A204" s="148">
        <v>1424</v>
      </c>
      <c r="B204" s="144" t="s">
        <v>602</v>
      </c>
      <c r="C204" s="232"/>
      <c r="D204" s="232"/>
      <c r="E204" s="232"/>
      <c r="F204" s="981"/>
    </row>
    <row r="205" spans="1:6" s="129" customFormat="1" ht="12.75" thickBot="1">
      <c r="A205" s="153">
        <v>1425</v>
      </c>
      <c r="B205" s="154" t="s">
        <v>603</v>
      </c>
      <c r="C205" s="232">
        <f>SUM('2.mell'!C548)</f>
        <v>15021</v>
      </c>
      <c r="D205" s="232">
        <f>SUM('2.mell'!D548)</f>
        <v>8705</v>
      </c>
      <c r="E205" s="232">
        <f>SUM('2.mell'!E548)</f>
        <v>40701</v>
      </c>
      <c r="F205" s="983">
        <f t="shared" si="2"/>
        <v>4.67558874210224</v>
      </c>
    </row>
    <row r="206" spans="1:6" s="129" customFormat="1" ht="15.75" thickBot="1">
      <c r="A206" s="168"/>
      <c r="B206" s="218" t="s">
        <v>792</v>
      </c>
      <c r="C206" s="208">
        <f>SUM(C197+C200+C202+C201+C205)</f>
        <v>439719</v>
      </c>
      <c r="D206" s="208">
        <f>SUM(D197+D200+D202+D201+D205)</f>
        <v>439719</v>
      </c>
      <c r="E206" s="208">
        <f>SUM(E197+E200+E202+E201+E205)</f>
        <v>471715</v>
      </c>
      <c r="F206" s="592">
        <f t="shared" si="2"/>
        <v>1.0727646519709177</v>
      </c>
    </row>
    <row r="207" spans="1:6" s="129" customFormat="1" ht="12">
      <c r="A207" s="166"/>
      <c r="B207" s="143"/>
      <c r="C207" s="323"/>
      <c r="D207" s="323"/>
      <c r="E207" s="323"/>
      <c r="F207" s="593"/>
    </row>
    <row r="208" spans="1:6" s="129" customFormat="1" ht="12.75" thickBot="1">
      <c r="A208" s="167">
        <v>1430</v>
      </c>
      <c r="B208" s="175" t="s">
        <v>604</v>
      </c>
      <c r="C208" s="322"/>
      <c r="D208" s="322"/>
      <c r="E208" s="322"/>
      <c r="F208" s="982"/>
    </row>
    <row r="209" spans="1:6" s="129" customFormat="1" ht="15.75" thickBot="1">
      <c r="A209" s="156"/>
      <c r="B209" s="307" t="s">
        <v>605</v>
      </c>
      <c r="C209" s="326"/>
      <c r="D209" s="326"/>
      <c r="E209" s="326"/>
      <c r="F209" s="591"/>
    </row>
    <row r="210" spans="1:6" s="129" customFormat="1" ht="15.75" thickBot="1">
      <c r="A210" s="156"/>
      <c r="B210" s="281"/>
      <c r="C210" s="326"/>
      <c r="D210" s="326"/>
      <c r="E210" s="326"/>
      <c r="F210" s="592"/>
    </row>
    <row r="211" spans="1:6" s="129" customFormat="1" ht="16.5" thickBot="1">
      <c r="A211" s="156"/>
      <c r="B211" s="312" t="s">
        <v>343</v>
      </c>
      <c r="C211" s="328">
        <f>SUM(C206+C209)</f>
        <v>439719</v>
      </c>
      <c r="D211" s="328">
        <f>SUM(D206+D209+D196)</f>
        <v>446710</v>
      </c>
      <c r="E211" s="328">
        <f>SUM(E206+E209+E196)</f>
        <v>479815</v>
      </c>
      <c r="F211" s="592">
        <f t="shared" si="2"/>
        <v>1.074108482012939</v>
      </c>
    </row>
    <row r="212" spans="1:6" s="129" customFormat="1" ht="15">
      <c r="A212" s="142"/>
      <c r="B212" s="281"/>
      <c r="C212" s="317"/>
      <c r="D212" s="317"/>
      <c r="E212" s="317"/>
      <c r="F212" s="593"/>
    </row>
    <row r="213" spans="1:6" s="129" customFormat="1" ht="12">
      <c r="A213" s="148">
        <v>1435</v>
      </c>
      <c r="B213" s="146" t="s">
        <v>606</v>
      </c>
      <c r="C213" s="227"/>
      <c r="D213" s="227"/>
      <c r="E213" s="227"/>
      <c r="F213" s="585"/>
    </row>
    <row r="214" spans="1:6" s="129" customFormat="1" ht="12.75" thickBot="1">
      <c r="A214" s="148">
        <v>1436</v>
      </c>
      <c r="B214" s="146" t="s">
        <v>625</v>
      </c>
      <c r="C214" s="227"/>
      <c r="D214" s="227"/>
      <c r="E214" s="227"/>
      <c r="F214" s="982"/>
    </row>
    <row r="215" spans="1:6" s="129" customFormat="1" ht="15.75" thickBot="1">
      <c r="A215" s="156"/>
      <c r="B215" s="218" t="s">
        <v>610</v>
      </c>
      <c r="C215" s="326"/>
      <c r="D215" s="326"/>
      <c r="E215" s="326"/>
      <c r="F215" s="592"/>
    </row>
    <row r="216" spans="1:6" s="129" customFormat="1" ht="15">
      <c r="A216" s="166"/>
      <c r="B216" s="311"/>
      <c r="C216" s="323"/>
      <c r="D216" s="323"/>
      <c r="E216" s="323"/>
      <c r="F216" s="593"/>
    </row>
    <row r="217" spans="1:6" s="129" customFormat="1" ht="12.75" thickBot="1">
      <c r="A217" s="153">
        <v>1440</v>
      </c>
      <c r="B217" s="154" t="s">
        <v>626</v>
      </c>
      <c r="C217" s="322"/>
      <c r="D217" s="322"/>
      <c r="E217" s="322"/>
      <c r="F217" s="982"/>
    </row>
    <row r="218" spans="1:6" s="129" customFormat="1" ht="15.75" thickBot="1">
      <c r="A218" s="168"/>
      <c r="B218" s="307" t="s">
        <v>615</v>
      </c>
      <c r="C218" s="326"/>
      <c r="D218" s="326"/>
      <c r="E218" s="326"/>
      <c r="F218" s="592"/>
    </row>
    <row r="219" spans="1:6" s="129" customFormat="1" ht="15">
      <c r="A219" s="166"/>
      <c r="B219" s="311"/>
      <c r="C219" s="323"/>
      <c r="D219" s="323"/>
      <c r="E219" s="323"/>
      <c r="F219" s="984"/>
    </row>
    <row r="220" spans="1:6" s="129" customFormat="1" ht="12.75" thickBot="1">
      <c r="A220" s="286">
        <v>1445</v>
      </c>
      <c r="B220" s="158" t="s">
        <v>617</v>
      </c>
      <c r="C220" s="320"/>
      <c r="D220" s="320"/>
      <c r="E220" s="320"/>
      <c r="F220" s="982"/>
    </row>
    <row r="221" spans="1:6" s="129" customFormat="1" ht="15.75" thickBot="1">
      <c r="A221" s="156"/>
      <c r="B221" s="218" t="s">
        <v>618</v>
      </c>
      <c r="C221" s="326"/>
      <c r="D221" s="326"/>
      <c r="E221" s="326"/>
      <c r="F221" s="592"/>
    </row>
    <row r="222" spans="1:6" s="129" customFormat="1" ht="15">
      <c r="A222" s="166"/>
      <c r="B222" s="311"/>
      <c r="C222" s="330"/>
      <c r="D222" s="330"/>
      <c r="E222" s="330"/>
      <c r="F222" s="593"/>
    </row>
    <row r="223" spans="1:6" s="129" customFormat="1" ht="12">
      <c r="A223" s="148">
        <v>1450</v>
      </c>
      <c r="B223" s="146" t="s">
        <v>619</v>
      </c>
      <c r="C223" s="232"/>
      <c r="D223" s="232">
        <f>SUM('2.mell'!D552)</f>
        <v>96693</v>
      </c>
      <c r="E223" s="232">
        <f>SUM('2.mell'!E552)</f>
        <v>64697</v>
      </c>
      <c r="F223" s="981">
        <f t="shared" si="2"/>
        <v>0.6690970390824569</v>
      </c>
    </row>
    <row r="224" spans="1:6" s="129" customFormat="1" ht="12.75" thickBot="1">
      <c r="A224" s="167">
        <v>1451</v>
      </c>
      <c r="B224" s="152" t="s">
        <v>570</v>
      </c>
      <c r="C224" s="331">
        <f>SUM('2.mell'!C553+'2.mell'!C554)</f>
        <v>3442085</v>
      </c>
      <c r="D224" s="331">
        <f>SUM('2.mell'!D553+'2.mell'!D554)</f>
        <v>3532219</v>
      </c>
      <c r="E224" s="331">
        <f>SUM('2.mell'!E553+'2.mell'!E554)</f>
        <v>3594743</v>
      </c>
      <c r="F224" s="983">
        <f t="shared" si="2"/>
        <v>1.0177010542098324</v>
      </c>
    </row>
    <row r="225" spans="1:6" s="129" customFormat="1" ht="15.75" thickBot="1">
      <c r="A225" s="156"/>
      <c r="B225" s="218" t="s">
        <v>310</v>
      </c>
      <c r="C225" s="208">
        <f>SUM(C224)</f>
        <v>3442085</v>
      </c>
      <c r="D225" s="208">
        <f>SUM(D223:D224)</f>
        <v>3628912</v>
      </c>
      <c r="E225" s="208">
        <f>SUM(E223:E224)</f>
        <v>3659440</v>
      </c>
      <c r="F225" s="592">
        <f t="shared" si="2"/>
        <v>1.0084124387695266</v>
      </c>
    </row>
    <row r="226" spans="1:6" s="173" customFormat="1" ht="13.5" customHeight="1">
      <c r="A226" s="166"/>
      <c r="B226" s="261"/>
      <c r="C226" s="330"/>
      <c r="D226" s="330"/>
      <c r="E226" s="330"/>
      <c r="F226" s="593"/>
    </row>
    <row r="227" spans="1:6" s="173" customFormat="1" ht="12.75">
      <c r="A227" s="148">
        <v>1455</v>
      </c>
      <c r="B227" s="295" t="s">
        <v>621</v>
      </c>
      <c r="C227" s="232"/>
      <c r="D227" s="232"/>
      <c r="E227" s="232"/>
      <c r="F227" s="585"/>
    </row>
    <row r="228" spans="1:6" s="173" customFormat="1" ht="13.5" thickBot="1">
      <c r="A228" s="153">
        <v>1456</v>
      </c>
      <c r="B228" s="154" t="s">
        <v>570</v>
      </c>
      <c r="C228" s="306"/>
      <c r="D228" s="306"/>
      <c r="E228" s="306"/>
      <c r="F228" s="982"/>
    </row>
    <row r="229" spans="1:6" s="129" customFormat="1" ht="15.75" thickBot="1">
      <c r="A229" s="156"/>
      <c r="B229" s="329" t="s">
        <v>622</v>
      </c>
      <c r="C229" s="208">
        <f>SUM(C228)</f>
        <v>0</v>
      </c>
      <c r="D229" s="208">
        <f>SUM(D228)</f>
        <v>0</v>
      </c>
      <c r="E229" s="208">
        <f>SUM(E228)</f>
        <v>0</v>
      </c>
      <c r="F229" s="592"/>
    </row>
    <row r="230" spans="1:6" s="129" customFormat="1" ht="12.75" thickBot="1">
      <c r="A230" s="156"/>
      <c r="B230" s="147"/>
      <c r="C230" s="327"/>
      <c r="D230" s="327"/>
      <c r="E230" s="327"/>
      <c r="F230" s="592"/>
    </row>
    <row r="231" spans="1:6" s="129" customFormat="1" ht="16.5" thickBot="1">
      <c r="A231" s="156"/>
      <c r="B231" s="315" t="s">
        <v>317</v>
      </c>
      <c r="C231" s="332">
        <f>SUM(C229+C225+C211)</f>
        <v>3881804</v>
      </c>
      <c r="D231" s="332">
        <f>SUM(D229+D225+D211)</f>
        <v>4075622</v>
      </c>
      <c r="E231" s="332">
        <f>SUM(E229+E225+E211)</f>
        <v>4139255</v>
      </c>
      <c r="F231" s="592">
        <f t="shared" si="2"/>
        <v>1.0156130769732816</v>
      </c>
    </row>
    <row r="232" spans="1:6" s="173" customFormat="1" ht="12.75">
      <c r="A232" s="172"/>
      <c r="B232" s="204"/>
      <c r="C232" s="242"/>
      <c r="D232" s="242"/>
      <c r="E232" s="242"/>
      <c r="F232" s="593"/>
    </row>
    <row r="233" spans="1:6" s="173" customFormat="1" ht="17.25" customHeight="1">
      <c r="A233" s="174"/>
      <c r="B233" s="324" t="s">
        <v>789</v>
      </c>
      <c r="C233" s="228"/>
      <c r="D233" s="228"/>
      <c r="E233" s="228"/>
      <c r="F233" s="585"/>
    </row>
    <row r="234" spans="1:6" s="173" customFormat="1" ht="12.75">
      <c r="A234" s="174"/>
      <c r="B234" s="133"/>
      <c r="C234" s="228"/>
      <c r="D234" s="228"/>
      <c r="E234" s="228"/>
      <c r="F234" s="585"/>
    </row>
    <row r="235" spans="1:6" s="173" customFormat="1" ht="12.75">
      <c r="A235" s="148">
        <v>1500</v>
      </c>
      <c r="B235" s="146" t="s">
        <v>575</v>
      </c>
      <c r="C235" s="234">
        <f>SUM(C10)</f>
        <v>1475835</v>
      </c>
      <c r="D235" s="234">
        <f>SUM(D10)</f>
        <v>1605779</v>
      </c>
      <c r="E235" s="234">
        <f>SUM(E10)</f>
        <v>1656829</v>
      </c>
      <c r="F235" s="981">
        <f t="shared" si="2"/>
        <v>1.0317914233527776</v>
      </c>
    </row>
    <row r="236" spans="1:6" s="173" customFormat="1" ht="12.75">
      <c r="A236" s="148">
        <v>1501</v>
      </c>
      <c r="B236" s="146" t="s">
        <v>581</v>
      </c>
      <c r="C236" s="234"/>
      <c r="D236" s="234"/>
      <c r="E236" s="234">
        <f>SUM(E17)</f>
        <v>466</v>
      </c>
      <c r="F236" s="981"/>
    </row>
    <row r="237" spans="1:6" s="173" customFormat="1" ht="13.5" thickBot="1">
      <c r="A237" s="153">
        <v>1502</v>
      </c>
      <c r="B237" s="154" t="s">
        <v>582</v>
      </c>
      <c r="C237" s="228"/>
      <c r="D237" s="234">
        <f>SUM(D196+D18+D116+D156)</f>
        <v>24211</v>
      </c>
      <c r="E237" s="234">
        <f>SUM(E195+E18+E115+E156)</f>
        <v>32686</v>
      </c>
      <c r="F237" s="983">
        <f t="shared" si="2"/>
        <v>1.3500474990706703</v>
      </c>
    </row>
    <row r="238" spans="1:6" s="173" customFormat="1" ht="13.5" thickBot="1">
      <c r="A238" s="156"/>
      <c r="B238" s="161" t="s">
        <v>583</v>
      </c>
      <c r="C238" s="233">
        <f>SUM(C235:C237)</f>
        <v>1475835</v>
      </c>
      <c r="D238" s="233">
        <f>SUM(D235:D237)</f>
        <v>1629990</v>
      </c>
      <c r="E238" s="233">
        <f>SUM(E235:E237)</f>
        <v>1689981</v>
      </c>
      <c r="F238" s="592">
        <f t="shared" si="2"/>
        <v>1.0368045202731304</v>
      </c>
    </row>
    <row r="239" spans="1:6" s="173" customFormat="1" ht="12.75">
      <c r="A239" s="149">
        <v>1510</v>
      </c>
      <c r="B239" s="150" t="s">
        <v>584</v>
      </c>
      <c r="C239" s="236">
        <f>SUM(C21)</f>
        <v>3100000</v>
      </c>
      <c r="D239" s="236">
        <f>SUM(D21)</f>
        <v>3100000</v>
      </c>
      <c r="E239" s="236">
        <f>SUM(E21)</f>
        <v>3100000</v>
      </c>
      <c r="F239" s="986">
        <f t="shared" si="2"/>
        <v>1</v>
      </c>
    </row>
    <row r="240" spans="1:6" s="173" customFormat="1" ht="12.75">
      <c r="A240" s="148">
        <v>1511</v>
      </c>
      <c r="B240" s="150" t="s">
        <v>585</v>
      </c>
      <c r="C240" s="234">
        <f>SUM(C24)</f>
        <v>3597165</v>
      </c>
      <c r="D240" s="234">
        <f>SUM(D24)</f>
        <v>3703165</v>
      </c>
      <c r="E240" s="234">
        <f>SUM(E24)</f>
        <v>3703165</v>
      </c>
      <c r="F240" s="981">
        <f t="shared" si="2"/>
        <v>1</v>
      </c>
    </row>
    <row r="241" spans="1:6" s="173" customFormat="1" ht="13.5" thickBot="1">
      <c r="A241" s="153">
        <v>1514</v>
      </c>
      <c r="B241" s="154" t="s">
        <v>538</v>
      </c>
      <c r="C241" s="241">
        <f>SUM(C28)</f>
        <v>494368</v>
      </c>
      <c r="D241" s="241">
        <f>SUM(D28)</f>
        <v>494518</v>
      </c>
      <c r="E241" s="241">
        <f>SUM(E28)</f>
        <v>494518</v>
      </c>
      <c r="F241" s="983">
        <f t="shared" si="2"/>
        <v>1</v>
      </c>
    </row>
    <row r="242" spans="1:6" s="173" customFormat="1" ht="13.5" thickBot="1">
      <c r="A242" s="156"/>
      <c r="B242" s="335" t="s">
        <v>593</v>
      </c>
      <c r="C242" s="233">
        <f>SUM(C239:C241)</f>
        <v>7191533</v>
      </c>
      <c r="D242" s="233">
        <f>SUM(D239:D241)</f>
        <v>7297683</v>
      </c>
      <c r="E242" s="233">
        <f>SUM(E239:E241)</f>
        <v>7297683</v>
      </c>
      <c r="F242" s="592">
        <f t="shared" si="2"/>
        <v>1</v>
      </c>
    </row>
    <row r="243" spans="1:6" s="173" customFormat="1" ht="12.75">
      <c r="A243" s="149">
        <v>1520</v>
      </c>
      <c r="B243" s="278" t="s">
        <v>594</v>
      </c>
      <c r="C243" s="236">
        <f>SUM(C42+C117+C158+C197)</f>
        <v>1394459</v>
      </c>
      <c r="D243" s="236">
        <f>SUM(D42+D117+D158+D197)</f>
        <v>1394459</v>
      </c>
      <c r="E243" s="236">
        <f>SUM(E42+E117+E158+E197)</f>
        <v>1395218</v>
      </c>
      <c r="F243" s="986">
        <f t="shared" si="2"/>
        <v>1.000544297107337</v>
      </c>
    </row>
    <row r="244" spans="1:6" s="173" customFormat="1" ht="12.75">
      <c r="A244" s="148">
        <v>1521</v>
      </c>
      <c r="B244" s="255" t="s">
        <v>595</v>
      </c>
      <c r="C244" s="234">
        <f>SUM(C50+C120+C161+C200)</f>
        <v>242925</v>
      </c>
      <c r="D244" s="234">
        <f>SUM(D50+D120+D161+D200)</f>
        <v>242925</v>
      </c>
      <c r="E244" s="234">
        <f>SUM(E50+E120+E161+E200)</f>
        <v>247925</v>
      </c>
      <c r="F244" s="981">
        <f t="shared" si="2"/>
        <v>1.0205824843058557</v>
      </c>
    </row>
    <row r="245" spans="1:6" s="173" customFormat="1" ht="12.75">
      <c r="A245" s="1034">
        <v>1522</v>
      </c>
      <c r="B245" s="1009" t="s">
        <v>795</v>
      </c>
      <c r="C245" s="1010"/>
      <c r="D245" s="1010"/>
      <c r="E245" s="1010">
        <v>40000</v>
      </c>
      <c r="F245" s="981"/>
    </row>
    <row r="246" spans="1:6" s="173" customFormat="1" ht="12.75">
      <c r="A246" s="148">
        <v>1523</v>
      </c>
      <c r="B246" s="146" t="s">
        <v>599</v>
      </c>
      <c r="C246" s="234">
        <f>SUM(C121+C162+C201+C55)</f>
        <v>216797</v>
      </c>
      <c r="D246" s="234">
        <f>SUM(D121+D162+D201+D55)</f>
        <v>223113</v>
      </c>
      <c r="E246" s="234">
        <f>SUM(E121+E162+E201+E55)</f>
        <v>222263</v>
      </c>
      <c r="F246" s="981">
        <f t="shared" si="2"/>
        <v>0.9961902712975039</v>
      </c>
    </row>
    <row r="247" spans="1:6" s="173" customFormat="1" ht="12.75">
      <c r="A247" s="148">
        <v>1524</v>
      </c>
      <c r="B247" s="146" t="s">
        <v>600</v>
      </c>
      <c r="C247" s="234">
        <f>SUM(C56+C122+C163+C202)</f>
        <v>1328238</v>
      </c>
      <c r="D247" s="234">
        <f>SUM(D56+D122+D163+D202)</f>
        <v>1328676</v>
      </c>
      <c r="E247" s="234">
        <f>SUM(E56+E122+E163+E202)</f>
        <v>484655</v>
      </c>
      <c r="F247" s="981">
        <f t="shared" si="2"/>
        <v>0.3647653754564694</v>
      </c>
    </row>
    <row r="248" spans="1:6" s="173" customFormat="1" ht="12.75">
      <c r="A248" s="148">
        <v>1525</v>
      </c>
      <c r="B248" s="150" t="s">
        <v>601</v>
      </c>
      <c r="C248" s="234">
        <f aca="true" t="shared" si="3" ref="C248:E249">SUM(C62+C123+C164+C203)</f>
        <v>0</v>
      </c>
      <c r="D248" s="234">
        <f t="shared" si="3"/>
        <v>0</v>
      </c>
      <c r="E248" s="234">
        <f t="shared" si="3"/>
        <v>0</v>
      </c>
      <c r="F248" s="981"/>
    </row>
    <row r="249" spans="1:6" s="173" customFormat="1" ht="12.75">
      <c r="A249" s="148">
        <v>1526</v>
      </c>
      <c r="B249" s="144" t="s">
        <v>602</v>
      </c>
      <c r="C249" s="234">
        <f t="shared" si="3"/>
        <v>40400</v>
      </c>
      <c r="D249" s="234">
        <f t="shared" si="3"/>
        <v>40522</v>
      </c>
      <c r="E249" s="234">
        <f t="shared" si="3"/>
        <v>40460</v>
      </c>
      <c r="F249" s="981">
        <f t="shared" si="2"/>
        <v>0.9984699669315433</v>
      </c>
    </row>
    <row r="250" spans="1:6" s="173" customFormat="1" ht="13.5" thickBot="1">
      <c r="A250" s="153">
        <v>1527</v>
      </c>
      <c r="B250" s="154" t="s">
        <v>603</v>
      </c>
      <c r="C250" s="241">
        <f>SUM(C65+C125+C166+C205)</f>
        <v>15021</v>
      </c>
      <c r="D250" s="241">
        <f>SUM(D65+D125+D166+D205)</f>
        <v>37000</v>
      </c>
      <c r="E250" s="241">
        <f>SUM(E65+E125+E166+E205)</f>
        <v>179312</v>
      </c>
      <c r="F250" s="983">
        <f t="shared" si="2"/>
        <v>4.846270270270271</v>
      </c>
    </row>
    <row r="251" spans="1:6" s="173" customFormat="1" ht="13.5" thickBot="1">
      <c r="A251" s="156"/>
      <c r="B251" s="161" t="s">
        <v>792</v>
      </c>
      <c r="C251" s="233">
        <f>SUM(C243:C250)</f>
        <v>3237840</v>
      </c>
      <c r="D251" s="233">
        <f>SUM(D243:D250)</f>
        <v>3266695</v>
      </c>
      <c r="E251" s="233">
        <f>SUM(E243:E250)</f>
        <v>2609833</v>
      </c>
      <c r="F251" s="592">
        <f t="shared" si="2"/>
        <v>0.7989215399662349</v>
      </c>
    </row>
    <row r="252" spans="1:6" s="173" customFormat="1" ht="13.5" thickBot="1">
      <c r="A252" s="169">
        <v>1530</v>
      </c>
      <c r="B252" s="342" t="s">
        <v>604</v>
      </c>
      <c r="C252" s="233">
        <f>SUM(C68)</f>
        <v>0</v>
      </c>
      <c r="D252" s="605">
        <f>SUM(D68)</f>
        <v>1500</v>
      </c>
      <c r="E252" s="605">
        <f>SUM(E68)</f>
        <v>1500</v>
      </c>
      <c r="F252" s="987">
        <f t="shared" si="2"/>
        <v>1</v>
      </c>
    </row>
    <row r="253" spans="1:6" s="173" customFormat="1" ht="13.5" thickBot="1">
      <c r="A253" s="358"/>
      <c r="B253" s="339" t="s">
        <v>605</v>
      </c>
      <c r="C253" s="343">
        <f>SUM(C252)</f>
        <v>0</v>
      </c>
      <c r="D253" s="343">
        <f>SUM(D252)</f>
        <v>1500</v>
      </c>
      <c r="E253" s="343">
        <f>SUM(E252)</f>
        <v>1500</v>
      </c>
      <c r="F253" s="985">
        <f t="shared" si="2"/>
        <v>1</v>
      </c>
    </row>
    <row r="254" spans="1:6" s="173" customFormat="1" ht="17.25" thickBot="1" thickTop="1">
      <c r="A254" s="359"/>
      <c r="B254" s="337" t="s">
        <v>343</v>
      </c>
      <c r="C254" s="341">
        <f>SUM(C238+C242+C251+C253)</f>
        <v>11905208</v>
      </c>
      <c r="D254" s="341">
        <f>SUM(D238+D242+D251+D253)</f>
        <v>12195868</v>
      </c>
      <c r="E254" s="341">
        <f>SUM(E238+E242+E251+E253)</f>
        <v>11598997</v>
      </c>
      <c r="F254" s="595">
        <f t="shared" si="2"/>
        <v>0.9510595719796245</v>
      </c>
    </row>
    <row r="255" spans="1:6" s="173" customFormat="1" ht="13.5" thickTop="1">
      <c r="A255" s="149">
        <v>1540</v>
      </c>
      <c r="B255" s="150" t="s">
        <v>606</v>
      </c>
      <c r="C255" s="231"/>
      <c r="D255" s="236">
        <f>SUM(D73)</f>
        <v>305792</v>
      </c>
      <c r="E255" s="236">
        <f>SUM(E73)</f>
        <v>305792</v>
      </c>
      <c r="F255" s="986">
        <f t="shared" si="2"/>
        <v>1</v>
      </c>
    </row>
    <row r="256" spans="1:6" s="173" customFormat="1" ht="12.75">
      <c r="A256" s="148">
        <v>1541</v>
      </c>
      <c r="B256" s="146" t="s">
        <v>607</v>
      </c>
      <c r="C256" s="234">
        <f>SUM(C74)</f>
        <v>2395920</v>
      </c>
      <c r="D256" s="234">
        <f>SUM(D74)</f>
        <v>2395920</v>
      </c>
      <c r="E256" s="234">
        <f>SUM(E74)</f>
        <v>2395920</v>
      </c>
      <c r="F256" s="981">
        <f t="shared" si="2"/>
        <v>1</v>
      </c>
    </row>
    <row r="257" spans="1:6" s="173" customFormat="1" ht="12.75">
      <c r="A257" s="148">
        <v>1542</v>
      </c>
      <c r="B257" s="146" t="s">
        <v>608</v>
      </c>
      <c r="C257" s="234">
        <f>SUM(C78)</f>
        <v>1701355</v>
      </c>
      <c r="D257" s="234">
        <f>SUM(D78)</f>
        <v>1701355</v>
      </c>
      <c r="E257" s="234">
        <f>SUM(E78)</f>
        <v>1701355</v>
      </c>
      <c r="F257" s="981">
        <f t="shared" si="2"/>
        <v>1</v>
      </c>
    </row>
    <row r="258" spans="1:6" s="173" customFormat="1" ht="13.5" thickBot="1">
      <c r="A258" s="167">
        <v>1543</v>
      </c>
      <c r="B258" s="152" t="s">
        <v>617</v>
      </c>
      <c r="C258" s="590"/>
      <c r="D258" s="590">
        <f>SUM(D82)</f>
        <v>16526</v>
      </c>
      <c r="E258" s="590">
        <f>SUM(E82)</f>
        <v>16526</v>
      </c>
      <c r="F258" s="983">
        <f t="shared" si="2"/>
        <v>1</v>
      </c>
    </row>
    <row r="259" spans="1:6" s="173" customFormat="1" ht="13.5" thickBot="1">
      <c r="A259" s="156"/>
      <c r="B259" s="161" t="s">
        <v>610</v>
      </c>
      <c r="C259" s="233">
        <f>SUM(C256:C257)</f>
        <v>4097275</v>
      </c>
      <c r="D259" s="233">
        <f>SUM(D255:D258)</f>
        <v>4419593</v>
      </c>
      <c r="E259" s="233">
        <f>SUM(E255:E258)</f>
        <v>4419593</v>
      </c>
      <c r="F259" s="592">
        <f t="shared" si="2"/>
        <v>1</v>
      </c>
    </row>
    <row r="260" spans="1:6" s="173" customFormat="1" ht="12.75">
      <c r="A260" s="149">
        <v>1550</v>
      </c>
      <c r="B260" s="150" t="s">
        <v>611</v>
      </c>
      <c r="C260" s="236">
        <f>SUM(C85)</f>
        <v>880000</v>
      </c>
      <c r="D260" s="236">
        <f>SUM(D85)</f>
        <v>880000</v>
      </c>
      <c r="E260" s="236">
        <f>SUM(E85)</f>
        <v>880000</v>
      </c>
      <c r="F260" s="986">
        <f t="shared" si="2"/>
        <v>1</v>
      </c>
    </row>
    <row r="261" spans="1:6" s="173" customFormat="1" ht="13.5" thickBot="1">
      <c r="A261" s="153">
        <v>1551</v>
      </c>
      <c r="B261" s="154" t="s">
        <v>626</v>
      </c>
      <c r="C261" s="238"/>
      <c r="D261" s="241">
        <f>SUM(D217+D177+D137)</f>
        <v>1500</v>
      </c>
      <c r="E261" s="241">
        <f>SUM(E217+E177+E137)</f>
        <v>1500</v>
      </c>
      <c r="F261" s="983">
        <f t="shared" si="2"/>
        <v>1</v>
      </c>
    </row>
    <row r="262" spans="1:6" s="173" customFormat="1" ht="13.5" thickBot="1">
      <c r="A262" s="156"/>
      <c r="B262" s="161" t="s">
        <v>615</v>
      </c>
      <c r="C262" s="233">
        <f>SUM(C260:C261)</f>
        <v>880000</v>
      </c>
      <c r="D262" s="233">
        <f>SUM(D260:D261)</f>
        <v>881500</v>
      </c>
      <c r="E262" s="233">
        <f>SUM(E260:E261)</f>
        <v>881500</v>
      </c>
      <c r="F262" s="592">
        <f aca="true" t="shared" si="4" ref="F262:F276">SUM(E262/D262)</f>
        <v>1</v>
      </c>
    </row>
    <row r="263" spans="1:6" s="173" customFormat="1" ht="12.75">
      <c r="A263" s="149">
        <v>1560</v>
      </c>
      <c r="B263" s="165" t="s">
        <v>616</v>
      </c>
      <c r="C263" s="236">
        <f>SUM(C93)</f>
        <v>65000</v>
      </c>
      <c r="D263" s="236">
        <f>SUM(D93)</f>
        <v>65000</v>
      </c>
      <c r="E263" s="236">
        <f>SUM(E93)</f>
        <v>65000</v>
      </c>
      <c r="F263" s="986">
        <f t="shared" si="4"/>
        <v>1</v>
      </c>
    </row>
    <row r="264" spans="1:6" s="173" customFormat="1" ht="12.75">
      <c r="A264" s="286">
        <v>1561</v>
      </c>
      <c r="B264" s="152" t="s">
        <v>617</v>
      </c>
      <c r="C264" s="619">
        <f>SUM(C97)</f>
        <v>2955</v>
      </c>
      <c r="D264" s="619">
        <f>SUM(D97)</f>
        <v>2955</v>
      </c>
      <c r="E264" s="619">
        <f>SUM(E97)</f>
        <v>2955</v>
      </c>
      <c r="F264" s="981">
        <f t="shared" si="4"/>
        <v>1</v>
      </c>
    </row>
    <row r="265" spans="1:6" s="173" customFormat="1" ht="13.5" thickBot="1">
      <c r="A265" s="1005">
        <v>1562</v>
      </c>
      <c r="B265" s="1006" t="s">
        <v>144</v>
      </c>
      <c r="C265" s="1007"/>
      <c r="D265" s="1007"/>
      <c r="E265" s="1007">
        <f>E98</f>
        <v>1103</v>
      </c>
      <c r="F265" s="1008"/>
    </row>
    <row r="266" spans="1:6" s="173" customFormat="1" ht="13.5" thickBot="1">
      <c r="A266" s="360"/>
      <c r="B266" s="336" t="s">
        <v>618</v>
      </c>
      <c r="C266" s="341">
        <f>SUM(C263:C264)</f>
        <v>67955</v>
      </c>
      <c r="D266" s="341">
        <f>SUM(D263:D264)</f>
        <v>67955</v>
      </c>
      <c r="E266" s="341">
        <f>SUM(E263:E265)</f>
        <v>69058</v>
      </c>
      <c r="F266" s="985">
        <f t="shared" si="4"/>
        <v>1.0162313295563241</v>
      </c>
    </row>
    <row r="267" spans="1:6" s="173" customFormat="1" ht="17.25" thickBot="1" thickTop="1">
      <c r="A267" s="359"/>
      <c r="B267" s="340" t="s">
        <v>344</v>
      </c>
      <c r="C267" s="338">
        <f>SUM(C259+C262+C266)</f>
        <v>5045230</v>
      </c>
      <c r="D267" s="338">
        <f>SUM(D259+D262+D266)</f>
        <v>5369048</v>
      </c>
      <c r="E267" s="338">
        <f>SUM(E259+E262+E266)</f>
        <v>5370151</v>
      </c>
      <c r="F267" s="595">
        <f t="shared" si="4"/>
        <v>1.0002054367925188</v>
      </c>
    </row>
    <row r="268" spans="1:6" s="173" customFormat="1" ht="13.5" thickTop="1">
      <c r="A268" s="149">
        <v>1570</v>
      </c>
      <c r="B268" s="150" t="s">
        <v>619</v>
      </c>
      <c r="C268" s="231"/>
      <c r="D268" s="236">
        <f>SUM(D182+D143+D103+D223)</f>
        <v>1425676</v>
      </c>
      <c r="E268" s="236">
        <f>SUM(E182+E143+E103+E223)</f>
        <v>1336363</v>
      </c>
      <c r="F268" s="986">
        <f t="shared" si="4"/>
        <v>0.937353928943182</v>
      </c>
    </row>
    <row r="269" spans="1:6" s="173" customFormat="1" ht="13.5" thickBot="1">
      <c r="A269" s="153">
        <v>1571</v>
      </c>
      <c r="B269" s="154" t="s">
        <v>570</v>
      </c>
      <c r="C269" s="241">
        <f>SUM(C224+C183+C144)</f>
        <v>5454190</v>
      </c>
      <c r="D269" s="241">
        <f>SUM(D224+D183+D144)</f>
        <v>5546559</v>
      </c>
      <c r="E269" s="241">
        <f>SUM(E224+E183+E144)</f>
        <v>5596960</v>
      </c>
      <c r="F269" s="983">
        <f t="shared" si="4"/>
        <v>1.0090868951362457</v>
      </c>
    </row>
    <row r="270" spans="1:6" s="173" customFormat="1" ht="15" thickBot="1">
      <c r="A270" s="156"/>
      <c r="B270" s="357" t="s">
        <v>336</v>
      </c>
      <c r="C270" s="233">
        <f>SUM(C268:C269)</f>
        <v>5454190</v>
      </c>
      <c r="D270" s="233">
        <f>SUM(D268:D269)</f>
        <v>6972235</v>
      </c>
      <c r="E270" s="233">
        <f>SUM(E268:E269)</f>
        <v>6933323</v>
      </c>
      <c r="F270" s="592">
        <f t="shared" si="4"/>
        <v>0.9944190062440523</v>
      </c>
    </row>
    <row r="271" spans="1:6" s="173" customFormat="1" ht="12.75">
      <c r="A271" s="149">
        <v>1580</v>
      </c>
      <c r="B271" s="150" t="s">
        <v>620</v>
      </c>
      <c r="C271" s="236">
        <f>SUM(C106)</f>
        <v>420000</v>
      </c>
      <c r="D271" s="236">
        <f>SUM(D106)</f>
        <v>420000</v>
      </c>
      <c r="E271" s="236">
        <f>SUM(E106)</f>
        <v>420000</v>
      </c>
      <c r="F271" s="986">
        <f t="shared" si="4"/>
        <v>1</v>
      </c>
    </row>
    <row r="272" spans="1:6" s="173" customFormat="1" ht="12" customHeight="1">
      <c r="A272" s="148">
        <v>1581</v>
      </c>
      <c r="B272" s="146" t="s">
        <v>621</v>
      </c>
      <c r="C272" s="234">
        <f>SUM(C107)</f>
        <v>140000</v>
      </c>
      <c r="D272" s="234">
        <f>SUM(D107+D147)</f>
        <v>596902</v>
      </c>
      <c r="E272" s="234">
        <f>SUM(E107+E147)</f>
        <v>560882</v>
      </c>
      <c r="F272" s="981">
        <f t="shared" si="4"/>
        <v>0.9396550857594714</v>
      </c>
    </row>
    <row r="273" spans="1:6" s="173" customFormat="1" ht="13.5" thickBot="1">
      <c r="A273" s="153">
        <v>1582</v>
      </c>
      <c r="B273" s="154" t="s">
        <v>570</v>
      </c>
      <c r="C273" s="241">
        <f>SUM(C228+C187+C148)</f>
        <v>176600</v>
      </c>
      <c r="D273" s="241">
        <f>SUM(D228+D187+D148)</f>
        <v>176600</v>
      </c>
      <c r="E273" s="241">
        <f>SUM(E228+E187+E148)</f>
        <v>217454</v>
      </c>
      <c r="F273" s="983">
        <f t="shared" si="4"/>
        <v>1.2313363533408834</v>
      </c>
    </row>
    <row r="274" spans="1:6" s="173" customFormat="1" ht="13.5" thickBot="1">
      <c r="A274" s="156"/>
      <c r="B274" s="216" t="s">
        <v>622</v>
      </c>
      <c r="C274" s="233">
        <f>SUM(C271:C273)</f>
        <v>736600</v>
      </c>
      <c r="D274" s="233">
        <f>SUM(D271:D273)</f>
        <v>1193502</v>
      </c>
      <c r="E274" s="233">
        <f>SUM(E271:E273)</f>
        <v>1198336</v>
      </c>
      <c r="F274" s="592">
        <f t="shared" si="4"/>
        <v>1.0040502655211303</v>
      </c>
    </row>
    <row r="275" spans="1:6" s="173" customFormat="1" ht="13.5" thickBot="1">
      <c r="A275" s="168"/>
      <c r="B275" s="1276" t="s">
        <v>122</v>
      </c>
      <c r="C275" s="239"/>
      <c r="D275" s="239"/>
      <c r="E275" s="239"/>
      <c r="F275" s="592"/>
    </row>
    <row r="276" spans="1:9" s="173" customFormat="1" ht="18.75" customHeight="1" thickBot="1">
      <c r="A276" s="156"/>
      <c r="B276" s="225" t="s">
        <v>332</v>
      </c>
      <c r="C276" s="233">
        <f>SUM(C254+C267+C271+C272)</f>
        <v>17510438</v>
      </c>
      <c r="D276" s="233">
        <f>SUM(D254+D267+D271+D272+D268)</f>
        <v>20007494</v>
      </c>
      <c r="E276" s="233">
        <f>SUM(E254+E267+E271+E272+E268)</f>
        <v>19286393</v>
      </c>
      <c r="F276" s="592">
        <f t="shared" si="4"/>
        <v>0.9639584547669988</v>
      </c>
      <c r="G276" s="618"/>
      <c r="I276" s="1000"/>
    </row>
    <row r="277" ht="12">
      <c r="I277" s="176"/>
    </row>
  </sheetData>
  <sheetProtection/>
  <mergeCells count="8">
    <mergeCell ref="A2:F2"/>
    <mergeCell ref="A1:F1"/>
    <mergeCell ref="F5:F6"/>
    <mergeCell ref="B5:B6"/>
    <mergeCell ref="A5:A6"/>
    <mergeCell ref="C5:C6"/>
    <mergeCell ref="D5:D6"/>
    <mergeCell ref="E5:E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4" manualBreakCount="4">
    <brk id="49" max="255" man="1"/>
    <brk id="92" max="255" man="1"/>
    <brk id="131" max="255" man="1"/>
    <brk id="17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E18" sqref="E18:E20"/>
    </sheetView>
  </sheetViews>
  <sheetFormatPr defaultColWidth="9.125" defaultRowHeight="12.75"/>
  <cols>
    <col min="1" max="1" width="9.125" style="574" customWidth="1"/>
    <col min="2" max="2" width="31.75390625" style="574" customWidth="1"/>
    <col min="3" max="3" width="13.25390625" style="574" customWidth="1"/>
    <col min="4" max="4" width="12.875" style="574" customWidth="1"/>
    <col min="5" max="5" width="13.125" style="574" customWidth="1"/>
    <col min="6" max="6" width="15.00390625" style="574" customWidth="1"/>
    <col min="7" max="16384" width="9.125" style="574" customWidth="1"/>
  </cols>
  <sheetData>
    <row r="2" spans="2:6" ht="12.75">
      <c r="B2" s="1271" t="s">
        <v>245</v>
      </c>
      <c r="C2" s="1074"/>
      <c r="D2" s="1074"/>
      <c r="E2" s="1074"/>
      <c r="F2" s="1074"/>
    </row>
    <row r="3" spans="2:6" ht="12.75">
      <c r="B3" s="1274" t="s">
        <v>267</v>
      </c>
      <c r="C3" s="1275"/>
      <c r="D3" s="1275"/>
      <c r="E3" s="1275"/>
      <c r="F3" s="1275"/>
    </row>
    <row r="4" spans="2:6" ht="12.75">
      <c r="B4" s="1275"/>
      <c r="C4" s="1275"/>
      <c r="D4" s="1275"/>
      <c r="E4" s="1275"/>
      <c r="F4" s="1275"/>
    </row>
    <row r="5" spans="2:6" ht="12.75">
      <c r="B5" s="576"/>
      <c r="C5" s="576"/>
      <c r="D5" s="576"/>
      <c r="E5" s="576"/>
      <c r="F5" s="576"/>
    </row>
    <row r="6" ht="12.75">
      <c r="F6" s="575" t="s">
        <v>841</v>
      </c>
    </row>
    <row r="7" spans="2:6" ht="12.75" customHeight="1">
      <c r="B7" s="1262" t="s">
        <v>241</v>
      </c>
      <c r="C7" s="1269" t="s">
        <v>246</v>
      </c>
      <c r="D7" s="1269" t="s">
        <v>633</v>
      </c>
      <c r="E7" s="1269" t="s">
        <v>634</v>
      </c>
      <c r="F7" s="1269" t="s">
        <v>635</v>
      </c>
    </row>
    <row r="8" spans="2:6" ht="30.75" customHeight="1">
      <c r="B8" s="1262"/>
      <c r="C8" s="1269"/>
      <c r="D8" s="1269"/>
      <c r="E8" s="1269"/>
      <c r="F8" s="1269"/>
    </row>
    <row r="9" spans="2:6" ht="12.75" customHeight="1">
      <c r="B9" s="1270" t="s">
        <v>247</v>
      </c>
      <c r="C9" s="1268">
        <v>6527165</v>
      </c>
      <c r="D9" s="1268">
        <v>6527165</v>
      </c>
      <c r="E9" s="1268">
        <v>6527165</v>
      </c>
      <c r="F9" s="1268">
        <v>6527165</v>
      </c>
    </row>
    <row r="10" spans="2:6" ht="12.75" customHeight="1">
      <c r="B10" s="1270"/>
      <c r="C10" s="1268"/>
      <c r="D10" s="1268"/>
      <c r="E10" s="1268"/>
      <c r="F10" s="1268"/>
    </row>
    <row r="11" spans="2:6" ht="27" customHeight="1">
      <c r="B11" s="1270"/>
      <c r="C11" s="1268"/>
      <c r="D11" s="1268"/>
      <c r="E11" s="1268"/>
      <c r="F11" s="1268"/>
    </row>
    <row r="12" spans="2:6" ht="12.75">
      <c r="B12" s="1270" t="s">
        <v>258</v>
      </c>
      <c r="C12" s="1268">
        <v>695000</v>
      </c>
      <c r="D12" s="1268">
        <v>695000</v>
      </c>
      <c r="E12" s="1268">
        <v>695000</v>
      </c>
      <c r="F12" s="1268">
        <v>695000</v>
      </c>
    </row>
    <row r="13" spans="2:6" ht="12.75">
      <c r="B13" s="1270"/>
      <c r="C13" s="1268"/>
      <c r="D13" s="1268"/>
      <c r="E13" s="1268"/>
      <c r="F13" s="1268"/>
    </row>
    <row r="14" spans="2:6" ht="60" customHeight="1">
      <c r="B14" s="1270"/>
      <c r="C14" s="1268"/>
      <c r="D14" s="1268"/>
      <c r="E14" s="1268"/>
      <c r="F14" s="1268"/>
    </row>
    <row r="15" spans="2:6" ht="12.75" customHeight="1">
      <c r="B15" s="1270" t="s">
        <v>242</v>
      </c>
      <c r="C15" s="1265" t="s">
        <v>243</v>
      </c>
      <c r="D15" s="1265" t="s">
        <v>243</v>
      </c>
      <c r="E15" s="1265" t="s">
        <v>243</v>
      </c>
      <c r="F15" s="1265" t="s">
        <v>243</v>
      </c>
    </row>
    <row r="16" spans="2:6" ht="12.75" customHeight="1">
      <c r="B16" s="1270"/>
      <c r="C16" s="1266"/>
      <c r="D16" s="1266"/>
      <c r="E16" s="1266"/>
      <c r="F16" s="1266"/>
    </row>
    <row r="17" spans="2:6" ht="27" customHeight="1">
      <c r="B17" s="1270"/>
      <c r="C17" s="1267"/>
      <c r="D17" s="1267"/>
      <c r="E17" s="1267"/>
      <c r="F17" s="1267"/>
    </row>
    <row r="18" spans="2:6" ht="12.75" customHeight="1">
      <c r="B18" s="1270" t="s">
        <v>259</v>
      </c>
      <c r="C18" s="1268">
        <v>880000</v>
      </c>
      <c r="D18" s="1268">
        <v>880000</v>
      </c>
      <c r="E18" s="1268">
        <v>880000</v>
      </c>
      <c r="F18" s="1268">
        <v>880000</v>
      </c>
    </row>
    <row r="19" spans="2:6" ht="15.75" customHeight="1">
      <c r="B19" s="1270"/>
      <c r="C19" s="1268"/>
      <c r="D19" s="1268"/>
      <c r="E19" s="1268"/>
      <c r="F19" s="1268"/>
    </row>
    <row r="20" spans="2:6" ht="43.5" customHeight="1">
      <c r="B20" s="1270"/>
      <c r="C20" s="1268"/>
      <c r="D20" s="1268"/>
      <c r="E20" s="1268"/>
      <c r="F20" s="1268"/>
    </row>
    <row r="21" spans="2:6" ht="12.75" customHeight="1">
      <c r="B21" s="1270" t="s">
        <v>265</v>
      </c>
      <c r="C21" s="1268">
        <v>482368</v>
      </c>
      <c r="D21" s="1268">
        <v>482368</v>
      </c>
      <c r="E21" s="1268">
        <v>482368</v>
      </c>
      <c r="F21" s="1268">
        <v>482368</v>
      </c>
    </row>
    <row r="22" spans="2:6" ht="12.75" customHeight="1">
      <c r="B22" s="1270"/>
      <c r="C22" s="1268"/>
      <c r="D22" s="1268"/>
      <c r="E22" s="1268"/>
      <c r="F22" s="1268"/>
    </row>
    <row r="23" spans="2:6" ht="27" customHeight="1">
      <c r="B23" s="1270"/>
      <c r="C23" s="1268"/>
      <c r="D23" s="1268"/>
      <c r="E23" s="1268"/>
      <c r="F23" s="1268"/>
    </row>
    <row r="24" spans="2:6" ht="12.75" customHeight="1">
      <c r="B24" s="1270" t="s">
        <v>244</v>
      </c>
      <c r="C24" s="1265" t="s">
        <v>243</v>
      </c>
      <c r="D24" s="1265" t="s">
        <v>243</v>
      </c>
      <c r="E24" s="1265" t="s">
        <v>243</v>
      </c>
      <c r="F24" s="1265" t="s">
        <v>243</v>
      </c>
    </row>
    <row r="25" spans="2:6" ht="12.75" customHeight="1">
      <c r="B25" s="1270"/>
      <c r="C25" s="1266"/>
      <c r="D25" s="1266"/>
      <c r="E25" s="1266"/>
      <c r="F25" s="1266"/>
    </row>
    <row r="26" spans="2:6" ht="27" customHeight="1">
      <c r="B26" s="1270"/>
      <c r="C26" s="1267"/>
      <c r="D26" s="1267"/>
      <c r="E26" s="1267"/>
      <c r="F26" s="1267"/>
    </row>
    <row r="27" spans="2:6" ht="12.75" customHeight="1">
      <c r="B27" s="1263" t="s">
        <v>529</v>
      </c>
      <c r="C27" s="1260">
        <f>SUM(C9:C26)</f>
        <v>8584533</v>
      </c>
      <c r="D27" s="1260">
        <f>SUM(D9:D26)</f>
        <v>8584533</v>
      </c>
      <c r="E27" s="1260">
        <f>SUM(E9:E26)</f>
        <v>8584533</v>
      </c>
      <c r="F27" s="1260">
        <f>SUM(F9:F26)</f>
        <v>8584533</v>
      </c>
    </row>
    <row r="28" spans="2:6" ht="12.75" customHeight="1">
      <c r="B28" s="1263"/>
      <c r="C28" s="1260"/>
      <c r="D28" s="1260"/>
      <c r="E28" s="1260"/>
      <c r="F28" s="1260"/>
    </row>
    <row r="29" spans="2:6" ht="27.75" customHeight="1" thickBot="1">
      <c r="B29" s="1264"/>
      <c r="C29" s="1261"/>
      <c r="D29" s="1261"/>
      <c r="E29" s="1261"/>
      <c r="F29" s="1261"/>
    </row>
    <row r="30" spans="2:6" ht="21" customHeight="1" thickTop="1">
      <c r="B30" s="1272" t="s">
        <v>266</v>
      </c>
      <c r="C30" s="1273">
        <v>24655</v>
      </c>
      <c r="D30" s="1273">
        <v>58262</v>
      </c>
      <c r="E30" s="1273">
        <v>55522</v>
      </c>
      <c r="F30" s="1273">
        <v>53407</v>
      </c>
    </row>
    <row r="31" spans="1:6" ht="18.75" customHeight="1">
      <c r="A31" s="577"/>
      <c r="B31" s="1263"/>
      <c r="C31" s="1260"/>
      <c r="D31" s="1260"/>
      <c r="E31" s="1260"/>
      <c r="F31" s="1260"/>
    </row>
    <row r="32" spans="2:6" ht="18.75" customHeight="1" thickBot="1">
      <c r="B32" s="1264"/>
      <c r="C32" s="1261"/>
      <c r="D32" s="1261"/>
      <c r="E32" s="1261"/>
      <c r="F32" s="1261"/>
    </row>
    <row r="33" ht="13.5" thickTop="1"/>
  </sheetData>
  <sheetProtection/>
  <mergeCells count="47">
    <mergeCell ref="B2:F2"/>
    <mergeCell ref="B30:B32"/>
    <mergeCell ref="C30:C32"/>
    <mergeCell ref="D30:D32"/>
    <mergeCell ref="E30:E32"/>
    <mergeCell ref="F30:F32"/>
    <mergeCell ref="B3:F4"/>
    <mergeCell ref="B9:B11"/>
    <mergeCell ref="B12:B14"/>
    <mergeCell ref="B15:B17"/>
    <mergeCell ref="B18:B20"/>
    <mergeCell ref="B21:B23"/>
    <mergeCell ref="B24:B26"/>
    <mergeCell ref="C7:C8"/>
    <mergeCell ref="C24:C26"/>
    <mergeCell ref="C15:C17"/>
    <mergeCell ref="C18:C20"/>
    <mergeCell ref="C21:C23"/>
    <mergeCell ref="F7:F8"/>
    <mergeCell ref="C9:C11"/>
    <mergeCell ref="C12:C14"/>
    <mergeCell ref="D9:D11"/>
    <mergeCell ref="D12:D14"/>
    <mergeCell ref="F9:F11"/>
    <mergeCell ref="F12:F14"/>
    <mergeCell ref="D7:D8"/>
    <mergeCell ref="E7:E8"/>
    <mergeCell ref="D24:D26"/>
    <mergeCell ref="E9:E11"/>
    <mergeCell ref="E12:E14"/>
    <mergeCell ref="E15:E17"/>
    <mergeCell ref="E18:E20"/>
    <mergeCell ref="E21:E23"/>
    <mergeCell ref="E24:E26"/>
    <mergeCell ref="D15:D17"/>
    <mergeCell ref="D18:D20"/>
    <mergeCell ref="D21:D23"/>
    <mergeCell ref="E27:E29"/>
    <mergeCell ref="F27:F29"/>
    <mergeCell ref="B7:B8"/>
    <mergeCell ref="B27:B29"/>
    <mergeCell ref="C27:C29"/>
    <mergeCell ref="D27:D29"/>
    <mergeCell ref="F15:F17"/>
    <mergeCell ref="F18:F20"/>
    <mergeCell ref="F21:F23"/>
    <mergeCell ref="F24:F26"/>
  </mergeCells>
  <printOptions/>
  <pageMargins left="0.5905511811023623" right="0.7874015748031497" top="0.984251968503937" bottom="0.984251968503937" header="0.5118110236220472" footer="0.5118110236220472"/>
  <pageSetup firstPageNumber="61" useFirstPageNumber="1" horizontalDpi="600" verticalDpi="600" orientation="portrait" paperSize="9" scale="93" r:id="rId1"/>
  <headerFooter alignWithMargins="0">
    <oddFooter>&amp;C&amp;P.oldal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8"/>
  <sheetViews>
    <sheetView showZeros="0" zoomScalePageLayoutView="0" workbookViewId="0" topLeftCell="A160">
      <selection activeCell="E101" sqref="E101"/>
    </sheetView>
  </sheetViews>
  <sheetFormatPr defaultColWidth="9.125" defaultRowHeight="12.75"/>
  <cols>
    <col min="1" max="1" width="8.00390625" style="19" customWidth="1"/>
    <col min="2" max="2" width="71.625" style="19" customWidth="1"/>
    <col min="3" max="5" width="12.125" style="19" customWidth="1"/>
    <col min="6" max="8" width="9.125" style="19" customWidth="1"/>
    <col min="9" max="9" width="9.875" style="19" bestFit="1" customWidth="1"/>
    <col min="10" max="16384" width="9.125" style="19" customWidth="1"/>
  </cols>
  <sheetData>
    <row r="1" spans="1:6" ht="12.75">
      <c r="A1" s="1028" t="s">
        <v>693</v>
      </c>
      <c r="B1" s="1028"/>
      <c r="C1" s="1038"/>
      <c r="D1" s="1038"/>
      <c r="E1" s="1038"/>
      <c r="F1" s="1038"/>
    </row>
    <row r="2" spans="1:6" ht="12.75">
      <c r="A2" s="1028" t="s">
        <v>365</v>
      </c>
      <c r="B2" s="1028"/>
      <c r="C2" s="1038"/>
      <c r="D2" s="1038"/>
      <c r="E2" s="1038"/>
      <c r="F2" s="1038"/>
    </row>
    <row r="3" spans="1:2" ht="9" customHeight="1">
      <c r="A3" s="111"/>
      <c r="B3" s="111"/>
    </row>
    <row r="4" spans="1:6" ht="12" customHeight="1">
      <c r="A4" s="96"/>
      <c r="B4" s="95"/>
      <c r="C4" s="90"/>
      <c r="D4" s="90"/>
      <c r="E4" s="90"/>
      <c r="F4" s="90" t="s">
        <v>534</v>
      </c>
    </row>
    <row r="5" spans="1:6" s="21" customFormat="1" ht="12" customHeight="1">
      <c r="A5" s="101"/>
      <c r="B5" s="20"/>
      <c r="C5" s="1035" t="s">
        <v>327</v>
      </c>
      <c r="D5" s="1035" t="s">
        <v>397</v>
      </c>
      <c r="E5" s="1035" t="s">
        <v>142</v>
      </c>
      <c r="F5" s="1049" t="s">
        <v>797</v>
      </c>
    </row>
    <row r="6" spans="1:6" s="21" customFormat="1" ht="12" customHeight="1">
      <c r="A6" s="1" t="s">
        <v>548</v>
      </c>
      <c r="B6" s="1" t="s">
        <v>505</v>
      </c>
      <c r="C6" s="1029"/>
      <c r="D6" s="1031"/>
      <c r="E6" s="1031"/>
      <c r="F6" s="1050"/>
    </row>
    <row r="7" spans="1:6" s="21" customFormat="1" ht="12.75" customHeight="1" thickBot="1">
      <c r="A7" s="22"/>
      <c r="B7" s="22"/>
      <c r="C7" s="1030"/>
      <c r="D7" s="1030"/>
      <c r="E7" s="1030"/>
      <c r="F7" s="1051"/>
    </row>
    <row r="8" spans="1:6" ht="12" customHeight="1">
      <c r="A8" s="2" t="s">
        <v>506</v>
      </c>
      <c r="B8" s="3" t="s">
        <v>507</v>
      </c>
      <c r="C8" s="15" t="s">
        <v>508</v>
      </c>
      <c r="D8" s="15" t="s">
        <v>509</v>
      </c>
      <c r="E8" s="15" t="s">
        <v>510</v>
      </c>
      <c r="F8" s="15" t="s">
        <v>303</v>
      </c>
    </row>
    <row r="9" spans="1:6" ht="15" customHeight="1">
      <c r="A9" s="2"/>
      <c r="B9" s="122" t="s">
        <v>694</v>
      </c>
      <c r="C9" s="8"/>
      <c r="D9" s="8"/>
      <c r="E9" s="8"/>
      <c r="F9" s="5"/>
    </row>
    <row r="10" spans="1:6" ht="12">
      <c r="A10" s="2"/>
      <c r="B10" s="109"/>
      <c r="C10" s="8"/>
      <c r="D10" s="8"/>
      <c r="E10" s="8"/>
      <c r="F10" s="5"/>
    </row>
    <row r="11" spans="1:6" ht="12">
      <c r="A11" s="4">
        <v>1710</v>
      </c>
      <c r="B11" s="4" t="s">
        <v>751</v>
      </c>
      <c r="C11" s="4">
        <f>SUM(C12:C18)</f>
        <v>1818473</v>
      </c>
      <c r="D11" s="4">
        <f>SUM(D12:D18)</f>
        <v>1935545</v>
      </c>
      <c r="E11" s="630">
        <f>SUM(E12:E18)</f>
        <v>1940671</v>
      </c>
      <c r="F11" s="247">
        <f>SUM(E11/D11)</f>
        <v>1.0026483496896224</v>
      </c>
    </row>
    <row r="12" spans="1:6" ht="12">
      <c r="A12" s="8">
        <v>1711</v>
      </c>
      <c r="B12" s="8" t="s">
        <v>695</v>
      </c>
      <c r="C12" s="8">
        <f>SUM('3a.m.'!C53)</f>
        <v>984903</v>
      </c>
      <c r="D12" s="8">
        <f>SUM('3a.m.'!D53)</f>
        <v>1017138</v>
      </c>
      <c r="E12" s="621">
        <f>SUM('3a.m.'!E53)</f>
        <v>1018064</v>
      </c>
      <c r="F12" s="596">
        <f>SUM(E12/D12)</f>
        <v>1.0009103976058313</v>
      </c>
    </row>
    <row r="13" spans="1:6" ht="12">
      <c r="A13" s="8">
        <v>1712</v>
      </c>
      <c r="B13" s="8" t="s">
        <v>417</v>
      </c>
      <c r="C13" s="8">
        <f>SUM('3a.m.'!C54)</f>
        <v>274499</v>
      </c>
      <c r="D13" s="8">
        <f>SUM('3a.m.'!D54)</f>
        <v>296902</v>
      </c>
      <c r="E13" s="621">
        <f>SUM('3a.m.'!E54)</f>
        <v>297152</v>
      </c>
      <c r="F13" s="596">
        <f>SUM(E13/D13)</f>
        <v>1.000842028682865</v>
      </c>
    </row>
    <row r="14" spans="1:6" ht="12">
      <c r="A14" s="8">
        <v>1713</v>
      </c>
      <c r="B14" s="8" t="s">
        <v>418</v>
      </c>
      <c r="C14" s="8">
        <f>SUM('3a.m.'!C55)</f>
        <v>396471</v>
      </c>
      <c r="D14" s="8">
        <f>SUM('3a.m.'!D55)</f>
        <v>421851</v>
      </c>
      <c r="E14" s="621">
        <f>SUM('3a.m.'!E55)</f>
        <v>425001</v>
      </c>
      <c r="F14" s="596">
        <f>SUM(E14/D14)</f>
        <v>1.0074670914612032</v>
      </c>
    </row>
    <row r="15" spans="1:6" ht="12">
      <c r="A15" s="8">
        <v>1714</v>
      </c>
      <c r="B15" s="8" t="s">
        <v>437</v>
      </c>
      <c r="C15" s="8">
        <f>SUM('3a.m.'!C56)</f>
        <v>0</v>
      </c>
      <c r="D15" s="8">
        <f>SUM('3a.m.'!D56)</f>
        <v>0</v>
      </c>
      <c r="E15" s="621">
        <f>SUM('3a.m.'!E56)</f>
        <v>0</v>
      </c>
      <c r="F15" s="596"/>
    </row>
    <row r="16" spans="1:6" ht="12">
      <c r="A16" s="8">
        <v>1715</v>
      </c>
      <c r="B16" s="5" t="s">
        <v>713</v>
      </c>
      <c r="C16" s="8">
        <f>SUM('3a.m.'!C57)</f>
        <v>0</v>
      </c>
      <c r="D16" s="8">
        <f>SUM('3a.m.'!D57)</f>
        <v>0</v>
      </c>
      <c r="E16" s="621">
        <f>SUM('3a.m.'!E57)</f>
        <v>0</v>
      </c>
      <c r="F16" s="596"/>
    </row>
    <row r="17" spans="1:6" ht="12">
      <c r="A17" s="8">
        <v>1716</v>
      </c>
      <c r="B17" s="48" t="s">
        <v>639</v>
      </c>
      <c r="C17" s="8">
        <f>SUM('3a.m.'!C61)</f>
        <v>162100</v>
      </c>
      <c r="D17" s="8">
        <f>SUM('3a.m.'!D61)</f>
        <v>137154</v>
      </c>
      <c r="E17" s="621">
        <f>SUM('3a.m.'!E61)</f>
        <v>137954</v>
      </c>
      <c r="F17" s="596">
        <f>SUM(E17/D17)</f>
        <v>1.005832859413506</v>
      </c>
    </row>
    <row r="18" spans="1:6" ht="12">
      <c r="A18" s="8">
        <v>1717</v>
      </c>
      <c r="B18" s="49" t="s">
        <v>640</v>
      </c>
      <c r="C18" s="8">
        <f>SUM('3a.m.'!C60)</f>
        <v>500</v>
      </c>
      <c r="D18" s="8">
        <f>SUM('3a.m.'!D60)</f>
        <v>62500</v>
      </c>
      <c r="E18" s="621">
        <f>SUM('3a.m.'!E60)</f>
        <v>62500</v>
      </c>
      <c r="F18" s="596">
        <f>SUM(E18/D18)</f>
        <v>1</v>
      </c>
    </row>
    <row r="19" spans="1:6" ht="12">
      <c r="A19" s="8">
        <v>1718</v>
      </c>
      <c r="B19" s="49" t="s">
        <v>419</v>
      </c>
      <c r="C19" s="8"/>
      <c r="D19" s="8"/>
      <c r="E19" s="621"/>
      <c r="F19" s="247"/>
    </row>
    <row r="20" spans="1:6" ht="9.75" customHeight="1">
      <c r="A20" s="8"/>
      <c r="B20" s="8"/>
      <c r="C20" s="8"/>
      <c r="D20" s="8"/>
      <c r="E20" s="621"/>
      <c r="F20" s="247"/>
    </row>
    <row r="21" spans="1:6" ht="12">
      <c r="A21" s="84">
        <v>1720</v>
      </c>
      <c r="B21" s="84" t="s">
        <v>752</v>
      </c>
      <c r="C21" s="84">
        <f>SUM('4.mell.'!C89)</f>
        <v>0</v>
      </c>
      <c r="D21" s="84">
        <f>SUM('4.mell.'!D89)</f>
        <v>0</v>
      </c>
      <c r="E21" s="631">
        <f>SUM('4.mell.'!E89)</f>
        <v>0</v>
      </c>
      <c r="F21" s="247"/>
    </row>
    <row r="22" spans="1:6" ht="12">
      <c r="A22" s="84"/>
      <c r="B22" s="84"/>
      <c r="C22" s="84"/>
      <c r="D22" s="84"/>
      <c r="E22" s="631"/>
      <c r="F22" s="247"/>
    </row>
    <row r="23" spans="1:6" ht="12">
      <c r="A23" s="84">
        <v>1730</v>
      </c>
      <c r="B23" s="84" t="s">
        <v>753</v>
      </c>
      <c r="C23" s="84"/>
      <c r="D23" s="84"/>
      <c r="E23" s="631"/>
      <c r="F23" s="247"/>
    </row>
    <row r="24" spans="1:6" ht="12">
      <c r="A24" s="8"/>
      <c r="B24" s="8"/>
      <c r="C24" s="8"/>
      <c r="D24" s="8"/>
      <c r="E24" s="621"/>
      <c r="F24" s="247"/>
    </row>
    <row r="25" spans="1:6" ht="12.75">
      <c r="A25" s="8"/>
      <c r="B25" s="123" t="s">
        <v>742</v>
      </c>
      <c r="C25" s="8"/>
      <c r="D25" s="8"/>
      <c r="E25" s="621"/>
      <c r="F25" s="247"/>
    </row>
    <row r="26" spans="1:6" ht="6.75" customHeight="1">
      <c r="A26" s="8"/>
      <c r="B26" s="8"/>
      <c r="C26" s="8"/>
      <c r="D26" s="8"/>
      <c r="E26" s="621"/>
      <c r="F26" s="247"/>
    </row>
    <row r="27" spans="1:6" ht="12">
      <c r="A27" s="84">
        <v>1740</v>
      </c>
      <c r="B27" s="84" t="s">
        <v>356</v>
      </c>
      <c r="C27" s="84">
        <f>SUM(C28:C35)</f>
        <v>394982</v>
      </c>
      <c r="D27" s="84">
        <f>SUM(D28:D35)</f>
        <v>413700</v>
      </c>
      <c r="E27" s="631">
        <f>SUM(E28:E35)</f>
        <v>436273</v>
      </c>
      <c r="F27" s="247">
        <f>SUM(E27/D27)</f>
        <v>1.0545636934977036</v>
      </c>
    </row>
    <row r="28" spans="1:6" ht="12">
      <c r="A28" s="8">
        <v>1741</v>
      </c>
      <c r="B28" s="8" t="s">
        <v>695</v>
      </c>
      <c r="C28" s="8">
        <f>SUM('3b.m.'!C34)</f>
        <v>208450</v>
      </c>
      <c r="D28" s="8">
        <f>SUM('3b.m.'!D34)</f>
        <v>212955</v>
      </c>
      <c r="E28" s="621">
        <f>SUM('3b.m.'!E34)</f>
        <v>227199</v>
      </c>
      <c r="F28" s="596">
        <f>SUM(E28/D28)</f>
        <v>1.0668873705712474</v>
      </c>
    </row>
    <row r="29" spans="1:6" ht="12">
      <c r="A29" s="8">
        <v>1742</v>
      </c>
      <c r="B29" s="8" t="s">
        <v>417</v>
      </c>
      <c r="C29" s="8">
        <f>SUM('3b.m.'!C35)</f>
        <v>56282</v>
      </c>
      <c r="D29" s="8">
        <f>SUM('3b.m.'!D35)</f>
        <v>59011</v>
      </c>
      <c r="E29" s="621">
        <f>SUM('3b.m.'!E35)</f>
        <v>62857</v>
      </c>
      <c r="F29" s="596">
        <f>SUM(E29/D29)</f>
        <v>1.0651742895392384</v>
      </c>
    </row>
    <row r="30" spans="1:6" ht="12">
      <c r="A30" s="8">
        <v>1743</v>
      </c>
      <c r="B30" s="8" t="s">
        <v>418</v>
      </c>
      <c r="C30" s="8">
        <f>SUM('3b.m.'!C36)</f>
        <v>116250</v>
      </c>
      <c r="D30" s="8">
        <f>SUM('3b.m.'!D36)</f>
        <v>127734</v>
      </c>
      <c r="E30" s="621">
        <f>SUM('3b.m.'!E36)</f>
        <v>129217</v>
      </c>
      <c r="F30" s="596">
        <f>SUM(E30/D30)</f>
        <v>1.0116100646656332</v>
      </c>
    </row>
    <row r="31" spans="1:6" ht="12">
      <c r="A31" s="8">
        <v>1744</v>
      </c>
      <c r="B31" s="8" t="s">
        <v>437</v>
      </c>
      <c r="C31" s="8">
        <f>SUM('3b.m.'!C37)</f>
        <v>0</v>
      </c>
      <c r="D31" s="8">
        <f>SUM('3b.m.'!D37)</f>
        <v>0</v>
      </c>
      <c r="E31" s="621">
        <f>SUM('3b.m.'!E37)</f>
        <v>0</v>
      </c>
      <c r="F31" s="596"/>
    </row>
    <row r="32" spans="1:6" ht="12">
      <c r="A32" s="8">
        <v>1745</v>
      </c>
      <c r="B32" s="8" t="s">
        <v>713</v>
      </c>
      <c r="C32" s="8">
        <f>SUM('3b.m.'!C38)</f>
        <v>0</v>
      </c>
      <c r="D32" s="8">
        <f>SUM('3b.m.'!D38)</f>
        <v>0</v>
      </c>
      <c r="E32" s="621">
        <f>SUM('3b.m.'!E38)</f>
        <v>0</v>
      </c>
      <c r="F32" s="596"/>
    </row>
    <row r="33" spans="1:6" ht="12">
      <c r="A33" s="8">
        <v>1746</v>
      </c>
      <c r="B33" s="8" t="s">
        <v>639</v>
      </c>
      <c r="C33" s="8">
        <f>SUM('3b.m.'!C40)</f>
        <v>14000</v>
      </c>
      <c r="D33" s="8">
        <f>SUM('3b.m.'!D40)</f>
        <v>14000</v>
      </c>
      <c r="E33" s="621">
        <f>SUM('3b.m.'!E40)</f>
        <v>17000</v>
      </c>
      <c r="F33" s="596">
        <f>SUM(E33/D33)</f>
        <v>1.2142857142857142</v>
      </c>
    </row>
    <row r="34" spans="1:6" ht="12">
      <c r="A34" s="8">
        <v>1747</v>
      </c>
      <c r="B34" s="8" t="s">
        <v>640</v>
      </c>
      <c r="C34" s="8">
        <f>SUM('3b.m.'!C41)</f>
        <v>0</v>
      </c>
      <c r="D34" s="8">
        <f>SUM('3b.m.'!D41)</f>
        <v>0</v>
      </c>
      <c r="E34" s="621">
        <f>SUM('3b.m.'!F41)</f>
        <v>0</v>
      </c>
      <c r="F34" s="247"/>
    </row>
    <row r="35" spans="1:6" ht="12">
      <c r="A35" s="8">
        <v>1748</v>
      </c>
      <c r="B35" s="5" t="s">
        <v>419</v>
      </c>
      <c r="C35" s="8"/>
      <c r="D35" s="8"/>
      <c r="E35" s="621"/>
      <c r="F35" s="247"/>
    </row>
    <row r="36" spans="1:6" ht="7.5" customHeight="1">
      <c r="A36" s="8"/>
      <c r="B36" s="8"/>
      <c r="C36" s="8"/>
      <c r="D36" s="8"/>
      <c r="E36" s="621"/>
      <c r="F36" s="247"/>
    </row>
    <row r="37" spans="1:6" ht="12.75">
      <c r="A37" s="8"/>
      <c r="B37" s="123" t="s">
        <v>743</v>
      </c>
      <c r="C37" s="8"/>
      <c r="D37" s="8"/>
      <c r="E37" s="621"/>
      <c r="F37" s="247"/>
    </row>
    <row r="38" spans="1:6" ht="7.5" customHeight="1">
      <c r="A38" s="2"/>
      <c r="B38" s="109"/>
      <c r="C38" s="8"/>
      <c r="D38" s="8"/>
      <c r="E38" s="621"/>
      <c r="F38" s="247"/>
    </row>
    <row r="39" spans="1:6" ht="12">
      <c r="A39" s="9">
        <v>1750</v>
      </c>
      <c r="B39" s="9" t="s">
        <v>311</v>
      </c>
      <c r="C39" s="9">
        <f>SUM(C40:C48)</f>
        <v>3651259</v>
      </c>
      <c r="D39" s="9">
        <f>SUM(D40:D48)</f>
        <v>4387269</v>
      </c>
      <c r="E39" s="632">
        <f>SUM(E40:E48)</f>
        <v>4427395</v>
      </c>
      <c r="F39" s="247">
        <f aca="true" t="shared" si="0" ref="F39:F45">SUM(E39/D39)</f>
        <v>1.0091460085989712</v>
      </c>
    </row>
    <row r="40" spans="1:6" ht="12">
      <c r="A40" s="8">
        <v>1751</v>
      </c>
      <c r="B40" s="8" t="s">
        <v>695</v>
      </c>
      <c r="C40" s="8">
        <f>SUM('3c.m.'!C773)</f>
        <v>78936</v>
      </c>
      <c r="D40" s="8">
        <f>SUM('3c.m.'!D773)</f>
        <v>79942</v>
      </c>
      <c r="E40" s="621">
        <f>SUM('3c.m.'!E773)</f>
        <v>79832</v>
      </c>
      <c r="F40" s="596">
        <f t="shared" si="0"/>
        <v>0.9986240024017413</v>
      </c>
    </row>
    <row r="41" spans="1:6" ht="12">
      <c r="A41" s="8">
        <v>1752</v>
      </c>
      <c r="B41" s="8" t="s">
        <v>417</v>
      </c>
      <c r="C41" s="8">
        <f>SUM('3c.m.'!C774)</f>
        <v>21911</v>
      </c>
      <c r="D41" s="8">
        <f>SUM('3c.m.'!D774)</f>
        <v>22419</v>
      </c>
      <c r="E41" s="621">
        <f>SUM('3c.m.'!E774)</f>
        <v>20699</v>
      </c>
      <c r="F41" s="596">
        <f t="shared" si="0"/>
        <v>0.9232793612560775</v>
      </c>
    </row>
    <row r="42" spans="1:6" ht="12">
      <c r="A42" s="8">
        <v>1753</v>
      </c>
      <c r="B42" s="8" t="s">
        <v>418</v>
      </c>
      <c r="C42" s="8">
        <f>SUM('3c.m.'!C775)</f>
        <v>2742401</v>
      </c>
      <c r="D42" s="8">
        <f>SUM('3c.m.'!D775)</f>
        <v>2992415</v>
      </c>
      <c r="E42" s="621">
        <f>SUM('3c.m.'!E775)</f>
        <v>2997051</v>
      </c>
      <c r="F42" s="596">
        <f t="shared" si="0"/>
        <v>1.0015492503546466</v>
      </c>
    </row>
    <row r="43" spans="1:6" ht="12">
      <c r="A43" s="8">
        <v>1754</v>
      </c>
      <c r="B43" s="8" t="s">
        <v>437</v>
      </c>
      <c r="C43" s="8">
        <f>SUM('3c.m.'!C776)</f>
        <v>185205</v>
      </c>
      <c r="D43" s="8">
        <f>SUM('3c.m.'!D776)</f>
        <v>277285</v>
      </c>
      <c r="E43" s="621">
        <f>SUM('3c.m.'!E776)</f>
        <v>311677</v>
      </c>
      <c r="F43" s="596">
        <f t="shared" si="0"/>
        <v>1.1240312314045116</v>
      </c>
    </row>
    <row r="44" spans="1:6" ht="12">
      <c r="A44" s="8">
        <v>1755</v>
      </c>
      <c r="B44" s="8" t="s">
        <v>713</v>
      </c>
      <c r="C44" s="8">
        <f>SUM('3c.m.'!C777)</f>
        <v>90000</v>
      </c>
      <c r="D44" s="8">
        <f>SUM('3c.m.'!D777)</f>
        <v>109897</v>
      </c>
      <c r="E44" s="621">
        <f>SUM('3c.m.'!E777)</f>
        <v>118397</v>
      </c>
      <c r="F44" s="596">
        <f t="shared" si="0"/>
        <v>1.0773451504590663</v>
      </c>
    </row>
    <row r="45" spans="1:6" ht="12">
      <c r="A45" s="8">
        <v>1756</v>
      </c>
      <c r="B45" s="8" t="s">
        <v>639</v>
      </c>
      <c r="C45" s="8">
        <f>SUM('3c.m.'!C780)</f>
        <v>32806</v>
      </c>
      <c r="D45" s="8">
        <f>SUM('3c.m.'!D780)</f>
        <v>36256</v>
      </c>
      <c r="E45" s="621">
        <f>SUM('3c.m.'!E780)</f>
        <v>38065</v>
      </c>
      <c r="F45" s="596">
        <f t="shared" si="0"/>
        <v>1.0498951897616946</v>
      </c>
    </row>
    <row r="46" spans="1:6" ht="12">
      <c r="A46" s="5">
        <v>1757</v>
      </c>
      <c r="B46" s="5" t="s">
        <v>640</v>
      </c>
      <c r="C46" s="8">
        <f>SUM('3c.m.'!C781)</f>
        <v>0</v>
      </c>
      <c r="D46" s="8">
        <f>SUM('3c.m.'!D781)</f>
        <v>0</v>
      </c>
      <c r="E46" s="621">
        <f>SUM('3c.m.'!E779)</f>
        <v>0</v>
      </c>
      <c r="F46" s="596"/>
    </row>
    <row r="47" spans="1:6" ht="12">
      <c r="A47" s="8">
        <v>1758</v>
      </c>
      <c r="B47" s="8" t="s">
        <v>803</v>
      </c>
      <c r="C47" s="8">
        <f>SUM('3c.m.'!C782)</f>
        <v>500000</v>
      </c>
      <c r="D47" s="8">
        <f>SUM('3c.m.'!D782)</f>
        <v>869055</v>
      </c>
      <c r="E47" s="621">
        <f>SUM('3c.m.'!E782)</f>
        <v>861674</v>
      </c>
      <c r="F47" s="596">
        <f>SUM(E47/D47)</f>
        <v>0.9915068666540092</v>
      </c>
    </row>
    <row r="48" spans="1:6" ht="12">
      <c r="A48" s="8"/>
      <c r="B48" s="8"/>
      <c r="C48" s="8"/>
      <c r="D48" s="8"/>
      <c r="E48" s="621"/>
      <c r="F48" s="247"/>
    </row>
    <row r="49" spans="1:6" ht="12">
      <c r="A49" s="8"/>
      <c r="B49" s="8"/>
      <c r="C49" s="8"/>
      <c r="D49" s="8"/>
      <c r="E49" s="621"/>
      <c r="F49" s="247"/>
    </row>
    <row r="50" spans="1:6" ht="12">
      <c r="A50" s="4">
        <v>1760</v>
      </c>
      <c r="B50" s="4" t="s">
        <v>756</v>
      </c>
      <c r="C50" s="4">
        <f>SUM(C51:C56)</f>
        <v>962520</v>
      </c>
      <c r="D50" s="4">
        <f>SUM(D51:D56)</f>
        <v>1120072</v>
      </c>
      <c r="E50" s="630">
        <f>SUM(E51:E56)</f>
        <v>1120072</v>
      </c>
      <c r="F50" s="247">
        <f>SUM(E50/D50)</f>
        <v>1</v>
      </c>
    </row>
    <row r="51" spans="1:6" ht="12">
      <c r="A51" s="8">
        <v>1761</v>
      </c>
      <c r="B51" s="8" t="s">
        <v>695</v>
      </c>
      <c r="C51" s="5">
        <f>SUM('3d.m.'!C47)</f>
        <v>0</v>
      </c>
      <c r="D51" s="5">
        <f>SUM('3d.m.'!D47)</f>
        <v>0</v>
      </c>
      <c r="E51" s="5">
        <f>SUM('3d.m.'!F47)</f>
        <v>0</v>
      </c>
      <c r="F51" s="247"/>
    </row>
    <row r="52" spans="1:6" ht="12">
      <c r="A52" s="5">
        <v>1762</v>
      </c>
      <c r="B52" s="5" t="s">
        <v>417</v>
      </c>
      <c r="C52" s="5">
        <f>SUM('3d.m.'!C48)</f>
        <v>0</v>
      </c>
      <c r="D52" s="5">
        <f>SUM('3d.m.'!D48)</f>
        <v>0</v>
      </c>
      <c r="E52" s="5">
        <f>SUM('3d.m.'!F48)</f>
        <v>0</v>
      </c>
      <c r="F52" s="247"/>
    </row>
    <row r="53" spans="1:6" ht="12">
      <c r="A53" s="8">
        <v>1763</v>
      </c>
      <c r="B53" s="8" t="s">
        <v>418</v>
      </c>
      <c r="C53" s="5">
        <f>SUM('3d.m.'!C49)</f>
        <v>0</v>
      </c>
      <c r="D53" s="5">
        <f>SUM('3d.m.'!D49)</f>
        <v>0</v>
      </c>
      <c r="E53" s="5">
        <f>SUM('3d.m.'!F49)</f>
        <v>0</v>
      </c>
      <c r="F53" s="247"/>
    </row>
    <row r="54" spans="1:6" ht="12">
      <c r="A54" s="8">
        <v>1764</v>
      </c>
      <c r="B54" s="8" t="s">
        <v>713</v>
      </c>
      <c r="C54" s="5">
        <f>SUM('3d.m.'!C50)</f>
        <v>758520</v>
      </c>
      <c r="D54" s="5">
        <f>SUM('3d.m.'!D50)</f>
        <v>808520</v>
      </c>
      <c r="E54" s="5">
        <f>SUM('3d.m.'!E50)</f>
        <v>808520</v>
      </c>
      <c r="F54" s="596">
        <f>SUM(E54/D54)</f>
        <v>1</v>
      </c>
    </row>
    <row r="55" spans="1:6" ht="12">
      <c r="A55" s="8">
        <v>1765</v>
      </c>
      <c r="B55" s="8" t="s">
        <v>758</v>
      </c>
      <c r="C55" s="5">
        <f>SUM('3d.m.'!C51)</f>
        <v>204000</v>
      </c>
      <c r="D55" s="5">
        <f>SUM('3d.m.'!D51)</f>
        <v>311552</v>
      </c>
      <c r="E55" s="5">
        <f>SUM('3d.m.'!E51)</f>
        <v>311552</v>
      </c>
      <c r="F55" s="596">
        <f>SUM(E55/D55)</f>
        <v>1</v>
      </c>
    </row>
    <row r="56" spans="1:6" ht="12">
      <c r="A56" s="8"/>
      <c r="B56" s="8"/>
      <c r="C56" s="5"/>
      <c r="D56" s="5"/>
      <c r="E56" s="5"/>
      <c r="F56" s="247"/>
    </row>
    <row r="57" spans="1:6" ht="12">
      <c r="A57" s="2"/>
      <c r="B57" s="109"/>
      <c r="C57" s="8"/>
      <c r="D57" s="8"/>
      <c r="E57" s="621"/>
      <c r="F57" s="247"/>
    </row>
    <row r="58" spans="1:6" ht="12">
      <c r="A58" s="4">
        <v>1770</v>
      </c>
      <c r="B58" s="23" t="s">
        <v>744</v>
      </c>
      <c r="C58" s="4">
        <f>SUM(C61:C66)-C65</f>
        <v>5415201</v>
      </c>
      <c r="D58" s="4">
        <f>SUM(D61:D66)-D65</f>
        <v>5979868</v>
      </c>
      <c r="E58" s="630">
        <f>SUM(E59:E66)-E65</f>
        <v>5125208</v>
      </c>
      <c r="F58" s="247">
        <f>SUM(E58/D58)</f>
        <v>0.8570771127389434</v>
      </c>
    </row>
    <row r="59" spans="1:6" ht="12">
      <c r="A59" s="82">
        <v>1771</v>
      </c>
      <c r="B59" s="8" t="s">
        <v>695</v>
      </c>
      <c r="C59" s="89">
        <f>SUM('4.mell.'!C91)</f>
        <v>0</v>
      </c>
      <c r="D59" s="89">
        <f>SUM('4.mell.'!D91)</f>
        <v>0</v>
      </c>
      <c r="E59" s="222">
        <f>SUM('4.mell.'!E91)</f>
        <v>38966</v>
      </c>
      <c r="F59" s="596"/>
    </row>
    <row r="60" spans="1:6" ht="12">
      <c r="A60" s="82">
        <v>1772</v>
      </c>
      <c r="B60" s="8" t="s">
        <v>417</v>
      </c>
      <c r="C60" s="89">
        <f>SUM('4.mell.'!C92)</f>
        <v>0</v>
      </c>
      <c r="D60" s="89">
        <f>SUM('4.mell.'!D92)</f>
        <v>0</v>
      </c>
      <c r="E60" s="222">
        <f>SUM('4.mell.'!E92)</f>
        <v>7571</v>
      </c>
      <c r="F60" s="596"/>
    </row>
    <row r="61" spans="1:6" ht="12">
      <c r="A61" s="8">
        <v>1773</v>
      </c>
      <c r="B61" s="8" t="s">
        <v>418</v>
      </c>
      <c r="C61" s="5"/>
      <c r="D61" s="5">
        <f>SUM('4.mell.'!D93)</f>
        <v>4692</v>
      </c>
      <c r="E61" s="222">
        <f>SUM('4.mell.'!E93)</f>
        <v>98727</v>
      </c>
      <c r="F61" s="596">
        <f>SUM(E61/D61)</f>
        <v>21.04156010230179</v>
      </c>
    </row>
    <row r="62" spans="1:6" ht="12">
      <c r="A62" s="8">
        <v>1774</v>
      </c>
      <c r="B62" s="8" t="s">
        <v>684</v>
      </c>
      <c r="C62" s="5">
        <f>SUM('4.mell.'!C94)</f>
        <v>0</v>
      </c>
      <c r="D62" s="5">
        <f>SUM('4.mell.'!D94)</f>
        <v>540</v>
      </c>
      <c r="E62" s="222">
        <f>SUM('4.mell.'!E94)</f>
        <v>540</v>
      </c>
      <c r="F62" s="596">
        <f>SUM(E62/D62)</f>
        <v>1</v>
      </c>
    </row>
    <row r="63" spans="1:6" ht="12">
      <c r="A63" s="8">
        <v>1775</v>
      </c>
      <c r="B63" s="8" t="s">
        <v>639</v>
      </c>
      <c r="C63" s="5"/>
      <c r="D63" s="5"/>
      <c r="E63" s="222">
        <f>SUM('4.mell.'!E97)</f>
        <v>16756</v>
      </c>
      <c r="F63" s="596"/>
    </row>
    <row r="64" spans="1:6" ht="12">
      <c r="A64" s="8">
        <v>1776</v>
      </c>
      <c r="B64" s="8" t="s">
        <v>640</v>
      </c>
      <c r="C64" s="5">
        <f>SUM('4.mell.'!C98)</f>
        <v>5385201</v>
      </c>
      <c r="D64" s="5">
        <f>SUM('4.mell.'!D98)</f>
        <v>5936327</v>
      </c>
      <c r="E64" s="633">
        <f>SUM('4.mell.'!E98)</f>
        <v>4924339</v>
      </c>
      <c r="F64" s="596">
        <f>SUM(E64/D64)</f>
        <v>0.8295262373518171</v>
      </c>
    </row>
    <row r="65" spans="1:6" ht="12">
      <c r="A65" s="8"/>
      <c r="B65" s="78" t="s">
        <v>440</v>
      </c>
      <c r="C65" s="275">
        <f>SUM('4.mell.'!C99)</f>
        <v>369270</v>
      </c>
      <c r="D65" s="275">
        <f>SUM('4.mell.'!D99)</f>
        <v>369270</v>
      </c>
      <c r="E65" s="634">
        <f>SUM('4.mell.'!E99)</f>
        <v>369270</v>
      </c>
      <c r="F65" s="596">
        <f>SUM(E65/D65)</f>
        <v>1</v>
      </c>
    </row>
    <row r="66" spans="1:6" ht="12">
      <c r="A66" s="8">
        <v>1777</v>
      </c>
      <c r="B66" s="8" t="s">
        <v>419</v>
      </c>
      <c r="C66" s="5">
        <f>SUM('4.mell.'!C100)</f>
        <v>30000</v>
      </c>
      <c r="D66" s="5">
        <f>SUM('4.mell.'!D100)</f>
        <v>38309</v>
      </c>
      <c r="E66" s="633">
        <f>SUM('4.mell.'!E100)</f>
        <v>38309</v>
      </c>
      <c r="F66" s="596">
        <f>SUM(E66/D66)</f>
        <v>1</v>
      </c>
    </row>
    <row r="67" spans="1:6" ht="12">
      <c r="A67" s="8"/>
      <c r="B67" s="8"/>
      <c r="C67" s="8"/>
      <c r="D67" s="8"/>
      <c r="E67" s="621"/>
      <c r="F67" s="247"/>
    </row>
    <row r="68" spans="1:6" ht="12">
      <c r="A68" s="4">
        <v>1780</v>
      </c>
      <c r="B68" s="4" t="s">
        <v>745</v>
      </c>
      <c r="C68" s="4">
        <f>SUM(C69:C75)</f>
        <v>729360</v>
      </c>
      <c r="D68" s="4">
        <f>SUM(D69:D75)</f>
        <v>826508</v>
      </c>
      <c r="E68" s="630">
        <f>SUM(E69:E75)</f>
        <v>824740</v>
      </c>
      <c r="F68" s="247">
        <f>SUM(E68/D68)</f>
        <v>0.9978608797495003</v>
      </c>
    </row>
    <row r="69" spans="1:6" ht="12">
      <c r="A69" s="82">
        <v>1781</v>
      </c>
      <c r="B69" s="8" t="s">
        <v>695</v>
      </c>
      <c r="C69" s="89">
        <f>SUM('5.mell. '!C42)</f>
        <v>0</v>
      </c>
      <c r="D69" s="89">
        <f>SUM('5.mell. '!D42)</f>
        <v>0</v>
      </c>
      <c r="E69" s="633">
        <f>SUM('5.mell. '!F42)</f>
        <v>0</v>
      </c>
      <c r="F69" s="247"/>
    </row>
    <row r="70" spans="1:6" ht="12">
      <c r="A70" s="82">
        <v>1782</v>
      </c>
      <c r="B70" s="8" t="s">
        <v>417</v>
      </c>
      <c r="C70" s="89">
        <f>SUM('5.mell. '!C43)</f>
        <v>0</v>
      </c>
      <c r="D70" s="89">
        <f>SUM('5.mell. '!D43)</f>
        <v>0</v>
      </c>
      <c r="E70" s="633">
        <f>SUM('5.mell. '!F43)</f>
        <v>0</v>
      </c>
      <c r="F70" s="247"/>
    </row>
    <row r="71" spans="1:6" ht="12">
      <c r="A71" s="8">
        <v>1783</v>
      </c>
      <c r="B71" s="8" t="s">
        <v>418</v>
      </c>
      <c r="C71" s="5">
        <f>SUM('5.mell. '!C44)</f>
        <v>0</v>
      </c>
      <c r="D71" s="5">
        <f>SUM('5.mell. '!D44)</f>
        <v>18350</v>
      </c>
      <c r="E71" s="222">
        <f>SUM('5.mell. '!E44)</f>
        <v>20570</v>
      </c>
      <c r="F71" s="596">
        <f>SUM(E71/D71)</f>
        <v>1.1209809264305177</v>
      </c>
    </row>
    <row r="72" spans="1:6" ht="12">
      <c r="A72" s="8">
        <v>1784</v>
      </c>
      <c r="B72" s="8" t="s">
        <v>684</v>
      </c>
      <c r="C72" s="5"/>
      <c r="D72" s="5"/>
      <c r="E72" s="5">
        <f>SUM('5.mell. '!E45)</f>
        <v>0</v>
      </c>
      <c r="F72" s="596"/>
    </row>
    <row r="73" spans="1:6" ht="12">
      <c r="A73" s="8">
        <v>1785</v>
      </c>
      <c r="B73" s="8" t="s">
        <v>639</v>
      </c>
      <c r="C73" s="5">
        <f>SUM('5.mell. '!C49)</f>
        <v>729360</v>
      </c>
      <c r="D73" s="5">
        <f>SUM('5.mell. '!D49)</f>
        <v>806922</v>
      </c>
      <c r="E73" s="5">
        <f>SUM('5.mell. '!E49)</f>
        <v>802498</v>
      </c>
      <c r="F73" s="596">
        <f>SUM(E73/D73)</f>
        <v>0.9945174378688398</v>
      </c>
    </row>
    <row r="74" spans="1:6" ht="12">
      <c r="A74" s="8">
        <v>1786</v>
      </c>
      <c r="B74" s="8" t="s">
        <v>640</v>
      </c>
      <c r="C74" s="5">
        <f>SUM('5.mell. '!C45)</f>
        <v>0</v>
      </c>
      <c r="D74" s="5">
        <f>SUM('5.mell. '!D45)</f>
        <v>0</v>
      </c>
      <c r="E74" s="5">
        <f>SUM('5.mell. '!E47)</f>
        <v>0</v>
      </c>
      <c r="F74" s="596"/>
    </row>
    <row r="75" spans="1:6" ht="12">
      <c r="A75" s="5">
        <v>1787</v>
      </c>
      <c r="B75" s="8" t="s">
        <v>419</v>
      </c>
      <c r="C75" s="5"/>
      <c r="D75" s="5">
        <f>SUM('5.mell. '!D50)</f>
        <v>1236</v>
      </c>
      <c r="E75" s="5">
        <f>SUM('5.mell. '!E50)</f>
        <v>1672</v>
      </c>
      <c r="F75" s="596">
        <f>SUM(E75/D75)</f>
        <v>1.3527508090614886</v>
      </c>
    </row>
    <row r="76" spans="1:6" s="21" customFormat="1" ht="12">
      <c r="A76" s="5"/>
      <c r="B76" s="78"/>
      <c r="C76" s="8"/>
      <c r="D76" s="8"/>
      <c r="E76" s="8"/>
      <c r="F76" s="247"/>
    </row>
    <row r="77" spans="1:6" s="25" customFormat="1" ht="13.5" customHeight="1">
      <c r="A77" s="4">
        <v>1801</v>
      </c>
      <c r="B77" s="9" t="s">
        <v>422</v>
      </c>
      <c r="C77" s="4">
        <v>50000</v>
      </c>
      <c r="D77" s="4">
        <v>50608</v>
      </c>
      <c r="E77" s="4">
        <v>50608</v>
      </c>
      <c r="F77" s="247">
        <f aca="true" t="shared" si="1" ref="F77:F139">SUM(E77/D77)</f>
        <v>1</v>
      </c>
    </row>
    <row r="78" spans="1:6" s="25" customFormat="1" ht="13.5" customHeight="1">
      <c r="A78" s="4"/>
      <c r="B78" s="9"/>
      <c r="C78" s="4"/>
      <c r="D78" s="4"/>
      <c r="E78" s="4"/>
      <c r="F78" s="247"/>
    </row>
    <row r="79" spans="1:6" s="25" customFormat="1" ht="13.5" customHeight="1">
      <c r="A79" s="4">
        <v>1803</v>
      </c>
      <c r="B79" s="9" t="s">
        <v>312</v>
      </c>
      <c r="C79" s="4">
        <v>5000</v>
      </c>
      <c r="D79" s="4">
        <v>5000</v>
      </c>
      <c r="E79" s="4">
        <v>5000</v>
      </c>
      <c r="F79" s="247">
        <f t="shared" si="1"/>
        <v>1</v>
      </c>
    </row>
    <row r="80" spans="1:6" ht="12" customHeight="1">
      <c r="A80" s="83"/>
      <c r="B80" s="84"/>
      <c r="C80" s="83"/>
      <c r="D80" s="83"/>
      <c r="E80" s="83"/>
      <c r="F80" s="247"/>
    </row>
    <row r="81" spans="1:6" s="25" customFormat="1" ht="12">
      <c r="A81" s="4">
        <v>1804</v>
      </c>
      <c r="B81" s="9" t="s">
        <v>313</v>
      </c>
      <c r="C81" s="4">
        <v>180000</v>
      </c>
      <c r="D81" s="4">
        <v>180000</v>
      </c>
      <c r="E81" s="4">
        <v>180000</v>
      </c>
      <c r="F81" s="247">
        <f t="shared" si="1"/>
        <v>1</v>
      </c>
    </row>
    <row r="82" spans="1:6" s="25" customFormat="1" ht="12" customHeight="1">
      <c r="A82" s="4"/>
      <c r="B82" s="9"/>
      <c r="C82" s="83"/>
      <c r="D82" s="83"/>
      <c r="E82" s="83"/>
      <c r="F82" s="247"/>
    </row>
    <row r="83" spans="1:6" s="25" customFormat="1" ht="12">
      <c r="A83" s="4">
        <v>1805</v>
      </c>
      <c r="B83" s="9" t="s">
        <v>146</v>
      </c>
      <c r="C83" s="20"/>
      <c r="D83" s="20"/>
      <c r="E83" s="20"/>
      <c r="F83" s="247"/>
    </row>
    <row r="84" spans="1:6" s="25" customFormat="1" ht="12">
      <c r="A84" s="4"/>
      <c r="B84" s="9"/>
      <c r="C84" s="20"/>
      <c r="D84" s="20"/>
      <c r="E84" s="20"/>
      <c r="F84" s="247"/>
    </row>
    <row r="85" spans="1:6" s="25" customFormat="1" ht="12">
      <c r="A85" s="4">
        <v>1806</v>
      </c>
      <c r="B85" s="4" t="s">
        <v>145</v>
      </c>
      <c r="C85" s="83"/>
      <c r="D85" s="83">
        <f>SUM(D86:D87)</f>
        <v>70565</v>
      </c>
      <c r="E85" s="83">
        <f>SUM(E86:E87)</f>
        <v>70565</v>
      </c>
      <c r="F85" s="247">
        <f t="shared" si="1"/>
        <v>1</v>
      </c>
    </row>
    <row r="86" spans="1:6" s="25" customFormat="1" ht="12">
      <c r="A86" s="20"/>
      <c r="B86" s="89" t="s">
        <v>147</v>
      </c>
      <c r="C86" s="85"/>
      <c r="D86" s="275">
        <v>70565</v>
      </c>
      <c r="E86" s="275"/>
      <c r="F86" s="247">
        <f t="shared" si="1"/>
        <v>0</v>
      </c>
    </row>
    <row r="87" spans="1:6" s="25" customFormat="1" ht="12">
      <c r="A87" s="20"/>
      <c r="B87" s="89" t="s">
        <v>148</v>
      </c>
      <c r="C87" s="85"/>
      <c r="D87" s="612"/>
      <c r="E87" s="634">
        <v>70565</v>
      </c>
      <c r="F87" s="247"/>
    </row>
    <row r="88" spans="1:6" s="25" customFormat="1" ht="12">
      <c r="A88" s="20"/>
      <c r="B88" s="4"/>
      <c r="C88" s="85"/>
      <c r="D88" s="85"/>
      <c r="E88" s="635"/>
      <c r="F88" s="247"/>
    </row>
    <row r="89" spans="1:6" s="25" customFormat="1" ht="12">
      <c r="A89" s="20">
        <v>1807</v>
      </c>
      <c r="B89" s="4" t="s">
        <v>0</v>
      </c>
      <c r="C89" s="85"/>
      <c r="D89" s="85">
        <v>124867</v>
      </c>
      <c r="E89" s="635">
        <v>124867</v>
      </c>
      <c r="F89" s="247">
        <f t="shared" si="1"/>
        <v>1</v>
      </c>
    </row>
    <row r="90" spans="1:6" s="25" customFormat="1" ht="12">
      <c r="A90" s="4"/>
      <c r="B90" s="4"/>
      <c r="C90" s="4"/>
      <c r="D90" s="4"/>
      <c r="E90" s="630"/>
      <c r="F90" s="247"/>
    </row>
    <row r="91" spans="1:6" s="25" customFormat="1" ht="12">
      <c r="A91" s="83">
        <v>1812</v>
      </c>
      <c r="B91" s="119" t="s">
        <v>314</v>
      </c>
      <c r="C91" s="4">
        <f>SUM('6.mell. '!C12)</f>
        <v>262093</v>
      </c>
      <c r="D91" s="4">
        <f>SUM('6.mell. '!D12)</f>
        <v>449602</v>
      </c>
      <c r="E91" s="630">
        <f>SUM('6.mell. '!E12)</f>
        <v>428114</v>
      </c>
      <c r="F91" s="247">
        <f t="shared" si="1"/>
        <v>0.9522066182979613</v>
      </c>
    </row>
    <row r="92" spans="1:6" s="25" customFormat="1" ht="12">
      <c r="A92" s="83">
        <v>1813</v>
      </c>
      <c r="B92" s="113" t="s">
        <v>315</v>
      </c>
      <c r="C92" s="20">
        <f>SUM('6.mell. '!C14)</f>
        <v>89312</v>
      </c>
      <c r="D92" s="20">
        <f>SUM('6.mell. '!D14+'6.mell. '!D20)</f>
        <v>12650</v>
      </c>
      <c r="E92" s="636">
        <f>SUM('6.mell. '!E14+'6.mell. '!E20)</f>
        <v>13753</v>
      </c>
      <c r="F92" s="247">
        <f t="shared" si="1"/>
        <v>1.0871936758893281</v>
      </c>
    </row>
    <row r="93" spans="1:6" s="25" customFormat="1" ht="12">
      <c r="A93" s="20">
        <v>1816</v>
      </c>
      <c r="B93" s="83" t="s">
        <v>358</v>
      </c>
      <c r="C93" s="83">
        <f>SUM(C91+C92)</f>
        <v>351405</v>
      </c>
      <c r="D93" s="83">
        <f>SUM(D91+D92)</f>
        <v>462252</v>
      </c>
      <c r="E93" s="637">
        <f>SUM(E91+E92)</f>
        <v>441867</v>
      </c>
      <c r="F93" s="247">
        <f t="shared" si="1"/>
        <v>0.9559006775525039</v>
      </c>
    </row>
    <row r="94" spans="1:6" ht="12">
      <c r="A94" s="5"/>
      <c r="B94" s="5"/>
      <c r="C94" s="83"/>
      <c r="D94" s="83"/>
      <c r="E94" s="83"/>
      <c r="F94" s="247"/>
    </row>
    <row r="95" spans="1:6" s="28" customFormat="1" ht="13.5" customHeight="1">
      <c r="A95" s="98"/>
      <c r="B95" s="98" t="s">
        <v>347</v>
      </c>
      <c r="C95" s="98"/>
      <c r="D95" s="610"/>
      <c r="E95" s="610"/>
      <c r="F95" s="247"/>
    </row>
    <row r="96" spans="1:6" s="21" customFormat="1" ht="12" customHeight="1">
      <c r="A96" s="5">
        <v>1821</v>
      </c>
      <c r="B96" s="8" t="s">
        <v>695</v>
      </c>
      <c r="C96" s="6">
        <f aca="true" t="shared" si="2" ref="C96:E97">SUM(C12+C28+C40+C51+C59+C69)</f>
        <v>1272289</v>
      </c>
      <c r="D96" s="6">
        <f t="shared" si="2"/>
        <v>1310035</v>
      </c>
      <c r="E96" s="6">
        <f t="shared" si="2"/>
        <v>1364061</v>
      </c>
      <c r="F96" s="596">
        <f t="shared" si="1"/>
        <v>1.041240119538791</v>
      </c>
    </row>
    <row r="97" spans="1:6" s="21" customFormat="1" ht="12" customHeight="1">
      <c r="A97" s="5">
        <v>1822</v>
      </c>
      <c r="B97" s="8" t="s">
        <v>417</v>
      </c>
      <c r="C97" s="5">
        <f t="shared" si="2"/>
        <v>352692</v>
      </c>
      <c r="D97" s="5">
        <f t="shared" si="2"/>
        <v>378332</v>
      </c>
      <c r="E97" s="5">
        <f t="shared" si="2"/>
        <v>388279</v>
      </c>
      <c r="F97" s="596">
        <f t="shared" si="1"/>
        <v>1.0262917226140005</v>
      </c>
    </row>
    <row r="98" spans="1:6" s="21" customFormat="1" ht="12">
      <c r="A98" s="209">
        <v>1823</v>
      </c>
      <c r="B98" s="8" t="s">
        <v>418</v>
      </c>
      <c r="C98" s="5">
        <f>SUM(C14+C30+C42+C53+C61+C71+C77+C81)</f>
        <v>3485122</v>
      </c>
      <c r="D98" s="5">
        <f>SUM(D14+D30+D42+D53+D61+D71+D77+D81+D89+D86)</f>
        <v>3991082</v>
      </c>
      <c r="E98" s="5">
        <f>SUM(E14+E30+E42+E53+E61+E71+E77+E81+E89)</f>
        <v>4026041</v>
      </c>
      <c r="F98" s="596">
        <f t="shared" si="1"/>
        <v>1.0087592788121116</v>
      </c>
    </row>
    <row r="99" spans="1:6" s="21" customFormat="1" ht="12">
      <c r="A99" s="209">
        <v>1824</v>
      </c>
      <c r="B99" s="8" t="s">
        <v>437</v>
      </c>
      <c r="C99" s="6">
        <f>SUM(C15+C31+C43)</f>
        <v>185205</v>
      </c>
      <c r="D99" s="6">
        <f>SUM(D15+D31+D43)</f>
        <v>277285</v>
      </c>
      <c r="E99" s="6">
        <f>SUM(E15+E31+E43)</f>
        <v>311677</v>
      </c>
      <c r="F99" s="596">
        <f t="shared" si="1"/>
        <v>1.1240312314045116</v>
      </c>
    </row>
    <row r="100" spans="1:6" s="21" customFormat="1" ht="12">
      <c r="A100" s="5">
        <v>1825</v>
      </c>
      <c r="B100" s="8" t="s">
        <v>713</v>
      </c>
      <c r="C100" s="222">
        <f>SUM(C16+C32+C44+C54+C62+C72+C91+C92)</f>
        <v>1199925</v>
      </c>
      <c r="D100" s="222">
        <f>SUM(D16+D32+D44+D54+D62+D72+D91+D92)</f>
        <v>1381209</v>
      </c>
      <c r="E100" s="222">
        <f>SUM(E16+E32+E44+E54+E62+E72+E91+E92+E87)</f>
        <v>1439889</v>
      </c>
      <c r="F100" s="596">
        <f t="shared" si="1"/>
        <v>1.042484518997487</v>
      </c>
    </row>
    <row r="101" spans="1:6" s="21" customFormat="1" ht="12.75" thickBot="1">
      <c r="A101" s="118"/>
      <c r="B101" s="252" t="s">
        <v>381</v>
      </c>
      <c r="C101" s="372">
        <v>351405</v>
      </c>
      <c r="D101" s="372">
        <f>SUM(D93)</f>
        <v>462252</v>
      </c>
      <c r="E101" s="372">
        <f>SUM(E93)</f>
        <v>441867</v>
      </c>
      <c r="F101" s="599">
        <f t="shared" si="1"/>
        <v>0.9559006775525039</v>
      </c>
    </row>
    <row r="102" spans="1:6" s="21" customFormat="1" ht="17.25" customHeight="1" thickBot="1">
      <c r="A102" s="220">
        <v>1820</v>
      </c>
      <c r="B102" s="220" t="s">
        <v>335</v>
      </c>
      <c r="C102" s="220">
        <f>SUM(C96:C101)-C101</f>
        <v>6495233</v>
      </c>
      <c r="D102" s="220">
        <f>SUM(D96:D101)-D101</f>
        <v>7337943</v>
      </c>
      <c r="E102" s="220">
        <f>SUM(E96:E101)-E101</f>
        <v>7529947</v>
      </c>
      <c r="F102" s="598">
        <f t="shared" si="1"/>
        <v>1.026165915979451</v>
      </c>
    </row>
    <row r="103" spans="1:6" s="21" customFormat="1" ht="12">
      <c r="A103" s="84"/>
      <c r="B103" s="84"/>
      <c r="C103" s="84"/>
      <c r="D103" s="84"/>
      <c r="E103" s="84"/>
      <c r="F103" s="597"/>
    </row>
    <row r="104" spans="1:6" s="21" customFormat="1" ht="12">
      <c r="A104" s="5"/>
      <c r="B104" s="119" t="s">
        <v>348</v>
      </c>
      <c r="C104" s="83"/>
      <c r="D104" s="83"/>
      <c r="E104" s="83"/>
      <c r="F104" s="247"/>
    </row>
    <row r="105" spans="1:6" s="21" customFormat="1" ht="12">
      <c r="A105" s="5">
        <v>1831</v>
      </c>
      <c r="B105" s="8" t="s">
        <v>639</v>
      </c>
      <c r="C105" s="6">
        <f>SUM(C17+C33+C45+C63+C73)</f>
        <v>938266</v>
      </c>
      <c r="D105" s="6">
        <f>SUM(D17+D33+D45+D63+D73)</f>
        <v>994332</v>
      </c>
      <c r="E105" s="6">
        <f>SUM(E17+E33+E45+E63+E73)</f>
        <v>1012273</v>
      </c>
      <c r="F105" s="596">
        <f t="shared" si="1"/>
        <v>1.0180432692501096</v>
      </c>
    </row>
    <row r="106" spans="1:6" s="21" customFormat="1" ht="12">
      <c r="A106" s="5">
        <v>1832</v>
      </c>
      <c r="B106" s="8" t="s">
        <v>640</v>
      </c>
      <c r="C106" s="6">
        <f>SUM(C18+C46+C34+C64+C74)</f>
        <v>5385701</v>
      </c>
      <c r="D106" s="6">
        <f>SUM(D18+D46+D34+D64+D74)</f>
        <v>5998827</v>
      </c>
      <c r="E106" s="6">
        <f>SUM(E18+E46+E34+E64+E74)</f>
        <v>4986839</v>
      </c>
      <c r="F106" s="596">
        <f t="shared" si="1"/>
        <v>0.8313023529433338</v>
      </c>
    </row>
    <row r="107" spans="1:6" s="21" customFormat="1" ht="12.75" thickBot="1">
      <c r="A107" s="5">
        <v>1833</v>
      </c>
      <c r="B107" s="8" t="s">
        <v>419</v>
      </c>
      <c r="C107" s="5">
        <f>SUM(C83+C47+C66+C55+C79)</f>
        <v>739000</v>
      </c>
      <c r="D107" s="5">
        <f>SUM(D83+D47+D66+D55+D79+D75)</f>
        <v>1225152</v>
      </c>
      <c r="E107" s="5">
        <f>SUM(E83+E47+E66+E55+E79+E75)</f>
        <v>1218207</v>
      </c>
      <c r="F107" s="599">
        <f t="shared" si="1"/>
        <v>0.9943313156245103</v>
      </c>
    </row>
    <row r="108" spans="1:6" s="21" customFormat="1" ht="18.75" customHeight="1" thickBot="1">
      <c r="A108" s="201">
        <v>1830</v>
      </c>
      <c r="B108" s="201" t="s">
        <v>349</v>
      </c>
      <c r="C108" s="219">
        <f>SUM(C105:C107)</f>
        <v>7062967</v>
      </c>
      <c r="D108" s="219">
        <f>SUM(D105:D107)</f>
        <v>8218311</v>
      </c>
      <c r="E108" s="219">
        <f>SUM(E105:E107)</f>
        <v>7217319</v>
      </c>
      <c r="F108" s="598">
        <f t="shared" si="1"/>
        <v>0.8781997906869186</v>
      </c>
    </row>
    <row r="109" spans="1:6" s="21" customFormat="1" ht="12">
      <c r="A109" s="84"/>
      <c r="B109" s="82"/>
      <c r="C109" s="224"/>
      <c r="D109" s="224"/>
      <c r="E109" s="224"/>
      <c r="F109" s="597"/>
    </row>
    <row r="110" spans="1:6" s="21" customFormat="1" ht="12">
      <c r="A110" s="89">
        <v>1841</v>
      </c>
      <c r="B110" s="150" t="s">
        <v>359</v>
      </c>
      <c r="C110" s="84"/>
      <c r="D110" s="84"/>
      <c r="E110" s="84"/>
      <c r="F110" s="247"/>
    </row>
    <row r="111" spans="1:6" s="21" customFormat="1" ht="12">
      <c r="A111" s="89">
        <v>1842</v>
      </c>
      <c r="B111" s="146" t="s">
        <v>360</v>
      </c>
      <c r="C111" s="84"/>
      <c r="D111" s="84"/>
      <c r="E111" s="84"/>
      <c r="F111" s="247"/>
    </row>
    <row r="112" spans="1:6" s="21" customFormat="1" ht="12">
      <c r="A112" s="89">
        <v>1844</v>
      </c>
      <c r="B112" s="146" t="s">
        <v>353</v>
      </c>
      <c r="C112" s="84">
        <f>SUM(C113:C117)</f>
        <v>5454190</v>
      </c>
      <c r="D112" s="84">
        <f>SUM(D113:D117)</f>
        <v>5546559</v>
      </c>
      <c r="E112" s="84">
        <f>SUM(E113:E117)</f>
        <v>5596960</v>
      </c>
      <c r="F112" s="247">
        <f t="shared" si="1"/>
        <v>1.0090868951362457</v>
      </c>
    </row>
    <row r="113" spans="1:6" s="21" customFormat="1" ht="12">
      <c r="A113" s="89">
        <v>1845</v>
      </c>
      <c r="B113" s="82" t="s">
        <v>15</v>
      </c>
      <c r="C113" s="82">
        <f>SUM('2.mell'!C553)</f>
        <v>3214555</v>
      </c>
      <c r="D113" s="82">
        <f>SUM('2.mell'!D553)</f>
        <v>3304689</v>
      </c>
      <c r="E113" s="82">
        <f>SUM('2.mell'!E553)</f>
        <v>3341474</v>
      </c>
      <c r="F113" s="596">
        <f t="shared" si="1"/>
        <v>1.0111311533399967</v>
      </c>
    </row>
    <row r="114" spans="1:6" s="21" customFormat="1" ht="12">
      <c r="A114" s="89">
        <v>1846</v>
      </c>
      <c r="B114" s="89" t="s">
        <v>16</v>
      </c>
      <c r="C114" s="82">
        <f>SUM('2.mell'!C554)</f>
        <v>227530</v>
      </c>
      <c r="D114" s="82">
        <f>SUM('2.mell'!D554)</f>
        <v>227530</v>
      </c>
      <c r="E114" s="82">
        <f>SUM('2.mell'!E554)</f>
        <v>253269</v>
      </c>
      <c r="F114" s="596">
        <f t="shared" si="1"/>
        <v>1.1131235441480245</v>
      </c>
    </row>
    <row r="115" spans="1:6" s="21" customFormat="1" ht="12">
      <c r="A115" s="89">
        <v>1847</v>
      </c>
      <c r="B115" s="82" t="s">
        <v>17</v>
      </c>
      <c r="C115" s="82"/>
      <c r="D115" s="82"/>
      <c r="E115" s="82"/>
      <c r="F115" s="596"/>
    </row>
    <row r="116" spans="1:6" s="21" customFormat="1" ht="12">
      <c r="A116" s="89">
        <v>1848</v>
      </c>
      <c r="B116" s="82" t="s">
        <v>350</v>
      </c>
      <c r="C116" s="82">
        <f>SUM('3b.m.'!C27)</f>
        <v>378982</v>
      </c>
      <c r="D116" s="82">
        <f>SUM('3b.m.'!D27)</f>
        <v>379920</v>
      </c>
      <c r="E116" s="82">
        <f>SUM('3b.m.'!E27)</f>
        <v>398213</v>
      </c>
      <c r="F116" s="596">
        <f t="shared" si="1"/>
        <v>1.048149610444304</v>
      </c>
    </row>
    <row r="117" spans="1:6" s="21" customFormat="1" ht="12.75" thickBot="1">
      <c r="A117" s="200">
        <v>1849</v>
      </c>
      <c r="B117" s="82" t="s">
        <v>804</v>
      </c>
      <c r="C117" s="200">
        <f>SUM(C12+C13+C14)-'1b.mell '!C131-'1b.mell '!C138-'1b.mell '!C143-'1b.mell '!C147</f>
        <v>1633123</v>
      </c>
      <c r="D117" s="200">
        <v>1634420</v>
      </c>
      <c r="E117" s="200">
        <v>1604004</v>
      </c>
      <c r="F117" s="599">
        <f t="shared" si="1"/>
        <v>0.9813903403042058</v>
      </c>
    </row>
    <row r="118" spans="1:6" s="21" customFormat="1" ht="18.75" customHeight="1" thickBot="1">
      <c r="A118" s="116">
        <v>1840</v>
      </c>
      <c r="B118" s="201" t="s">
        <v>337</v>
      </c>
      <c r="C118" s="220">
        <f>SUM(C112)</f>
        <v>5454190</v>
      </c>
      <c r="D118" s="220">
        <f>SUM(D112)</f>
        <v>5546559</v>
      </c>
      <c r="E118" s="220">
        <f>SUM(E112)</f>
        <v>5596960</v>
      </c>
      <c r="F118" s="598">
        <f t="shared" si="1"/>
        <v>1.0090868951362457</v>
      </c>
    </row>
    <row r="119" spans="1:6" s="21" customFormat="1" ht="12">
      <c r="A119" s="223"/>
      <c r="B119" s="223"/>
      <c r="C119" s="84"/>
      <c r="D119" s="84"/>
      <c r="E119" s="84"/>
      <c r="F119" s="597"/>
    </row>
    <row r="120" spans="1:6" s="21" customFormat="1" ht="12">
      <c r="A120" s="84">
        <v>1851</v>
      </c>
      <c r="B120" s="141" t="s">
        <v>382</v>
      </c>
      <c r="C120" s="84">
        <v>14063</v>
      </c>
      <c r="D120" s="84">
        <v>319247</v>
      </c>
      <c r="E120" s="84">
        <v>319247</v>
      </c>
      <c r="F120" s="247">
        <f t="shared" si="1"/>
        <v>1</v>
      </c>
    </row>
    <row r="121" spans="1:6" s="21" customFormat="1" ht="12">
      <c r="A121" s="83">
        <v>1852</v>
      </c>
      <c r="B121" s="151" t="s">
        <v>361</v>
      </c>
      <c r="C121" s="84">
        <f>SUM(C122:C126)</f>
        <v>56371</v>
      </c>
      <c r="D121" s="84">
        <f>SUM(D122:D126)</f>
        <v>56371</v>
      </c>
      <c r="E121" s="84">
        <f>SUM(E122:E126)</f>
        <v>80625</v>
      </c>
      <c r="F121" s="247">
        <f t="shared" si="1"/>
        <v>1.4302566922708484</v>
      </c>
    </row>
    <row r="122" spans="1:6" s="21" customFormat="1" ht="12">
      <c r="A122" s="89">
        <v>1853</v>
      </c>
      <c r="B122" s="93" t="s">
        <v>421</v>
      </c>
      <c r="C122" s="82">
        <v>3520</v>
      </c>
      <c r="D122" s="82">
        <v>3520</v>
      </c>
      <c r="E122" s="82">
        <v>3520</v>
      </c>
      <c r="F122" s="596">
        <f t="shared" si="1"/>
        <v>1</v>
      </c>
    </row>
    <row r="123" spans="1:6" s="21" customFormat="1" ht="12">
      <c r="A123" s="89">
        <v>1854</v>
      </c>
      <c r="B123" s="93" t="s">
        <v>740</v>
      </c>
      <c r="C123" s="82">
        <v>1479</v>
      </c>
      <c r="D123" s="82">
        <v>1479</v>
      </c>
      <c r="E123" s="82">
        <v>1479</v>
      </c>
      <c r="F123" s="596">
        <f t="shared" si="1"/>
        <v>1</v>
      </c>
    </row>
    <row r="124" spans="1:6" s="21" customFormat="1" ht="12">
      <c r="A124" s="89">
        <v>1855</v>
      </c>
      <c r="B124" s="93" t="s">
        <v>812</v>
      </c>
      <c r="C124" s="82">
        <v>12127</v>
      </c>
      <c r="D124" s="82">
        <v>12127</v>
      </c>
      <c r="E124" s="638">
        <v>36381</v>
      </c>
      <c r="F124" s="596">
        <f t="shared" si="1"/>
        <v>3</v>
      </c>
    </row>
    <row r="125" spans="1:6" s="21" customFormat="1" ht="12">
      <c r="A125" s="89">
        <v>1856</v>
      </c>
      <c r="B125" s="5" t="s">
        <v>420</v>
      </c>
      <c r="C125" s="89">
        <v>9931</v>
      </c>
      <c r="D125" s="89">
        <v>9931</v>
      </c>
      <c r="E125" s="89">
        <v>9931</v>
      </c>
      <c r="F125" s="596">
        <f t="shared" si="1"/>
        <v>1</v>
      </c>
    </row>
    <row r="126" spans="1:6" s="21" customFormat="1" ht="12">
      <c r="A126" s="89">
        <v>1857</v>
      </c>
      <c r="B126" s="5" t="s">
        <v>827</v>
      </c>
      <c r="C126" s="89">
        <v>29314</v>
      </c>
      <c r="D126" s="89">
        <v>29314</v>
      </c>
      <c r="E126" s="89">
        <v>29314</v>
      </c>
      <c r="F126" s="596">
        <f t="shared" si="1"/>
        <v>1</v>
      </c>
    </row>
    <row r="127" spans="1:6" s="21" customFormat="1" ht="12">
      <c r="A127" s="83">
        <v>1862</v>
      </c>
      <c r="B127" s="151" t="s">
        <v>353</v>
      </c>
      <c r="C127" s="85">
        <f>SUM(C128:C129)</f>
        <v>176600</v>
      </c>
      <c r="D127" s="85">
        <f>SUM(D128:D129)</f>
        <v>213654</v>
      </c>
      <c r="E127" s="85">
        <f>SUM(E128:E129)</f>
        <v>217454</v>
      </c>
      <c r="F127" s="247">
        <f t="shared" si="1"/>
        <v>1.0177857657708258</v>
      </c>
    </row>
    <row r="128" spans="1:6" s="21" customFormat="1" ht="12">
      <c r="A128" s="89">
        <v>1863</v>
      </c>
      <c r="B128" s="82" t="s">
        <v>734</v>
      </c>
      <c r="C128" s="89">
        <f>SUM('3b.m.'!C30)</f>
        <v>14000</v>
      </c>
      <c r="D128" s="89">
        <f>SUM('3b.m.'!D30)</f>
        <v>14000</v>
      </c>
      <c r="E128" s="89">
        <f>SUM('3b.m.'!E30)</f>
        <v>17000</v>
      </c>
      <c r="F128" s="596">
        <f t="shared" si="1"/>
        <v>1.2142857142857142</v>
      </c>
    </row>
    <row r="129" spans="1:6" s="21" customFormat="1" ht="12.75" thickBot="1">
      <c r="A129" s="200">
        <v>1864</v>
      </c>
      <c r="B129" s="82" t="s">
        <v>804</v>
      </c>
      <c r="C129" s="92">
        <f>SUM(C17+C18)</f>
        <v>162600</v>
      </c>
      <c r="D129" s="92">
        <f>SUM(D17+D18)-'1b.mell '!F147</f>
        <v>199654</v>
      </c>
      <c r="E129" s="92">
        <f>SUM(E17+E18)-'1b.mell '!G147</f>
        <v>200454</v>
      </c>
      <c r="F129" s="599">
        <f t="shared" si="1"/>
        <v>1.0040069319923468</v>
      </c>
    </row>
    <row r="130" spans="1:6" s="21" customFormat="1" ht="18.75" customHeight="1" thickBot="1">
      <c r="A130" s="219">
        <v>1865</v>
      </c>
      <c r="B130" s="201" t="s">
        <v>340</v>
      </c>
      <c r="C130" s="201">
        <f>SUM(C120+C121+C127)</f>
        <v>247034</v>
      </c>
      <c r="D130" s="201">
        <f>SUM(D120+D121+D127)</f>
        <v>589272</v>
      </c>
      <c r="E130" s="201">
        <f>SUM(E120+E121+E127)</f>
        <v>617326</v>
      </c>
      <c r="F130" s="598">
        <f t="shared" si="1"/>
        <v>1.047607895844364</v>
      </c>
    </row>
    <row r="131" spans="1:6" s="21" customFormat="1" ht="18.75" customHeight="1" thickBot="1">
      <c r="A131" s="219"/>
      <c r="B131" s="296"/>
      <c r="C131" s="201"/>
      <c r="D131" s="201"/>
      <c r="E131" s="201"/>
      <c r="F131" s="598"/>
    </row>
    <row r="132" spans="1:6" s="21" customFormat="1" ht="18" customHeight="1" thickBot="1">
      <c r="A132" s="116">
        <v>1870</v>
      </c>
      <c r="B132" s="199" t="s">
        <v>351</v>
      </c>
      <c r="C132" s="116">
        <f>SUM(C130+C118+C108+C102)</f>
        <v>19259424</v>
      </c>
      <c r="D132" s="116">
        <f>SUM(D130+D118+D108+D102)</f>
        <v>21692085</v>
      </c>
      <c r="E132" s="116">
        <f>SUM(E130+E118+E108+E102)</f>
        <v>20961552</v>
      </c>
      <c r="F132" s="598">
        <f t="shared" si="1"/>
        <v>0.9663226010777664</v>
      </c>
    </row>
    <row r="133" spans="1:6" s="21" customFormat="1" ht="12.75" thickBot="1">
      <c r="A133" s="80"/>
      <c r="B133" s="198"/>
      <c r="C133" s="116"/>
      <c r="D133" s="116"/>
      <c r="E133" s="116"/>
      <c r="F133" s="598"/>
    </row>
    <row r="134" spans="1:6" ht="7.5" customHeight="1">
      <c r="A134" s="9"/>
      <c r="B134" s="68"/>
      <c r="C134" s="9"/>
      <c r="D134" s="9"/>
      <c r="E134" s="9"/>
      <c r="F134" s="597"/>
    </row>
    <row r="135" spans="1:6" s="31" customFormat="1" ht="12" customHeight="1">
      <c r="A135" s="16"/>
      <c r="B135" s="30" t="s">
        <v>13</v>
      </c>
      <c r="C135" s="30"/>
      <c r="D135" s="30"/>
      <c r="E135" s="30"/>
      <c r="F135" s="247"/>
    </row>
    <row r="136" spans="1:6" s="31" customFormat="1" ht="9" customHeight="1">
      <c r="A136" s="16"/>
      <c r="B136" s="30"/>
      <c r="C136" s="30"/>
      <c r="D136" s="30"/>
      <c r="E136" s="30"/>
      <c r="F136" s="247"/>
    </row>
    <row r="137" spans="1:6" s="31" customFormat="1" ht="12" customHeight="1">
      <c r="A137" s="16"/>
      <c r="B137" s="98" t="s">
        <v>347</v>
      </c>
      <c r="C137" s="30"/>
      <c r="D137" s="30"/>
      <c r="E137" s="30"/>
      <c r="F137" s="247"/>
    </row>
    <row r="138" spans="1:6" s="21" customFormat="1" ht="12">
      <c r="A138" s="5">
        <v>1911</v>
      </c>
      <c r="B138" s="8" t="s">
        <v>695</v>
      </c>
      <c r="C138" s="5">
        <f>SUM('2.mell'!C558)</f>
        <v>1705990</v>
      </c>
      <c r="D138" s="5">
        <f>SUM('2.mell'!D558)</f>
        <v>1764662</v>
      </c>
      <c r="E138" s="5">
        <f>SUM('2.mell'!E558)</f>
        <v>1773951</v>
      </c>
      <c r="F138" s="596">
        <f t="shared" si="1"/>
        <v>1.0052638975622528</v>
      </c>
    </row>
    <row r="139" spans="1:6" s="21" customFormat="1" ht="12">
      <c r="A139" s="5">
        <v>1912</v>
      </c>
      <c r="B139" s="8" t="s">
        <v>417</v>
      </c>
      <c r="C139" s="5">
        <f>SUM('2.mell'!C559)</f>
        <v>483752</v>
      </c>
      <c r="D139" s="5">
        <f>SUM('2.mell'!D559)</f>
        <v>498832</v>
      </c>
      <c r="E139" s="5">
        <f>SUM('2.mell'!E559)</f>
        <v>501339</v>
      </c>
      <c r="F139" s="596">
        <f t="shared" si="1"/>
        <v>1.0050257401289413</v>
      </c>
    </row>
    <row r="140" spans="1:6" s="21" customFormat="1" ht="12">
      <c r="A140" s="5">
        <v>1913</v>
      </c>
      <c r="B140" s="5" t="s">
        <v>418</v>
      </c>
      <c r="C140" s="5">
        <f>SUM('2.mell'!C560)</f>
        <v>1671062</v>
      </c>
      <c r="D140" s="5">
        <f>SUM('2.mell'!D560)</f>
        <v>1774038</v>
      </c>
      <c r="E140" s="5">
        <f>SUM('2.mell'!E560)</f>
        <v>1780250</v>
      </c>
      <c r="F140" s="596">
        <f aca="true" t="shared" si="3" ref="F140:F181">SUM(E140/D140)</f>
        <v>1.0035016160871413</v>
      </c>
    </row>
    <row r="141" spans="1:6" s="29" customFormat="1" ht="12">
      <c r="A141" s="114">
        <v>1914</v>
      </c>
      <c r="B141" s="24" t="s">
        <v>511</v>
      </c>
      <c r="C141" s="5"/>
      <c r="D141" s="5"/>
      <c r="E141" s="5"/>
      <c r="F141" s="247"/>
    </row>
    <row r="142" spans="1:6" s="29" customFormat="1" ht="12">
      <c r="A142" s="89">
        <v>1915</v>
      </c>
      <c r="B142" s="8" t="s">
        <v>627</v>
      </c>
      <c r="C142" s="5">
        <f>SUM('2.mell'!C561)</f>
        <v>0</v>
      </c>
      <c r="D142" s="5">
        <f>SUM('2.mell'!D561)</f>
        <v>0</v>
      </c>
      <c r="E142" s="5">
        <f>SUM('2.mell'!F561)</f>
        <v>0</v>
      </c>
      <c r="F142" s="247"/>
    </row>
    <row r="143" spans="1:6" s="21" customFormat="1" ht="12">
      <c r="A143" s="5">
        <v>1916</v>
      </c>
      <c r="B143" s="8" t="s">
        <v>713</v>
      </c>
      <c r="C143" s="5">
        <f>SUM('2.mell'!C562)</f>
        <v>0</v>
      </c>
      <c r="D143" s="5">
        <f>SUM('2.mell'!D562)</f>
        <v>0</v>
      </c>
      <c r="E143" s="5">
        <f>SUM('2.mell'!E562)</f>
        <v>466</v>
      </c>
      <c r="F143" s="247"/>
    </row>
    <row r="144" spans="1:6" s="21" customFormat="1" ht="12">
      <c r="A144" s="83">
        <v>1910</v>
      </c>
      <c r="B144" s="84" t="s">
        <v>335</v>
      </c>
      <c r="C144" s="83">
        <f>SUM(C138:C143)</f>
        <v>3860804</v>
      </c>
      <c r="D144" s="83">
        <f>SUM(D138:D143)</f>
        <v>4037532</v>
      </c>
      <c r="E144" s="83">
        <f>SUM(E138:E143)</f>
        <v>4056006</v>
      </c>
      <c r="F144" s="247">
        <f t="shared" si="3"/>
        <v>1.004575567450611</v>
      </c>
    </row>
    <row r="145" spans="1:6" s="21" customFormat="1" ht="12">
      <c r="A145" s="5"/>
      <c r="B145" s="113" t="s">
        <v>348</v>
      </c>
      <c r="C145" s="83"/>
      <c r="D145" s="83"/>
      <c r="E145" s="83"/>
      <c r="F145" s="247"/>
    </row>
    <row r="146" spans="1:6" s="21" customFormat="1" ht="12">
      <c r="A146" s="5">
        <v>1921</v>
      </c>
      <c r="B146" s="8" t="s">
        <v>639</v>
      </c>
      <c r="C146" s="5">
        <f>SUM('2.mell'!C564)</f>
        <v>0</v>
      </c>
      <c r="D146" s="5">
        <f>SUM('2.mell'!D564)</f>
        <v>15090</v>
      </c>
      <c r="E146" s="5">
        <f>SUM('2.mell'!E564)</f>
        <v>40541</v>
      </c>
      <c r="F146" s="596">
        <f t="shared" si="3"/>
        <v>2.6866136514247847</v>
      </c>
    </row>
    <row r="147" spans="1:6" s="21" customFormat="1" ht="12">
      <c r="A147" s="5">
        <v>1922</v>
      </c>
      <c r="B147" s="8" t="s">
        <v>640</v>
      </c>
      <c r="C147" s="5">
        <f>SUM('2.mell'!C565)</f>
        <v>21000</v>
      </c>
      <c r="D147" s="5">
        <f>SUM('2.mell'!D565)</f>
        <v>23000</v>
      </c>
      <c r="E147" s="5">
        <f>SUM('2.mell'!E565)</f>
        <v>42708</v>
      </c>
      <c r="F147" s="596">
        <f t="shared" si="3"/>
        <v>1.8568695652173912</v>
      </c>
    </row>
    <row r="148" spans="1:6" s="21" customFormat="1" ht="12">
      <c r="A148" s="5">
        <v>1923</v>
      </c>
      <c r="B148" s="8" t="s">
        <v>419</v>
      </c>
      <c r="C148" s="5">
        <f>SUM('2.mell'!C566)</f>
        <v>0</v>
      </c>
      <c r="D148" s="5">
        <f>SUM('2.mell'!D566)</f>
        <v>0</v>
      </c>
      <c r="E148" s="5">
        <f>SUM('2.mell'!F566)</f>
        <v>0</v>
      </c>
      <c r="F148" s="247"/>
    </row>
    <row r="149" spans="1:6" s="21" customFormat="1" ht="12.75" thickBot="1">
      <c r="A149" s="115">
        <v>1920</v>
      </c>
      <c r="B149" s="115" t="s">
        <v>342</v>
      </c>
      <c r="C149" s="115">
        <f>SUM(C146:C148)</f>
        <v>21000</v>
      </c>
      <c r="D149" s="115">
        <f>SUM(D146:D148)</f>
        <v>38090</v>
      </c>
      <c r="E149" s="115">
        <f>SUM(E146:E148)</f>
        <v>83249</v>
      </c>
      <c r="F149" s="600">
        <f t="shared" si="3"/>
        <v>2.1855867681806247</v>
      </c>
    </row>
    <row r="150" spans="1:6" s="21" customFormat="1" ht="16.5" customHeight="1" thickBot="1">
      <c r="A150" s="116"/>
      <c r="B150" s="201"/>
      <c r="C150" s="116"/>
      <c r="D150" s="116"/>
      <c r="E150" s="116"/>
      <c r="F150" s="598"/>
    </row>
    <row r="151" spans="1:6" s="33" customFormat="1" ht="13.5" thickBot="1">
      <c r="A151" s="32">
        <v>1940</v>
      </c>
      <c r="B151" s="117" t="s">
        <v>14</v>
      </c>
      <c r="C151" s="34">
        <f>SUM(C144+C149)</f>
        <v>3881804</v>
      </c>
      <c r="D151" s="34">
        <f>SUM(D144+D149)</f>
        <v>4075622</v>
      </c>
      <c r="E151" s="34">
        <f>SUM(E144+E149)</f>
        <v>4139255</v>
      </c>
      <c r="F151" s="598">
        <f t="shared" si="3"/>
        <v>1.0156130769732816</v>
      </c>
    </row>
    <row r="152" spans="1:6" s="33" customFormat="1" ht="12.75">
      <c r="A152" s="112"/>
      <c r="B152" s="257"/>
      <c r="C152" s="112"/>
      <c r="D152" s="112"/>
      <c r="E152" s="112"/>
      <c r="F152" s="597"/>
    </row>
    <row r="153" spans="1:6" ht="14.25" customHeight="1">
      <c r="A153" s="16"/>
      <c r="B153" s="16" t="s">
        <v>810</v>
      </c>
      <c r="C153" s="16"/>
      <c r="D153" s="16"/>
      <c r="E153" s="16"/>
      <c r="F153" s="247"/>
    </row>
    <row r="154" spans="1:6" ht="14.25" customHeight="1">
      <c r="A154" s="16"/>
      <c r="B154" s="98" t="s">
        <v>347</v>
      </c>
      <c r="C154" s="30"/>
      <c r="D154" s="30"/>
      <c r="E154" s="30"/>
      <c r="F154" s="247"/>
    </row>
    <row r="155" spans="1:6" ht="12">
      <c r="A155" s="5">
        <v>1951</v>
      </c>
      <c r="B155" s="8" t="s">
        <v>499</v>
      </c>
      <c r="C155" s="8">
        <f aca="true" t="shared" si="4" ref="C155:D157">SUM(C96+C138)</f>
        <v>2978279</v>
      </c>
      <c r="D155" s="8">
        <f t="shared" si="4"/>
        <v>3074697</v>
      </c>
      <c r="E155" s="8">
        <f>SUM(E96+E138)</f>
        <v>3138012</v>
      </c>
      <c r="F155" s="596">
        <f t="shared" si="3"/>
        <v>1.0205922729947048</v>
      </c>
    </row>
    <row r="156" spans="1:6" ht="12">
      <c r="A156" s="5">
        <v>1952</v>
      </c>
      <c r="B156" s="8" t="s">
        <v>730</v>
      </c>
      <c r="C156" s="8">
        <f t="shared" si="4"/>
        <v>836444</v>
      </c>
      <c r="D156" s="8">
        <f t="shared" si="4"/>
        <v>877164</v>
      </c>
      <c r="E156" s="8">
        <f>SUM(E97+E139)</f>
        <v>889618</v>
      </c>
      <c r="F156" s="596">
        <f t="shared" si="3"/>
        <v>1.0141980291028816</v>
      </c>
    </row>
    <row r="157" spans="1:6" ht="12">
      <c r="A157" s="5">
        <v>1953</v>
      </c>
      <c r="B157" s="8" t="s">
        <v>731</v>
      </c>
      <c r="C157" s="8">
        <f t="shared" si="4"/>
        <v>5156184</v>
      </c>
      <c r="D157" s="8">
        <f t="shared" si="4"/>
        <v>5765120</v>
      </c>
      <c r="E157" s="8">
        <f>SUM(E98+E140)</f>
        <v>5806291</v>
      </c>
      <c r="F157" s="596">
        <f t="shared" si="3"/>
        <v>1.0071413951487567</v>
      </c>
    </row>
    <row r="158" spans="1:6" ht="12">
      <c r="A158" s="5">
        <v>1954</v>
      </c>
      <c r="B158" s="8" t="s">
        <v>504</v>
      </c>
      <c r="C158" s="8">
        <f>SUM(C142+C99)</f>
        <v>185205</v>
      </c>
      <c r="D158" s="8">
        <f>SUM(D142+D99)</f>
        <v>277285</v>
      </c>
      <c r="E158" s="8">
        <f>SUM(E142+E99)</f>
        <v>311677</v>
      </c>
      <c r="F158" s="596">
        <f t="shared" si="3"/>
        <v>1.1240312314045116</v>
      </c>
    </row>
    <row r="159" spans="1:6" ht="12.75" thickBot="1">
      <c r="A159" s="5">
        <v>1955</v>
      </c>
      <c r="B159" s="8" t="s">
        <v>402</v>
      </c>
      <c r="C159" s="8">
        <f>SUM(C100+C142)</f>
        <v>1199925</v>
      </c>
      <c r="D159" s="8">
        <f>SUM(D100+D142)</f>
        <v>1381209</v>
      </c>
      <c r="E159" s="8">
        <f>SUM(E100+E143)</f>
        <v>1440355</v>
      </c>
      <c r="F159" s="599">
        <f t="shared" si="3"/>
        <v>1.042821904577801</v>
      </c>
    </row>
    <row r="160" spans="1:6" ht="18" customHeight="1" thickBot="1">
      <c r="A160" s="201">
        <v>1950</v>
      </c>
      <c r="B160" s="201" t="s">
        <v>335</v>
      </c>
      <c r="C160" s="201">
        <f>SUM(C155:C159)</f>
        <v>10356037</v>
      </c>
      <c r="D160" s="201">
        <f>SUM(D155:D159)</f>
        <v>11375475</v>
      </c>
      <c r="E160" s="201">
        <f>SUM(E155:E159)</f>
        <v>11585953</v>
      </c>
      <c r="F160" s="598">
        <f t="shared" si="3"/>
        <v>1.0185027877956745</v>
      </c>
    </row>
    <row r="161" spans="1:6" ht="12">
      <c r="A161" s="8"/>
      <c r="B161" s="113" t="s">
        <v>348</v>
      </c>
      <c r="C161" s="8"/>
      <c r="D161" s="8"/>
      <c r="E161" s="8"/>
      <c r="F161" s="597"/>
    </row>
    <row r="162" spans="1:6" ht="12">
      <c r="A162" s="8">
        <v>1961</v>
      </c>
      <c r="B162" s="113" t="s">
        <v>641</v>
      </c>
      <c r="C162" s="8">
        <f aca="true" t="shared" si="5" ref="C162:E163">SUM(C105+C146)</f>
        <v>938266</v>
      </c>
      <c r="D162" s="8">
        <f t="shared" si="5"/>
        <v>1009422</v>
      </c>
      <c r="E162" s="8">
        <f t="shared" si="5"/>
        <v>1052814</v>
      </c>
      <c r="F162" s="596">
        <f t="shared" si="3"/>
        <v>1.042986976705481</v>
      </c>
    </row>
    <row r="163" spans="1:6" ht="12">
      <c r="A163" s="5">
        <v>1962</v>
      </c>
      <c r="B163" s="8" t="s">
        <v>640</v>
      </c>
      <c r="C163" s="8">
        <f t="shared" si="5"/>
        <v>5406701</v>
      </c>
      <c r="D163" s="8">
        <f t="shared" si="5"/>
        <v>6021827</v>
      </c>
      <c r="E163" s="8">
        <f t="shared" si="5"/>
        <v>5029547</v>
      </c>
      <c r="F163" s="596">
        <f t="shared" si="3"/>
        <v>0.8352194441985796</v>
      </c>
    </row>
    <row r="164" spans="1:6" ht="12.75" thickBot="1">
      <c r="A164" s="5">
        <v>1963</v>
      </c>
      <c r="B164" s="8" t="s">
        <v>419</v>
      </c>
      <c r="C164" s="8">
        <f>SUM(C148+C107)</f>
        <v>739000</v>
      </c>
      <c r="D164" s="8">
        <f>SUM(D148+D107)</f>
        <v>1225152</v>
      </c>
      <c r="E164" s="8">
        <f>SUM(E148+E107)</f>
        <v>1218207</v>
      </c>
      <c r="F164" s="599">
        <f t="shared" si="3"/>
        <v>0.9943313156245103</v>
      </c>
    </row>
    <row r="165" spans="1:6" ht="17.25" customHeight="1" thickBot="1">
      <c r="A165" s="201">
        <v>1960</v>
      </c>
      <c r="B165" s="201" t="s">
        <v>342</v>
      </c>
      <c r="C165" s="201">
        <f>SUM(C162:C164)</f>
        <v>7083967</v>
      </c>
      <c r="D165" s="201">
        <f>SUM(D162:D164)</f>
        <v>8256401</v>
      </c>
      <c r="E165" s="201">
        <f>SUM(E162:E164)</f>
        <v>7300568</v>
      </c>
      <c r="F165" s="598">
        <f t="shared" si="3"/>
        <v>0.8842312770418975</v>
      </c>
    </row>
    <row r="166" spans="1:6" ht="12">
      <c r="A166" s="8">
        <v>1971</v>
      </c>
      <c r="B166" s="150" t="s">
        <v>359</v>
      </c>
      <c r="C166" s="82"/>
      <c r="D166" s="82"/>
      <c r="E166" s="82"/>
      <c r="F166" s="597"/>
    </row>
    <row r="167" spans="1:6" ht="12">
      <c r="A167" s="5">
        <v>1972</v>
      </c>
      <c r="B167" s="146" t="s">
        <v>361</v>
      </c>
      <c r="C167" s="82"/>
      <c r="D167" s="82"/>
      <c r="E167" s="82"/>
      <c r="F167" s="247"/>
    </row>
    <row r="168" spans="1:6" ht="12">
      <c r="A168" s="5">
        <v>1973</v>
      </c>
      <c r="B168" s="146" t="s">
        <v>352</v>
      </c>
      <c r="C168" s="82"/>
      <c r="D168" s="82"/>
      <c r="E168" s="82"/>
      <c r="F168" s="247"/>
    </row>
    <row r="169" spans="1:6" ht="12.75" thickBot="1">
      <c r="A169" s="252">
        <v>1974</v>
      </c>
      <c r="B169" s="253" t="s">
        <v>353</v>
      </c>
      <c r="C169" s="252">
        <f>SUM(C112)</f>
        <v>5454190</v>
      </c>
      <c r="D169" s="252">
        <f>SUM(D112)</f>
        <v>5546559</v>
      </c>
      <c r="E169" s="252">
        <f>SUM(E112)</f>
        <v>5596960</v>
      </c>
      <c r="F169" s="599">
        <f t="shared" si="3"/>
        <v>1.0090868951362457</v>
      </c>
    </row>
    <row r="170" spans="1:6" ht="17.25" customHeight="1" thickBot="1">
      <c r="A170" s="219">
        <v>1970</v>
      </c>
      <c r="B170" s="201" t="s">
        <v>284</v>
      </c>
      <c r="C170" s="219">
        <f>SUM(C166:C169)</f>
        <v>5454190</v>
      </c>
      <c r="D170" s="219">
        <f>SUM(D166:D169)</f>
        <v>5546559</v>
      </c>
      <c r="E170" s="219">
        <f>SUM(E166:E169)</f>
        <v>5596960</v>
      </c>
      <c r="F170" s="598">
        <f t="shared" si="3"/>
        <v>1.0090868951362457</v>
      </c>
    </row>
    <row r="171" spans="1:6" ht="12" customHeight="1">
      <c r="A171" s="8">
        <v>1981</v>
      </c>
      <c r="B171" s="150" t="s">
        <v>359</v>
      </c>
      <c r="C171" s="82">
        <f aca="true" t="shared" si="6" ref="C171:E172">SUM(C120)</f>
        <v>14063</v>
      </c>
      <c r="D171" s="82">
        <f t="shared" si="6"/>
        <v>319247</v>
      </c>
      <c r="E171" s="82">
        <f t="shared" si="6"/>
        <v>319247</v>
      </c>
      <c r="F171" s="601">
        <f t="shared" si="3"/>
        <v>1</v>
      </c>
    </row>
    <row r="172" spans="1:6" ht="12" customHeight="1">
      <c r="A172" s="5">
        <v>1982</v>
      </c>
      <c r="B172" s="146" t="s">
        <v>361</v>
      </c>
      <c r="C172" s="82">
        <f t="shared" si="6"/>
        <v>56371</v>
      </c>
      <c r="D172" s="82">
        <f t="shared" si="6"/>
        <v>56371</v>
      </c>
      <c r="E172" s="82">
        <f t="shared" si="6"/>
        <v>80625</v>
      </c>
      <c r="F172" s="596">
        <f t="shared" si="3"/>
        <v>1.4302566922708484</v>
      </c>
    </row>
    <row r="173" spans="1:6" ht="12" customHeight="1">
      <c r="A173" s="5">
        <v>1984</v>
      </c>
      <c r="B173" s="146" t="s">
        <v>352</v>
      </c>
      <c r="C173" s="82"/>
      <c r="D173" s="82"/>
      <c r="E173" s="82"/>
      <c r="F173" s="596"/>
    </row>
    <row r="174" spans="1:6" ht="12" customHeight="1" thickBot="1">
      <c r="A174" s="252">
        <v>1985</v>
      </c>
      <c r="B174" s="253" t="s">
        <v>353</v>
      </c>
      <c r="C174" s="78">
        <f>SUM(C127)</f>
        <v>176600</v>
      </c>
      <c r="D174" s="78">
        <f>SUM(D127)</f>
        <v>213654</v>
      </c>
      <c r="E174" s="78">
        <f>SUM(E127)</f>
        <v>217454</v>
      </c>
      <c r="F174" s="599">
        <f t="shared" si="3"/>
        <v>1.0177857657708258</v>
      </c>
    </row>
    <row r="175" spans="1:6" ht="17.25" customHeight="1" thickBot="1">
      <c r="A175" s="219">
        <v>1980</v>
      </c>
      <c r="B175" s="201" t="s">
        <v>283</v>
      </c>
      <c r="C175" s="219">
        <f>SUM(C171:C174)</f>
        <v>247034</v>
      </c>
      <c r="D175" s="219">
        <f>SUM(D171:D174)</f>
        <v>589272</v>
      </c>
      <c r="E175" s="219">
        <f>SUM(E171:E174)</f>
        <v>617326</v>
      </c>
      <c r="F175" s="598">
        <f t="shared" si="3"/>
        <v>1.047607895844364</v>
      </c>
    </row>
    <row r="176" spans="1:6" ht="12" customHeight="1">
      <c r="A176" s="282"/>
      <c r="B176" s="283" t="s">
        <v>123</v>
      </c>
      <c r="C176" s="283"/>
      <c r="D176" s="283"/>
      <c r="E176" s="283"/>
      <c r="F176" s="597"/>
    </row>
    <row r="177" spans="1:6" ht="12" customHeight="1">
      <c r="A177" s="284"/>
      <c r="B177" s="284" t="s">
        <v>373</v>
      </c>
      <c r="C177" s="284"/>
      <c r="D177" s="284"/>
      <c r="E177" s="284"/>
      <c r="F177" s="247"/>
    </row>
    <row r="178" spans="1:6" ht="12" customHeight="1">
      <c r="A178" s="284"/>
      <c r="B178" s="284" t="s">
        <v>374</v>
      </c>
      <c r="C178" s="284"/>
      <c r="D178" s="284"/>
      <c r="E178" s="284"/>
      <c r="F178" s="247"/>
    </row>
    <row r="179" spans="1:6" ht="12" customHeight="1">
      <c r="A179" s="89"/>
      <c r="B179" s="89" t="s">
        <v>375</v>
      </c>
      <c r="C179" s="89"/>
      <c r="D179" s="89"/>
      <c r="E179" s="89"/>
      <c r="F179" s="247"/>
    </row>
    <row r="180" spans="1:6" ht="12" customHeight="1" thickBot="1">
      <c r="A180" s="221"/>
      <c r="B180" s="287" t="s">
        <v>539</v>
      </c>
      <c r="C180" s="294"/>
      <c r="D180" s="294"/>
      <c r="E180" s="294"/>
      <c r="F180" s="600"/>
    </row>
    <row r="181" spans="1:9" ht="26.25" customHeight="1" thickBot="1">
      <c r="A181" s="34"/>
      <c r="B181" s="225" t="s">
        <v>331</v>
      </c>
      <c r="C181" s="221">
        <f>SUM(C171+C172+C165+C160+C178+C177+C179+C180)</f>
        <v>17510438</v>
      </c>
      <c r="D181" s="221">
        <f>SUM(D171+D172+D165+D160+D178+D177+D179+D180)</f>
        <v>20007494</v>
      </c>
      <c r="E181" s="221">
        <f>SUM(E171+E172+E165+E160+E178+E177+E179+E180)</f>
        <v>19286393</v>
      </c>
      <c r="F181" s="603">
        <f t="shared" si="3"/>
        <v>0.9639584547669988</v>
      </c>
      <c r="I181" s="1001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  <rowBreaks count="2" manualBreakCount="2">
    <brk id="90" max="255" man="1"/>
    <brk id="1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69"/>
  <sheetViews>
    <sheetView zoomScaleSheetLayoutView="100" zoomScalePageLayoutView="0" workbookViewId="0" topLeftCell="A540">
      <selection activeCell="A2" sqref="A2:F2"/>
    </sheetView>
  </sheetViews>
  <sheetFormatPr defaultColWidth="9.125" defaultRowHeight="12.75"/>
  <cols>
    <col min="1" max="1" width="8.625" style="298" customWidth="1"/>
    <col min="2" max="2" width="61.875" style="298" customWidth="1"/>
    <col min="3" max="4" width="10.625" style="298" customWidth="1"/>
    <col min="5" max="5" width="10.875" style="298" customWidth="1"/>
    <col min="6" max="6" width="8.75390625" style="298" customWidth="1"/>
    <col min="7" max="16384" width="9.125" style="298" customWidth="1"/>
  </cols>
  <sheetData>
    <row r="1" spans="1:6" ht="12.75">
      <c r="A1" s="1020" t="s">
        <v>697</v>
      </c>
      <c r="B1" s="1024"/>
      <c r="C1" s="1024"/>
      <c r="D1" s="1024"/>
      <c r="E1" s="1024"/>
      <c r="F1" s="1024"/>
    </row>
    <row r="2" spans="1:6" ht="12.75">
      <c r="A2" s="1027" t="s">
        <v>623</v>
      </c>
      <c r="B2" s="1023"/>
      <c r="C2" s="1024"/>
      <c r="D2" s="1024"/>
      <c r="E2" s="1024"/>
      <c r="F2" s="1024"/>
    </row>
    <row r="3" spans="1:2" ht="12.75">
      <c r="A3" s="299"/>
      <c r="B3" s="299"/>
    </row>
    <row r="4" spans="1:6" ht="12.75">
      <c r="A4" s="639"/>
      <c r="B4" s="640"/>
      <c r="C4" s="641"/>
      <c r="D4" s="641"/>
      <c r="E4" s="641"/>
      <c r="F4" s="641" t="s">
        <v>534</v>
      </c>
    </row>
    <row r="5" spans="1:6" ht="12" customHeight="1">
      <c r="A5" s="1017" t="s">
        <v>698</v>
      </c>
      <c r="B5" s="1017" t="s">
        <v>505</v>
      </c>
      <c r="C5" s="1021" t="s">
        <v>328</v>
      </c>
      <c r="D5" s="1021" t="s">
        <v>397</v>
      </c>
      <c r="E5" s="1021" t="s">
        <v>142</v>
      </c>
      <c r="F5" s="1032" t="s">
        <v>798</v>
      </c>
    </row>
    <row r="6" spans="1:6" ht="12.75">
      <c r="A6" s="1018"/>
      <c r="B6" s="1018"/>
      <c r="C6" s="1022"/>
      <c r="D6" s="1052"/>
      <c r="E6" s="1052"/>
      <c r="F6" s="1025"/>
    </row>
    <row r="7" spans="1:6" ht="13.5" thickBot="1">
      <c r="A7" s="1019"/>
      <c r="B7" s="1019"/>
      <c r="C7" s="1016"/>
      <c r="D7" s="1053"/>
      <c r="E7" s="1053"/>
      <c r="F7" s="1026"/>
    </row>
    <row r="8" spans="1:6" ht="13.5" thickBot="1">
      <c r="A8" s="642" t="s">
        <v>700</v>
      </c>
      <c r="B8" s="643" t="s">
        <v>702</v>
      </c>
      <c r="C8" s="642" t="s">
        <v>508</v>
      </c>
      <c r="D8" s="642" t="s">
        <v>509</v>
      </c>
      <c r="E8" s="642" t="s">
        <v>510</v>
      </c>
      <c r="F8" s="642" t="s">
        <v>303</v>
      </c>
    </row>
    <row r="9" spans="1:6" ht="15">
      <c r="A9" s="300">
        <v>2305</v>
      </c>
      <c r="B9" s="644" t="s">
        <v>757</v>
      </c>
      <c r="C9" s="645"/>
      <c r="D9" s="645"/>
      <c r="E9" s="645"/>
      <c r="F9" s="646"/>
    </row>
    <row r="10" spans="1:6" ht="12.75" customHeight="1">
      <c r="A10" s="300"/>
      <c r="B10" s="647" t="s">
        <v>551</v>
      </c>
      <c r="C10" s="645"/>
      <c r="D10" s="645"/>
      <c r="E10" s="645"/>
      <c r="F10" s="646"/>
    </row>
    <row r="11" spans="1:6" ht="12.75" customHeight="1" thickBot="1">
      <c r="A11" s="300"/>
      <c r="B11" s="648" t="s">
        <v>552</v>
      </c>
      <c r="C11" s="642"/>
      <c r="D11" s="642"/>
      <c r="E11" s="642"/>
      <c r="F11" s="649"/>
    </row>
    <row r="12" spans="1:6" ht="13.5" customHeight="1" thickBot="1">
      <c r="A12" s="300"/>
      <c r="B12" s="650" t="s">
        <v>553</v>
      </c>
      <c r="C12" s="642"/>
      <c r="D12" s="642"/>
      <c r="E12" s="642"/>
      <c r="F12" s="649"/>
    </row>
    <row r="13" spans="1:6" ht="12.75">
      <c r="A13" s="651"/>
      <c r="B13" s="647" t="s">
        <v>554</v>
      </c>
      <c r="C13" s="652">
        <v>581</v>
      </c>
      <c r="D13" s="652">
        <v>581</v>
      </c>
      <c r="E13" s="652">
        <v>581</v>
      </c>
      <c r="F13" s="653">
        <f>SUM(E13/D13)</f>
        <v>1</v>
      </c>
    </row>
    <row r="14" spans="1:6" ht="12.75">
      <c r="A14" s="651"/>
      <c r="B14" s="654" t="s">
        <v>555</v>
      </c>
      <c r="C14" s="655">
        <v>381</v>
      </c>
      <c r="D14" s="655">
        <v>381</v>
      </c>
      <c r="E14" s="655">
        <v>381</v>
      </c>
      <c r="F14" s="653">
        <f>SUM(E14/D14)</f>
        <v>1</v>
      </c>
    </row>
    <row r="15" spans="1:6" ht="12.75">
      <c r="A15" s="651"/>
      <c r="B15" s="654" t="s">
        <v>556</v>
      </c>
      <c r="C15" s="655">
        <v>200</v>
      </c>
      <c r="D15" s="655">
        <v>200</v>
      </c>
      <c r="E15" s="655">
        <v>200</v>
      </c>
      <c r="F15" s="653">
        <f>SUM(E15/D15)</f>
        <v>1</v>
      </c>
    </row>
    <row r="16" spans="1:6" ht="12.75">
      <c r="A16" s="651"/>
      <c r="B16" s="656" t="s">
        <v>557</v>
      </c>
      <c r="C16" s="652"/>
      <c r="D16" s="652"/>
      <c r="E16" s="652"/>
      <c r="F16" s="653"/>
    </row>
    <row r="17" spans="1:6" ht="12.75">
      <c r="A17" s="651"/>
      <c r="B17" s="656" t="s">
        <v>558</v>
      </c>
      <c r="C17" s="652">
        <v>5472</v>
      </c>
      <c r="D17" s="652">
        <v>5472</v>
      </c>
      <c r="E17" s="652">
        <v>5472</v>
      </c>
      <c r="F17" s="653">
        <f>SUM(E17/D17)</f>
        <v>1</v>
      </c>
    </row>
    <row r="18" spans="1:6" ht="12.75">
      <c r="A18" s="651"/>
      <c r="B18" s="656" t="s">
        <v>559</v>
      </c>
      <c r="C18" s="652">
        <v>1477</v>
      </c>
      <c r="D18" s="652">
        <v>1477</v>
      </c>
      <c r="E18" s="652">
        <v>1477</v>
      </c>
      <c r="F18" s="653">
        <f>SUM(E18/D18)</f>
        <v>1</v>
      </c>
    </row>
    <row r="19" spans="1:6" ht="12.75">
      <c r="A19" s="651"/>
      <c r="B19" s="657" t="s">
        <v>560</v>
      </c>
      <c r="C19" s="652"/>
      <c r="D19" s="652"/>
      <c r="E19" s="652"/>
      <c r="F19" s="653"/>
    </row>
    <row r="20" spans="1:6" ht="13.5" thickBot="1">
      <c r="A20" s="651"/>
      <c r="B20" s="658" t="s">
        <v>561</v>
      </c>
      <c r="C20" s="659"/>
      <c r="D20" s="659"/>
      <c r="E20" s="659"/>
      <c r="F20" s="660"/>
    </row>
    <row r="21" spans="1:6" ht="13.5" thickBot="1">
      <c r="A21" s="651"/>
      <c r="B21" s="661" t="s">
        <v>792</v>
      </c>
      <c r="C21" s="662">
        <f>SUM(C13+C16+C17+C18)</f>
        <v>7530</v>
      </c>
      <c r="D21" s="662">
        <f>SUM(D13+D16+D17+D18)</f>
        <v>7530</v>
      </c>
      <c r="E21" s="662">
        <f>SUM(E13+E16+E17+E18)</f>
        <v>7530</v>
      </c>
      <c r="F21" s="663">
        <f>SUM(E21/D21)</f>
        <v>1</v>
      </c>
    </row>
    <row r="22" spans="1:6" ht="18.75" customHeight="1" thickBot="1">
      <c r="A22" s="664"/>
      <c r="B22" s="665" t="s">
        <v>343</v>
      </c>
      <c r="C22" s="666">
        <f>SUM(C21+C12)</f>
        <v>7530</v>
      </c>
      <c r="D22" s="666">
        <f>SUM(D21+D12)</f>
        <v>7530</v>
      </c>
      <c r="E22" s="666">
        <f>SUM(E21+E12)</f>
        <v>7530</v>
      </c>
      <c r="F22" s="663">
        <f>SUM(E22/D22)</f>
        <v>1</v>
      </c>
    </row>
    <row r="23" spans="1:6" ht="18.75" customHeight="1" thickBot="1">
      <c r="A23" s="651"/>
      <c r="B23" s="667" t="s">
        <v>344</v>
      </c>
      <c r="C23" s="668"/>
      <c r="D23" s="668"/>
      <c r="E23" s="668"/>
      <c r="F23" s="669"/>
    </row>
    <row r="24" spans="1:6" ht="12.75" customHeight="1">
      <c r="A24" s="651"/>
      <c r="B24" s="670" t="s">
        <v>562</v>
      </c>
      <c r="C24" s="671"/>
      <c r="D24" s="671">
        <v>4265</v>
      </c>
      <c r="E24" s="671">
        <v>4265</v>
      </c>
      <c r="F24" s="653">
        <f>SUM(E24/D24)</f>
        <v>1</v>
      </c>
    </row>
    <row r="25" spans="1:6" ht="12.75">
      <c r="A25" s="651"/>
      <c r="B25" s="672" t="s">
        <v>570</v>
      </c>
      <c r="C25" s="652">
        <v>138414</v>
      </c>
      <c r="D25" s="652">
        <v>139923</v>
      </c>
      <c r="E25" s="652">
        <v>141055</v>
      </c>
      <c r="F25" s="653">
        <f>SUM(E25/D25)</f>
        <v>1.008090163875846</v>
      </c>
    </row>
    <row r="26" spans="1:6" ht="13.5" thickBot="1">
      <c r="A26" s="651"/>
      <c r="B26" s="673" t="s">
        <v>571</v>
      </c>
      <c r="C26" s="659">
        <v>7109</v>
      </c>
      <c r="D26" s="659">
        <v>7109</v>
      </c>
      <c r="E26" s="659">
        <v>13401</v>
      </c>
      <c r="F26" s="660">
        <f>SUM(E26/D26)</f>
        <v>1.8850752567168378</v>
      </c>
    </row>
    <row r="27" spans="1:6" ht="18.75" customHeight="1" thickBot="1">
      <c r="A27" s="651"/>
      <c r="B27" s="674" t="s">
        <v>336</v>
      </c>
      <c r="C27" s="675">
        <f>SUM(C25:C26)</f>
        <v>145523</v>
      </c>
      <c r="D27" s="675">
        <f>SUM(D24:D26)</f>
        <v>151297</v>
      </c>
      <c r="E27" s="675">
        <f>SUM(E24:E26)</f>
        <v>158721</v>
      </c>
      <c r="F27" s="663">
        <f>SUM(E27/D27)</f>
        <v>1.0490690496176396</v>
      </c>
    </row>
    <row r="28" spans="1:6" ht="13.5" customHeight="1" thickBot="1">
      <c r="A28" s="651"/>
      <c r="B28" s="676" t="s">
        <v>122</v>
      </c>
      <c r="C28" s="675"/>
      <c r="D28" s="675"/>
      <c r="E28" s="675"/>
      <c r="F28" s="669"/>
    </row>
    <row r="29" spans="1:6" ht="15.75" thickBot="1">
      <c r="A29" s="677"/>
      <c r="B29" s="678" t="s">
        <v>354</v>
      </c>
      <c r="C29" s="679">
        <f>SUM(C22+C23+C27)</f>
        <v>153053</v>
      </c>
      <c r="D29" s="679">
        <f>SUM(D22+D23+D27)</f>
        <v>158827</v>
      </c>
      <c r="E29" s="679">
        <f>SUM(E22+E23+E27)</f>
        <v>166251</v>
      </c>
      <c r="F29" s="663">
        <f>SUM(E29/D29)</f>
        <v>1.0467426822895352</v>
      </c>
    </row>
    <row r="30" spans="1:6" ht="12.75">
      <c r="A30" s="645"/>
      <c r="B30" s="680" t="s">
        <v>762</v>
      </c>
      <c r="C30" s="652">
        <v>85472</v>
      </c>
      <c r="D30" s="652">
        <v>86586</v>
      </c>
      <c r="E30" s="652">
        <v>86745</v>
      </c>
      <c r="F30" s="653">
        <f>SUM(E30/D30)</f>
        <v>1.0018363245790312</v>
      </c>
    </row>
    <row r="31" spans="1:6" ht="12.75">
      <c r="A31" s="645"/>
      <c r="B31" s="680" t="s">
        <v>763</v>
      </c>
      <c r="C31" s="652">
        <v>24866</v>
      </c>
      <c r="D31" s="652">
        <v>25166</v>
      </c>
      <c r="E31" s="652">
        <v>25209</v>
      </c>
      <c r="F31" s="653">
        <f>SUM(E31/D31)</f>
        <v>1.001708654533895</v>
      </c>
    </row>
    <row r="32" spans="1:6" ht="12.75">
      <c r="A32" s="645"/>
      <c r="B32" s="680" t="s">
        <v>764</v>
      </c>
      <c r="C32" s="652">
        <v>42715</v>
      </c>
      <c r="D32" s="652">
        <v>47075</v>
      </c>
      <c r="E32" s="652">
        <v>53367</v>
      </c>
      <c r="F32" s="653">
        <f>SUM(E32/D32)</f>
        <v>1.133659054699947</v>
      </c>
    </row>
    <row r="33" spans="1:6" ht="12.75">
      <c r="A33" s="645"/>
      <c r="B33" s="681" t="s">
        <v>766</v>
      </c>
      <c r="C33" s="652"/>
      <c r="D33" s="652"/>
      <c r="E33" s="652"/>
      <c r="F33" s="653"/>
    </row>
    <row r="34" spans="1:6" ht="13.5" thickBot="1">
      <c r="A34" s="645"/>
      <c r="B34" s="682" t="s">
        <v>765</v>
      </c>
      <c r="C34" s="659"/>
      <c r="D34" s="659"/>
      <c r="E34" s="659"/>
      <c r="F34" s="660"/>
    </row>
    <row r="35" spans="1:6" ht="13.5" thickBot="1">
      <c r="A35" s="645"/>
      <c r="B35" s="683" t="s">
        <v>335</v>
      </c>
      <c r="C35" s="662">
        <f>SUM(C30:C34)</f>
        <v>153053</v>
      </c>
      <c r="D35" s="662">
        <f>SUM(D30:D34)</f>
        <v>158827</v>
      </c>
      <c r="E35" s="662">
        <f>SUM(E30:E34)</f>
        <v>165321</v>
      </c>
      <c r="F35" s="663">
        <f>SUM(E35/D35)</f>
        <v>1.040887254685916</v>
      </c>
    </row>
    <row r="36" spans="1:6" ht="12.75">
      <c r="A36" s="645"/>
      <c r="B36" s="680" t="s">
        <v>642</v>
      </c>
      <c r="C36" s="652"/>
      <c r="D36" s="652"/>
      <c r="E36" s="652"/>
      <c r="F36" s="653"/>
    </row>
    <row r="37" spans="1:6" ht="12.75">
      <c r="A37" s="645"/>
      <c r="B37" s="680" t="s">
        <v>643</v>
      </c>
      <c r="C37" s="652"/>
      <c r="D37" s="652"/>
      <c r="E37" s="652">
        <v>930</v>
      </c>
      <c r="F37" s="653"/>
    </row>
    <row r="38" spans="1:6" ht="13.5" thickBot="1">
      <c r="A38" s="645"/>
      <c r="B38" s="682" t="s">
        <v>774</v>
      </c>
      <c r="C38" s="659"/>
      <c r="D38" s="659"/>
      <c r="E38" s="659"/>
      <c r="F38" s="660"/>
    </row>
    <row r="39" spans="1:6" ht="13.5" thickBot="1">
      <c r="A39" s="645"/>
      <c r="B39" s="684" t="s">
        <v>342</v>
      </c>
      <c r="C39" s="685"/>
      <c r="D39" s="685"/>
      <c r="E39" s="662">
        <f>SUM(E36:E38)</f>
        <v>930</v>
      </c>
      <c r="F39" s="660"/>
    </row>
    <row r="40" spans="1:6" ht="13.5" thickBot="1">
      <c r="A40" s="645"/>
      <c r="B40" s="686" t="s">
        <v>123</v>
      </c>
      <c r="C40" s="685"/>
      <c r="D40" s="685"/>
      <c r="E40" s="685"/>
      <c r="F40" s="669"/>
    </row>
    <row r="41" spans="1:6" ht="15.75" thickBot="1">
      <c r="A41" s="642"/>
      <c r="B41" s="687" t="s">
        <v>426</v>
      </c>
      <c r="C41" s="679">
        <f>SUM(C35+C39+C40)</f>
        <v>153053</v>
      </c>
      <c r="D41" s="679">
        <f>SUM(D35+D39+D40)</f>
        <v>158827</v>
      </c>
      <c r="E41" s="679">
        <f>SUM(E35+E39+E40)</f>
        <v>166251</v>
      </c>
      <c r="F41" s="663">
        <f>SUM(E41/D41)</f>
        <v>1.0467426822895352</v>
      </c>
    </row>
    <row r="42" spans="1:6" ht="15">
      <c r="A42" s="300">
        <v>2309</v>
      </c>
      <c r="B42" s="688" t="s">
        <v>775</v>
      </c>
      <c r="C42" s="645"/>
      <c r="D42" s="645"/>
      <c r="E42" s="645"/>
      <c r="F42" s="653"/>
    </row>
    <row r="43" spans="1:6" ht="12.75">
      <c r="A43" s="645"/>
      <c r="B43" s="647" t="s">
        <v>551</v>
      </c>
      <c r="C43" s="645"/>
      <c r="D43" s="645"/>
      <c r="E43" s="645"/>
      <c r="F43" s="653"/>
    </row>
    <row r="44" spans="1:6" ht="13.5" thickBot="1">
      <c r="A44" s="645"/>
      <c r="B44" s="648" t="s">
        <v>552</v>
      </c>
      <c r="C44" s="642"/>
      <c r="D44" s="642"/>
      <c r="E44" s="642"/>
      <c r="F44" s="660"/>
    </row>
    <row r="45" spans="1:6" ht="13.5" thickBot="1">
      <c r="A45" s="645"/>
      <c r="B45" s="650" t="s">
        <v>553</v>
      </c>
      <c r="C45" s="642"/>
      <c r="D45" s="642"/>
      <c r="E45" s="642"/>
      <c r="F45" s="669"/>
    </row>
    <row r="46" spans="1:6" ht="12.75">
      <c r="A46" s="645"/>
      <c r="B46" s="647" t="s">
        <v>554</v>
      </c>
      <c r="C46" s="652"/>
      <c r="D46" s="652"/>
      <c r="E46" s="652"/>
      <c r="F46" s="653"/>
    </row>
    <row r="47" spans="1:6" ht="12.75">
      <c r="A47" s="645"/>
      <c r="B47" s="654" t="s">
        <v>555</v>
      </c>
      <c r="C47" s="655"/>
      <c r="D47" s="655"/>
      <c r="E47" s="655"/>
      <c r="F47" s="653"/>
    </row>
    <row r="48" spans="1:6" ht="12.75">
      <c r="A48" s="645"/>
      <c r="B48" s="654" t="s">
        <v>556</v>
      </c>
      <c r="C48" s="655"/>
      <c r="D48" s="655"/>
      <c r="E48" s="655"/>
      <c r="F48" s="653"/>
    </row>
    <row r="49" spans="1:6" ht="12.75">
      <c r="A49" s="645"/>
      <c r="B49" s="656" t="s">
        <v>557</v>
      </c>
      <c r="C49" s="652"/>
      <c r="D49" s="652"/>
      <c r="E49" s="652"/>
      <c r="F49" s="653"/>
    </row>
    <row r="50" spans="1:6" ht="12.75">
      <c r="A50" s="645"/>
      <c r="B50" s="656" t="s">
        <v>558</v>
      </c>
      <c r="C50" s="652">
        <v>7277</v>
      </c>
      <c r="D50" s="652">
        <v>7277</v>
      </c>
      <c r="E50" s="652">
        <v>7277</v>
      </c>
      <c r="F50" s="653">
        <f>SUM(E50/D50)</f>
        <v>1</v>
      </c>
    </row>
    <row r="51" spans="1:6" ht="12.75">
      <c r="A51" s="645"/>
      <c r="B51" s="656" t="s">
        <v>559</v>
      </c>
      <c r="C51" s="652">
        <v>1830</v>
      </c>
      <c r="D51" s="652">
        <v>1830</v>
      </c>
      <c r="E51" s="652">
        <v>1830</v>
      </c>
      <c r="F51" s="653">
        <f>SUM(E51/D51)</f>
        <v>1</v>
      </c>
    </row>
    <row r="52" spans="1:6" ht="12.75">
      <c r="A52" s="645"/>
      <c r="B52" s="657" t="s">
        <v>560</v>
      </c>
      <c r="C52" s="652"/>
      <c r="D52" s="652"/>
      <c r="E52" s="652"/>
      <c r="F52" s="653"/>
    </row>
    <row r="53" spans="1:6" ht="13.5" thickBot="1">
      <c r="A53" s="645"/>
      <c r="B53" s="658" t="s">
        <v>561</v>
      </c>
      <c r="C53" s="659">
        <v>500</v>
      </c>
      <c r="D53" s="659">
        <v>500</v>
      </c>
      <c r="E53" s="659">
        <v>500</v>
      </c>
      <c r="F53" s="660">
        <f>SUM(E53/D53)</f>
        <v>1</v>
      </c>
    </row>
    <row r="54" spans="1:6" ht="13.5" thickBot="1">
      <c r="A54" s="645"/>
      <c r="B54" s="661" t="s">
        <v>792</v>
      </c>
      <c r="C54" s="662">
        <f>SUM(C46+C49+C50+C51+C53)</f>
        <v>9607</v>
      </c>
      <c r="D54" s="662">
        <f>SUM(D46+D49+D50+D51+D53)</f>
        <v>9607</v>
      </c>
      <c r="E54" s="662">
        <f>SUM(E46+E49+E50+E51+E53)</f>
        <v>9607</v>
      </c>
      <c r="F54" s="663">
        <f>SUM(E54/D54)</f>
        <v>1</v>
      </c>
    </row>
    <row r="55" spans="1:6" ht="13.5" thickBot="1">
      <c r="A55" s="645"/>
      <c r="B55" s="665" t="s">
        <v>343</v>
      </c>
      <c r="C55" s="666">
        <f>SUM(C54+C45)</f>
        <v>9607</v>
      </c>
      <c r="D55" s="666">
        <f>SUM(D54+D45)</f>
        <v>9607</v>
      </c>
      <c r="E55" s="666">
        <f>SUM(E54+E45)</f>
        <v>9607</v>
      </c>
      <c r="F55" s="663">
        <f>SUM(E55/D55)</f>
        <v>1</v>
      </c>
    </row>
    <row r="56" spans="1:6" ht="13.5" thickBot="1">
      <c r="A56" s="645"/>
      <c r="B56" s="667" t="s">
        <v>344</v>
      </c>
      <c r="C56" s="668"/>
      <c r="D56" s="668"/>
      <c r="E56" s="668"/>
      <c r="F56" s="669"/>
    </row>
    <row r="57" spans="1:6" ht="12.75">
      <c r="A57" s="645"/>
      <c r="B57" s="670" t="s">
        <v>562</v>
      </c>
      <c r="C57" s="671"/>
      <c r="D57" s="671">
        <v>4671</v>
      </c>
      <c r="E57" s="671">
        <v>4671</v>
      </c>
      <c r="F57" s="653">
        <f>SUM(E57/D57)</f>
        <v>1</v>
      </c>
    </row>
    <row r="58" spans="1:6" ht="12.75">
      <c r="A58" s="645"/>
      <c r="B58" s="672" t="s">
        <v>570</v>
      </c>
      <c r="C58" s="652">
        <v>154861</v>
      </c>
      <c r="D58" s="652">
        <v>158436</v>
      </c>
      <c r="E58" s="652">
        <v>163614</v>
      </c>
      <c r="F58" s="653">
        <f>SUM(E58/D58)</f>
        <v>1.0326819662197986</v>
      </c>
    </row>
    <row r="59" spans="1:6" ht="13.5" thickBot="1">
      <c r="A59" s="645"/>
      <c r="B59" s="673" t="s">
        <v>571</v>
      </c>
      <c r="C59" s="659">
        <v>6076</v>
      </c>
      <c r="D59" s="659">
        <v>6076</v>
      </c>
      <c r="E59" s="659">
        <v>9115</v>
      </c>
      <c r="F59" s="660">
        <f>SUM(E59/D59)</f>
        <v>1.500164581961817</v>
      </c>
    </row>
    <row r="60" spans="1:6" ht="13.5" thickBot="1">
      <c r="A60" s="645"/>
      <c r="B60" s="674" t="s">
        <v>336</v>
      </c>
      <c r="C60" s="675">
        <f>SUM(C58:C59)</f>
        <v>160937</v>
      </c>
      <c r="D60" s="675">
        <f>SUM(D57:D59)</f>
        <v>169183</v>
      </c>
      <c r="E60" s="675">
        <f>SUM(E57:E59)</f>
        <v>177400</v>
      </c>
      <c r="F60" s="663">
        <f>SUM(E60/D60)</f>
        <v>1.0485687096221252</v>
      </c>
    </row>
    <row r="61" spans="1:6" ht="13.5" thickBot="1">
      <c r="A61" s="645"/>
      <c r="B61" s="676" t="s">
        <v>122</v>
      </c>
      <c r="C61" s="675"/>
      <c r="D61" s="675"/>
      <c r="E61" s="675"/>
      <c r="F61" s="669"/>
    </row>
    <row r="62" spans="1:6" ht="15.75" thickBot="1">
      <c r="A62" s="645"/>
      <c r="B62" s="678" t="s">
        <v>354</v>
      </c>
      <c r="C62" s="679">
        <f>SUM(C55+C56+C60)</f>
        <v>170544</v>
      </c>
      <c r="D62" s="679">
        <f>SUM(D55+D56+D60)</f>
        <v>178790</v>
      </c>
      <c r="E62" s="679">
        <f>SUM(E55+E56+E60)</f>
        <v>187007</v>
      </c>
      <c r="F62" s="663">
        <f>SUM(E62/D62)</f>
        <v>1.0459589462497902</v>
      </c>
    </row>
    <row r="63" spans="1:6" ht="12.75">
      <c r="A63" s="645"/>
      <c r="B63" s="680" t="s">
        <v>762</v>
      </c>
      <c r="C63" s="652">
        <v>101731</v>
      </c>
      <c r="D63" s="652">
        <v>104760</v>
      </c>
      <c r="E63" s="652">
        <v>106475</v>
      </c>
      <c r="F63" s="653">
        <f>SUM(E63/D63)</f>
        <v>1.0163707521954946</v>
      </c>
    </row>
    <row r="64" spans="1:6" ht="12.75">
      <c r="A64" s="645"/>
      <c r="B64" s="680" t="s">
        <v>763</v>
      </c>
      <c r="C64" s="652">
        <v>29366</v>
      </c>
      <c r="D64" s="652">
        <v>30184</v>
      </c>
      <c r="E64" s="652">
        <v>30647</v>
      </c>
      <c r="F64" s="653">
        <f>SUM(E64/D64)</f>
        <v>1.0153392525841505</v>
      </c>
    </row>
    <row r="65" spans="1:6" ht="12.75">
      <c r="A65" s="645"/>
      <c r="B65" s="680" t="s">
        <v>764</v>
      </c>
      <c r="C65" s="652">
        <v>39447</v>
      </c>
      <c r="D65" s="652">
        <v>43846</v>
      </c>
      <c r="E65" s="652">
        <v>46885</v>
      </c>
      <c r="F65" s="653">
        <f>SUM(E65/D65)</f>
        <v>1.0693107695114719</v>
      </c>
    </row>
    <row r="66" spans="1:6" ht="12.75">
      <c r="A66" s="645"/>
      <c r="B66" s="681" t="s">
        <v>766</v>
      </c>
      <c r="C66" s="652"/>
      <c r="D66" s="652"/>
      <c r="E66" s="652"/>
      <c r="F66" s="653"/>
    </row>
    <row r="67" spans="1:6" ht="13.5" thickBot="1">
      <c r="A67" s="645"/>
      <c r="B67" s="682" t="s">
        <v>765</v>
      </c>
      <c r="C67" s="659"/>
      <c r="D67" s="659"/>
      <c r="E67" s="659"/>
      <c r="F67" s="660"/>
    </row>
    <row r="68" spans="1:6" ht="13.5" thickBot="1">
      <c r="A68" s="645"/>
      <c r="B68" s="683" t="s">
        <v>335</v>
      </c>
      <c r="C68" s="662">
        <f>SUM(C63:C67)</f>
        <v>170544</v>
      </c>
      <c r="D68" s="662">
        <f>SUM(D63:D67)</f>
        <v>178790</v>
      </c>
      <c r="E68" s="662">
        <f>SUM(E63:E67)</f>
        <v>184007</v>
      </c>
      <c r="F68" s="663">
        <f>SUM(E68/D68)</f>
        <v>1.029179484311203</v>
      </c>
    </row>
    <row r="69" spans="1:6" ht="12.75">
      <c r="A69" s="645"/>
      <c r="B69" s="680" t="s">
        <v>642</v>
      </c>
      <c r="C69" s="652"/>
      <c r="D69" s="652"/>
      <c r="E69" s="652"/>
      <c r="F69" s="653"/>
    </row>
    <row r="70" spans="1:6" ht="12.75">
      <c r="A70" s="645"/>
      <c r="B70" s="680" t="s">
        <v>643</v>
      </c>
      <c r="C70" s="652"/>
      <c r="D70" s="652"/>
      <c r="E70" s="652">
        <v>3000</v>
      </c>
      <c r="F70" s="653"/>
    </row>
    <row r="71" spans="1:6" ht="13.5" thickBot="1">
      <c r="A71" s="645"/>
      <c r="B71" s="682" t="s">
        <v>774</v>
      </c>
      <c r="C71" s="659"/>
      <c r="D71" s="659"/>
      <c r="E71" s="659"/>
      <c r="F71" s="660"/>
    </row>
    <row r="72" spans="1:6" ht="13.5" thickBot="1">
      <c r="A72" s="645"/>
      <c r="B72" s="684" t="s">
        <v>342</v>
      </c>
      <c r="C72" s="685"/>
      <c r="D72" s="685"/>
      <c r="E72" s="662">
        <f>SUM(E69:E71)</f>
        <v>3000</v>
      </c>
      <c r="F72" s="669"/>
    </row>
    <row r="73" spans="1:6" ht="13.5" thickBot="1">
      <c r="A73" s="645"/>
      <c r="B73" s="686" t="s">
        <v>123</v>
      </c>
      <c r="C73" s="685"/>
      <c r="D73" s="685"/>
      <c r="E73" s="685"/>
      <c r="F73" s="669"/>
    </row>
    <row r="74" spans="1:6" ht="15.75" thickBot="1">
      <c r="A74" s="642"/>
      <c r="B74" s="687" t="s">
        <v>426</v>
      </c>
      <c r="C74" s="679">
        <f>SUM(C68+C72+C73)</f>
        <v>170544</v>
      </c>
      <c r="D74" s="679">
        <f>SUM(D68+D72+D73)</f>
        <v>178790</v>
      </c>
      <c r="E74" s="679">
        <f>SUM(E68+E72+E73)</f>
        <v>187007</v>
      </c>
      <c r="F74" s="663">
        <f>SUM(E74/D74)</f>
        <v>1.0459589462497902</v>
      </c>
    </row>
    <row r="75" spans="1:6" ht="15">
      <c r="A75" s="300">
        <v>2310</v>
      </c>
      <c r="B75" s="688" t="s">
        <v>776</v>
      </c>
      <c r="C75" s="652"/>
      <c r="D75" s="652"/>
      <c r="E75" s="652"/>
      <c r="F75" s="653"/>
    </row>
    <row r="76" spans="1:6" ht="12.75">
      <c r="A76" s="645"/>
      <c r="B76" s="647" t="s">
        <v>551</v>
      </c>
      <c r="C76" s="645"/>
      <c r="D76" s="645"/>
      <c r="E76" s="645"/>
      <c r="F76" s="653"/>
    </row>
    <row r="77" spans="1:6" ht="13.5" thickBot="1">
      <c r="A77" s="645"/>
      <c r="B77" s="648" t="s">
        <v>552</v>
      </c>
      <c r="C77" s="642"/>
      <c r="D77" s="642"/>
      <c r="E77" s="642"/>
      <c r="F77" s="660"/>
    </row>
    <row r="78" spans="1:6" ht="13.5" thickBot="1">
      <c r="A78" s="645"/>
      <c r="B78" s="650" t="s">
        <v>553</v>
      </c>
      <c r="C78" s="642"/>
      <c r="D78" s="642"/>
      <c r="E78" s="642"/>
      <c r="F78" s="669"/>
    </row>
    <row r="79" spans="1:6" ht="12.75">
      <c r="A79" s="645"/>
      <c r="B79" s="647" t="s">
        <v>554</v>
      </c>
      <c r="C79" s="652"/>
      <c r="D79" s="652"/>
      <c r="E79" s="652"/>
      <c r="F79" s="653"/>
    </row>
    <row r="80" spans="1:6" ht="12.75">
      <c r="A80" s="645"/>
      <c r="B80" s="654" t="s">
        <v>555</v>
      </c>
      <c r="C80" s="655"/>
      <c r="D80" s="655"/>
      <c r="E80" s="655"/>
      <c r="F80" s="653"/>
    </row>
    <row r="81" spans="1:6" ht="12.75">
      <c r="A81" s="645"/>
      <c r="B81" s="654" t="s">
        <v>556</v>
      </c>
      <c r="C81" s="655"/>
      <c r="D81" s="655"/>
      <c r="E81" s="655"/>
      <c r="F81" s="653"/>
    </row>
    <row r="82" spans="1:6" ht="12.75">
      <c r="A82" s="645"/>
      <c r="B82" s="656" t="s">
        <v>557</v>
      </c>
      <c r="C82" s="652"/>
      <c r="D82" s="652"/>
      <c r="E82" s="652"/>
      <c r="F82" s="653"/>
    </row>
    <row r="83" spans="1:6" ht="12.75">
      <c r="A83" s="645"/>
      <c r="B83" s="656" t="s">
        <v>558</v>
      </c>
      <c r="C83" s="652">
        <v>4551</v>
      </c>
      <c r="D83" s="652">
        <v>4551</v>
      </c>
      <c r="E83" s="652">
        <v>4551</v>
      </c>
      <c r="F83" s="653">
        <f>SUM(E83/D83)</f>
        <v>1</v>
      </c>
    </row>
    <row r="84" spans="1:6" ht="12.75">
      <c r="A84" s="645"/>
      <c r="B84" s="656" t="s">
        <v>559</v>
      </c>
      <c r="C84" s="652">
        <v>1121</v>
      </c>
      <c r="D84" s="652">
        <v>1121</v>
      </c>
      <c r="E84" s="652">
        <v>1121</v>
      </c>
      <c r="F84" s="653">
        <f>SUM(E84/D84)</f>
        <v>1</v>
      </c>
    </row>
    <row r="85" spans="1:6" ht="12.75">
      <c r="A85" s="645"/>
      <c r="B85" s="657" t="s">
        <v>560</v>
      </c>
      <c r="C85" s="652"/>
      <c r="D85" s="652"/>
      <c r="E85" s="652"/>
      <c r="F85" s="653"/>
    </row>
    <row r="86" spans="1:6" ht="13.5" thickBot="1">
      <c r="A86" s="645"/>
      <c r="B86" s="658" t="s">
        <v>561</v>
      </c>
      <c r="C86" s="659">
        <v>300</v>
      </c>
      <c r="D86" s="659">
        <v>300</v>
      </c>
      <c r="E86" s="659">
        <v>300</v>
      </c>
      <c r="F86" s="660">
        <f>SUM(E86/D86)</f>
        <v>1</v>
      </c>
    </row>
    <row r="87" spans="1:6" ht="13.5" thickBot="1">
      <c r="A87" s="645"/>
      <c r="B87" s="661" t="s">
        <v>792</v>
      </c>
      <c r="C87" s="662">
        <f>SUM(C79+C82+C83+C84+C86)</f>
        <v>5972</v>
      </c>
      <c r="D87" s="662">
        <f>SUM(D79+D82+D83+D84+D86)</f>
        <v>5972</v>
      </c>
      <c r="E87" s="662">
        <f>SUM(E79+E82+E83+E84+E86)</f>
        <v>5972</v>
      </c>
      <c r="F87" s="663">
        <f>SUM(E87/D87)</f>
        <v>1</v>
      </c>
    </row>
    <row r="88" spans="1:6" ht="13.5" thickBot="1">
      <c r="A88" s="645"/>
      <c r="B88" s="665" t="s">
        <v>343</v>
      </c>
      <c r="C88" s="666">
        <f>SUM(C87+C78)</f>
        <v>5972</v>
      </c>
      <c r="D88" s="666">
        <f>SUM(D87+D78)</f>
        <v>5972</v>
      </c>
      <c r="E88" s="666">
        <f>SUM(E87+E78)</f>
        <v>5972</v>
      </c>
      <c r="F88" s="663">
        <f>SUM(E88/D88)</f>
        <v>1</v>
      </c>
    </row>
    <row r="89" spans="1:6" ht="13.5" thickBot="1">
      <c r="A89" s="645"/>
      <c r="B89" s="667" t="s">
        <v>344</v>
      </c>
      <c r="C89" s="668"/>
      <c r="D89" s="668"/>
      <c r="E89" s="668"/>
      <c r="F89" s="669"/>
    </row>
    <row r="90" spans="1:6" ht="12.75">
      <c r="A90" s="645"/>
      <c r="B90" s="670" t="s">
        <v>562</v>
      </c>
      <c r="C90" s="671"/>
      <c r="D90" s="671">
        <v>903</v>
      </c>
      <c r="E90" s="671">
        <v>903</v>
      </c>
      <c r="F90" s="653">
        <f>SUM(E90/D90)</f>
        <v>1</v>
      </c>
    </row>
    <row r="91" spans="1:6" ht="12.75">
      <c r="A91" s="645"/>
      <c r="B91" s="672" t="s">
        <v>570</v>
      </c>
      <c r="C91" s="652">
        <v>81085</v>
      </c>
      <c r="D91" s="652">
        <v>82101</v>
      </c>
      <c r="E91" s="652">
        <v>82703</v>
      </c>
      <c r="F91" s="653">
        <f>SUM(E91/D91)</f>
        <v>1.0073324320044823</v>
      </c>
    </row>
    <row r="92" spans="1:6" ht="13.5" thickBot="1">
      <c r="A92" s="645"/>
      <c r="B92" s="673" t="s">
        <v>571</v>
      </c>
      <c r="C92" s="659">
        <v>3281</v>
      </c>
      <c r="D92" s="659">
        <v>3281</v>
      </c>
      <c r="E92" s="659">
        <v>4805</v>
      </c>
      <c r="F92" s="660">
        <f>SUM(E92/D92)</f>
        <v>1.4644925327644012</v>
      </c>
    </row>
    <row r="93" spans="1:6" ht="13.5" thickBot="1">
      <c r="A93" s="645"/>
      <c r="B93" s="674" t="s">
        <v>336</v>
      </c>
      <c r="C93" s="675">
        <f>SUM(C91:C92)</f>
        <v>84366</v>
      </c>
      <c r="D93" s="675">
        <f>SUM(D90:D92)</f>
        <v>86285</v>
      </c>
      <c r="E93" s="675">
        <f>SUM(E90:E92)</f>
        <v>88411</v>
      </c>
      <c r="F93" s="663">
        <f>SUM(E93/D93)</f>
        <v>1.0246392768152055</v>
      </c>
    </row>
    <row r="94" spans="1:6" ht="13.5" thickBot="1">
      <c r="A94" s="645"/>
      <c r="B94" s="676" t="s">
        <v>122</v>
      </c>
      <c r="C94" s="675"/>
      <c r="D94" s="675"/>
      <c r="E94" s="675"/>
      <c r="F94" s="669"/>
    </row>
    <row r="95" spans="1:6" ht="15.75" thickBot="1">
      <c r="A95" s="645"/>
      <c r="B95" s="678" t="s">
        <v>354</v>
      </c>
      <c r="C95" s="679">
        <f>SUM(C88+C89+C93)</f>
        <v>90338</v>
      </c>
      <c r="D95" s="679">
        <f>SUM(D88+D89+D93)</f>
        <v>92257</v>
      </c>
      <c r="E95" s="679">
        <f>SUM(E88+E89+E93)</f>
        <v>94383</v>
      </c>
      <c r="F95" s="663">
        <f>SUM(E95/D95)</f>
        <v>1.023044321840077</v>
      </c>
    </row>
    <row r="96" spans="1:6" ht="12.75">
      <c r="A96" s="645"/>
      <c r="B96" s="680" t="s">
        <v>762</v>
      </c>
      <c r="C96" s="652">
        <v>53753</v>
      </c>
      <c r="D96" s="652">
        <v>54812</v>
      </c>
      <c r="E96" s="652">
        <v>54837</v>
      </c>
      <c r="F96" s="653">
        <f>SUM(E96/D96)</f>
        <v>1.0004561045026636</v>
      </c>
    </row>
    <row r="97" spans="1:6" ht="12.75">
      <c r="A97" s="645"/>
      <c r="B97" s="680" t="s">
        <v>763</v>
      </c>
      <c r="C97" s="652">
        <v>15160</v>
      </c>
      <c r="D97" s="652">
        <v>15540</v>
      </c>
      <c r="E97" s="652">
        <v>15547</v>
      </c>
      <c r="F97" s="653">
        <f>SUM(E97/D97)</f>
        <v>1.0004504504504506</v>
      </c>
    </row>
    <row r="98" spans="1:6" ht="12.75">
      <c r="A98" s="645"/>
      <c r="B98" s="680" t="s">
        <v>764</v>
      </c>
      <c r="C98" s="652">
        <v>21425</v>
      </c>
      <c r="D98" s="652">
        <v>21905</v>
      </c>
      <c r="E98" s="652">
        <v>23429</v>
      </c>
      <c r="F98" s="653">
        <f>SUM(E98/D98)</f>
        <v>1.069573156813513</v>
      </c>
    </row>
    <row r="99" spans="1:6" ht="12.75">
      <c r="A99" s="645"/>
      <c r="B99" s="681" t="s">
        <v>766</v>
      </c>
      <c r="C99" s="652"/>
      <c r="D99" s="652"/>
      <c r="E99" s="652"/>
      <c r="F99" s="653"/>
    </row>
    <row r="100" spans="1:6" ht="13.5" thickBot="1">
      <c r="A100" s="645"/>
      <c r="B100" s="682" t="s">
        <v>765</v>
      </c>
      <c r="C100" s="659"/>
      <c r="D100" s="659"/>
      <c r="E100" s="659"/>
      <c r="F100" s="660"/>
    </row>
    <row r="101" spans="1:6" ht="13.5" thickBot="1">
      <c r="A101" s="645"/>
      <c r="B101" s="683" t="s">
        <v>335</v>
      </c>
      <c r="C101" s="662">
        <f>SUM(C96:C100)</f>
        <v>90338</v>
      </c>
      <c r="D101" s="662">
        <f>SUM(D96:D100)</f>
        <v>92257</v>
      </c>
      <c r="E101" s="662">
        <f>SUM(E96:E100)</f>
        <v>93813</v>
      </c>
      <c r="F101" s="663">
        <f>SUM(E101/D101)</f>
        <v>1.0168659288726059</v>
      </c>
    </row>
    <row r="102" spans="1:6" ht="12.75">
      <c r="A102" s="645"/>
      <c r="B102" s="680" t="s">
        <v>642</v>
      </c>
      <c r="C102" s="652"/>
      <c r="D102" s="652"/>
      <c r="E102" s="652"/>
      <c r="F102" s="653"/>
    </row>
    <row r="103" spans="1:6" ht="12.75">
      <c r="A103" s="645"/>
      <c r="B103" s="680" t="s">
        <v>643</v>
      </c>
      <c r="C103" s="652"/>
      <c r="D103" s="652"/>
      <c r="E103" s="652">
        <v>570</v>
      </c>
      <c r="F103" s="653"/>
    </row>
    <row r="104" spans="1:6" ht="13.5" thickBot="1">
      <c r="A104" s="645"/>
      <c r="B104" s="682" t="s">
        <v>774</v>
      </c>
      <c r="C104" s="659"/>
      <c r="D104" s="659"/>
      <c r="E104" s="659"/>
      <c r="F104" s="660"/>
    </row>
    <row r="105" spans="1:6" ht="13.5" thickBot="1">
      <c r="A105" s="645"/>
      <c r="B105" s="684" t="s">
        <v>342</v>
      </c>
      <c r="C105" s="685"/>
      <c r="D105" s="685"/>
      <c r="E105" s="662">
        <f>SUM(E102:E104)</f>
        <v>570</v>
      </c>
      <c r="F105" s="660"/>
    </row>
    <row r="106" spans="1:6" ht="13.5" thickBot="1">
      <c r="A106" s="645"/>
      <c r="B106" s="686" t="s">
        <v>123</v>
      </c>
      <c r="C106" s="685"/>
      <c r="D106" s="685"/>
      <c r="E106" s="685"/>
      <c r="F106" s="669"/>
    </row>
    <row r="107" spans="1:6" ht="15.75" thickBot="1">
      <c r="A107" s="642"/>
      <c r="B107" s="687" t="s">
        <v>426</v>
      </c>
      <c r="C107" s="679">
        <f>SUM(C101+C105+C106)</f>
        <v>90338</v>
      </c>
      <c r="D107" s="679">
        <f>SUM(D101+D105+D106)</f>
        <v>92257</v>
      </c>
      <c r="E107" s="679">
        <f>SUM(E101+E105+E106)</f>
        <v>94383</v>
      </c>
      <c r="F107" s="663">
        <f>SUM(E107/D107)</f>
        <v>1.023044321840077</v>
      </c>
    </row>
    <row r="108" spans="1:6" ht="15">
      <c r="A108" s="301">
        <v>2315</v>
      </c>
      <c r="B108" s="304" t="s">
        <v>572</v>
      </c>
      <c r="C108" s="652"/>
      <c r="D108" s="652"/>
      <c r="E108" s="652"/>
      <c r="F108" s="653"/>
    </row>
    <row r="109" spans="1:6" ht="12.75">
      <c r="A109" s="645"/>
      <c r="B109" s="647" t="s">
        <v>551</v>
      </c>
      <c r="C109" s="645"/>
      <c r="D109" s="645"/>
      <c r="E109" s="645"/>
      <c r="F109" s="653"/>
    </row>
    <row r="110" spans="1:6" ht="13.5" thickBot="1">
      <c r="A110" s="645"/>
      <c r="B110" s="648" t="s">
        <v>552</v>
      </c>
      <c r="C110" s="642"/>
      <c r="D110" s="642"/>
      <c r="E110" s="642"/>
      <c r="F110" s="660"/>
    </row>
    <row r="111" spans="1:6" ht="13.5" thickBot="1">
      <c r="A111" s="645"/>
      <c r="B111" s="650" t="s">
        <v>553</v>
      </c>
      <c r="C111" s="642"/>
      <c r="D111" s="642"/>
      <c r="E111" s="642"/>
      <c r="F111" s="669"/>
    </row>
    <row r="112" spans="1:6" ht="12.75">
      <c r="A112" s="645"/>
      <c r="B112" s="647" t="s">
        <v>554</v>
      </c>
      <c r="C112" s="652"/>
      <c r="D112" s="652"/>
      <c r="E112" s="652"/>
      <c r="F112" s="653"/>
    </row>
    <row r="113" spans="1:6" ht="12.75">
      <c r="A113" s="645"/>
      <c r="B113" s="654" t="s">
        <v>555</v>
      </c>
      <c r="C113" s="655"/>
      <c r="D113" s="655"/>
      <c r="E113" s="655"/>
      <c r="F113" s="653"/>
    </row>
    <row r="114" spans="1:6" ht="12.75">
      <c r="A114" s="645"/>
      <c r="B114" s="654" t="s">
        <v>556</v>
      </c>
      <c r="C114" s="655"/>
      <c r="D114" s="655"/>
      <c r="E114" s="655"/>
      <c r="F114" s="653"/>
    </row>
    <row r="115" spans="1:6" ht="12.75">
      <c r="A115" s="645"/>
      <c r="B115" s="656" t="s">
        <v>557</v>
      </c>
      <c r="C115" s="652"/>
      <c r="D115" s="652"/>
      <c r="E115" s="652"/>
      <c r="F115" s="653"/>
    </row>
    <row r="116" spans="1:6" ht="12.75">
      <c r="A116" s="645"/>
      <c r="B116" s="656" t="s">
        <v>558</v>
      </c>
      <c r="C116" s="652">
        <v>12882</v>
      </c>
      <c r="D116" s="652">
        <v>12882</v>
      </c>
      <c r="E116" s="652">
        <v>12882</v>
      </c>
      <c r="F116" s="653">
        <f>SUM(E116/D116)</f>
        <v>1</v>
      </c>
    </row>
    <row r="117" spans="1:6" ht="12.75">
      <c r="A117" s="645"/>
      <c r="B117" s="656" t="s">
        <v>559</v>
      </c>
      <c r="C117" s="652">
        <v>3343</v>
      </c>
      <c r="D117" s="652">
        <v>3343</v>
      </c>
      <c r="E117" s="652">
        <v>3343</v>
      </c>
      <c r="F117" s="653">
        <f>SUM(E117/D117)</f>
        <v>1</v>
      </c>
    </row>
    <row r="118" spans="1:6" ht="12.75">
      <c r="A118" s="645"/>
      <c r="B118" s="657" t="s">
        <v>560</v>
      </c>
      <c r="C118" s="652"/>
      <c r="D118" s="652"/>
      <c r="E118" s="652"/>
      <c r="F118" s="653"/>
    </row>
    <row r="119" spans="1:6" ht="13.5" thickBot="1">
      <c r="A119" s="645"/>
      <c r="B119" s="658" t="s">
        <v>561</v>
      </c>
      <c r="C119" s="659">
        <v>1000</v>
      </c>
      <c r="D119" s="659">
        <v>1000</v>
      </c>
      <c r="E119" s="659">
        <v>1000</v>
      </c>
      <c r="F119" s="660">
        <f>SUM(E119/D119)</f>
        <v>1</v>
      </c>
    </row>
    <row r="120" spans="1:6" ht="13.5" thickBot="1">
      <c r="A120" s="645"/>
      <c r="B120" s="661" t="s">
        <v>792</v>
      </c>
      <c r="C120" s="662">
        <f>SUM(C112+C115+C116+C117+C119)</f>
        <v>17225</v>
      </c>
      <c r="D120" s="662">
        <f>SUM(D112+D115+D116+D117+D119)</f>
        <v>17225</v>
      </c>
      <c r="E120" s="662">
        <f>SUM(E112+E115+E116+E117+E119)</f>
        <v>17225</v>
      </c>
      <c r="F120" s="663">
        <f>SUM(E120/D120)</f>
        <v>1</v>
      </c>
    </row>
    <row r="121" spans="1:6" ht="13.5" thickBot="1">
      <c r="A121" s="645"/>
      <c r="B121" s="665" t="s">
        <v>343</v>
      </c>
      <c r="C121" s="666">
        <f>SUM(C120+C111)</f>
        <v>17225</v>
      </c>
      <c r="D121" s="666">
        <f>SUM(D120+D111)</f>
        <v>17225</v>
      </c>
      <c r="E121" s="666">
        <f>SUM(E120+E111)</f>
        <v>17225</v>
      </c>
      <c r="F121" s="663">
        <f>SUM(E121/D121)</f>
        <v>1</v>
      </c>
    </row>
    <row r="122" spans="1:6" ht="13.5" thickBot="1">
      <c r="A122" s="645"/>
      <c r="B122" s="667" t="s">
        <v>344</v>
      </c>
      <c r="C122" s="668"/>
      <c r="D122" s="668"/>
      <c r="E122" s="668"/>
      <c r="F122" s="669"/>
    </row>
    <row r="123" spans="1:6" ht="12.75">
      <c r="A123" s="645"/>
      <c r="B123" s="670" t="s">
        <v>562</v>
      </c>
      <c r="C123" s="671"/>
      <c r="D123" s="671">
        <v>3378</v>
      </c>
      <c r="E123" s="671">
        <v>3378</v>
      </c>
      <c r="F123" s="988">
        <f>SUM(E123/D123)</f>
        <v>1</v>
      </c>
    </row>
    <row r="124" spans="1:6" ht="12.75">
      <c r="A124" s="645"/>
      <c r="B124" s="672" t="s">
        <v>570</v>
      </c>
      <c r="C124" s="652">
        <v>260792</v>
      </c>
      <c r="D124" s="652">
        <v>264413</v>
      </c>
      <c r="E124" s="652">
        <v>269027</v>
      </c>
      <c r="F124" s="653">
        <f>SUM(E124/D124)</f>
        <v>1.017449974093558</v>
      </c>
    </row>
    <row r="125" spans="1:6" ht="13.5" thickBot="1">
      <c r="A125" s="645"/>
      <c r="B125" s="673" t="s">
        <v>571</v>
      </c>
      <c r="C125" s="659">
        <v>12418</v>
      </c>
      <c r="D125" s="659">
        <v>12418</v>
      </c>
      <c r="E125" s="659">
        <v>18352</v>
      </c>
      <c r="F125" s="660">
        <f>SUM(E125/D125)</f>
        <v>1.4778547270091802</v>
      </c>
    </row>
    <row r="126" spans="1:6" ht="13.5" thickBot="1">
      <c r="A126" s="645"/>
      <c r="B126" s="674" t="s">
        <v>336</v>
      </c>
      <c r="C126" s="675">
        <f>SUM(C124:C125)</f>
        <v>273210</v>
      </c>
      <c r="D126" s="675">
        <f>SUM(D123:D125)</f>
        <v>280209</v>
      </c>
      <c r="E126" s="675">
        <f>SUM(E123:E125)</f>
        <v>290757</v>
      </c>
      <c r="F126" s="663">
        <f>SUM(E126/D126)</f>
        <v>1.0376433305140091</v>
      </c>
    </row>
    <row r="127" spans="1:6" ht="13.5" thickBot="1">
      <c r="A127" s="645"/>
      <c r="B127" s="676" t="s">
        <v>122</v>
      </c>
      <c r="C127" s="675"/>
      <c r="D127" s="675"/>
      <c r="E127" s="675"/>
      <c r="F127" s="669"/>
    </row>
    <row r="128" spans="1:6" ht="15.75" thickBot="1">
      <c r="A128" s="645"/>
      <c r="B128" s="678" t="s">
        <v>354</v>
      </c>
      <c r="C128" s="679">
        <f>SUM(C121+C122+C126)</f>
        <v>290435</v>
      </c>
      <c r="D128" s="679">
        <f>SUM(D121+D122+D126)</f>
        <v>297434</v>
      </c>
      <c r="E128" s="679">
        <f>SUM(E121+E122+E126)</f>
        <v>307982</v>
      </c>
      <c r="F128" s="663">
        <f>SUM(E128/D128)</f>
        <v>1.0354633296798617</v>
      </c>
    </row>
    <row r="129" spans="1:6" ht="12.75">
      <c r="A129" s="645"/>
      <c r="B129" s="680" t="s">
        <v>762</v>
      </c>
      <c r="C129" s="652">
        <v>159154</v>
      </c>
      <c r="D129" s="652">
        <v>161777</v>
      </c>
      <c r="E129" s="652">
        <v>162103</v>
      </c>
      <c r="F129" s="653">
        <f>SUM(E129/D129)</f>
        <v>1.0020151195781848</v>
      </c>
    </row>
    <row r="130" spans="1:6" ht="12.75">
      <c r="A130" s="645"/>
      <c r="B130" s="680" t="s">
        <v>763</v>
      </c>
      <c r="C130" s="652">
        <v>45853</v>
      </c>
      <c r="D130" s="652">
        <v>46561</v>
      </c>
      <c r="E130" s="652">
        <v>46649</v>
      </c>
      <c r="F130" s="653">
        <f>SUM(E130/D130)</f>
        <v>1.0018899937716115</v>
      </c>
    </row>
    <row r="131" spans="1:6" ht="12.75">
      <c r="A131" s="645"/>
      <c r="B131" s="680" t="s">
        <v>764</v>
      </c>
      <c r="C131" s="652">
        <v>85428</v>
      </c>
      <c r="D131" s="652">
        <v>89096</v>
      </c>
      <c r="E131" s="652">
        <v>95030</v>
      </c>
      <c r="F131" s="653">
        <f>SUM(E131/D131)</f>
        <v>1.0666023166023166</v>
      </c>
    </row>
    <row r="132" spans="1:6" ht="12.75">
      <c r="A132" s="645"/>
      <c r="B132" s="681" t="s">
        <v>766</v>
      </c>
      <c r="C132" s="652"/>
      <c r="D132" s="652"/>
      <c r="E132" s="652"/>
      <c r="F132" s="653"/>
    </row>
    <row r="133" spans="1:6" ht="13.5" thickBot="1">
      <c r="A133" s="645"/>
      <c r="B133" s="682" t="s">
        <v>765</v>
      </c>
      <c r="C133" s="659"/>
      <c r="D133" s="659"/>
      <c r="E133" s="659"/>
      <c r="F133" s="660"/>
    </row>
    <row r="134" spans="1:6" ht="13.5" thickBot="1">
      <c r="A134" s="645"/>
      <c r="B134" s="683" t="s">
        <v>335</v>
      </c>
      <c r="C134" s="662">
        <f>SUM(C129:C133)</f>
        <v>290435</v>
      </c>
      <c r="D134" s="662">
        <f>SUM(D129:D133)</f>
        <v>297434</v>
      </c>
      <c r="E134" s="662">
        <f>SUM(E129:E133)</f>
        <v>303782</v>
      </c>
      <c r="F134" s="663">
        <f>SUM(E134/D134)</f>
        <v>1.021342549943853</v>
      </c>
    </row>
    <row r="135" spans="1:6" ht="12.75">
      <c r="A135" s="645"/>
      <c r="B135" s="680" t="s">
        <v>642</v>
      </c>
      <c r="C135" s="652"/>
      <c r="D135" s="652"/>
      <c r="E135" s="652"/>
      <c r="F135" s="653"/>
    </row>
    <row r="136" spans="1:6" ht="12.75">
      <c r="A136" s="645"/>
      <c r="B136" s="680" t="s">
        <v>643</v>
      </c>
      <c r="C136" s="652"/>
      <c r="D136" s="652"/>
      <c r="E136" s="652">
        <v>4200</v>
      </c>
      <c r="F136" s="653"/>
    </row>
    <row r="137" spans="1:6" ht="13.5" thickBot="1">
      <c r="A137" s="645"/>
      <c r="B137" s="682" t="s">
        <v>774</v>
      </c>
      <c r="C137" s="659"/>
      <c r="D137" s="659"/>
      <c r="E137" s="659"/>
      <c r="F137" s="660"/>
    </row>
    <row r="138" spans="1:6" ht="13.5" thickBot="1">
      <c r="A138" s="645"/>
      <c r="B138" s="684" t="s">
        <v>342</v>
      </c>
      <c r="C138" s="685"/>
      <c r="D138" s="685"/>
      <c r="E138" s="662">
        <f>SUM(E135:E137)</f>
        <v>4200</v>
      </c>
      <c r="F138" s="669"/>
    </row>
    <row r="139" spans="1:6" ht="13.5" thickBot="1">
      <c r="A139" s="645"/>
      <c r="B139" s="686" t="s">
        <v>123</v>
      </c>
      <c r="C139" s="685"/>
      <c r="D139" s="685"/>
      <c r="E139" s="685"/>
      <c r="F139" s="669"/>
    </row>
    <row r="140" spans="1:6" ht="15.75" thickBot="1">
      <c r="A140" s="642"/>
      <c r="B140" s="687" t="s">
        <v>426</v>
      </c>
      <c r="C140" s="679">
        <f>SUM(C134+C138+C139)</f>
        <v>290435</v>
      </c>
      <c r="D140" s="679">
        <f>SUM(D134+D138+D139)</f>
        <v>297434</v>
      </c>
      <c r="E140" s="679">
        <f>SUM(E134+E138+E139)</f>
        <v>307982</v>
      </c>
      <c r="F140" s="663">
        <f>SUM(E140/D140)</f>
        <v>1.0354633296798617</v>
      </c>
    </row>
    <row r="141" spans="1:6" ht="15">
      <c r="A141" s="301">
        <v>2325</v>
      </c>
      <c r="B141" s="689" t="s">
        <v>777</v>
      </c>
      <c r="C141" s="652"/>
      <c r="D141" s="652"/>
      <c r="E141" s="652"/>
      <c r="F141" s="653"/>
    </row>
    <row r="142" spans="1:6" ht="12.75">
      <c r="A142" s="645"/>
      <c r="B142" s="647" t="s">
        <v>551</v>
      </c>
      <c r="C142" s="645"/>
      <c r="D142" s="645"/>
      <c r="E142" s="645"/>
      <c r="F142" s="653"/>
    </row>
    <row r="143" spans="1:6" ht="13.5" thickBot="1">
      <c r="A143" s="645"/>
      <c r="B143" s="648" t="s">
        <v>552</v>
      </c>
      <c r="C143" s="642"/>
      <c r="D143" s="642"/>
      <c r="E143" s="642"/>
      <c r="F143" s="660"/>
    </row>
    <row r="144" spans="1:6" ht="13.5" thickBot="1">
      <c r="A144" s="645"/>
      <c r="B144" s="650" t="s">
        <v>553</v>
      </c>
      <c r="C144" s="642"/>
      <c r="D144" s="642"/>
      <c r="E144" s="642"/>
      <c r="F144" s="669"/>
    </row>
    <row r="145" spans="1:6" ht="12.75">
      <c r="A145" s="645"/>
      <c r="B145" s="647" t="s">
        <v>554</v>
      </c>
      <c r="C145" s="652">
        <v>400</v>
      </c>
      <c r="D145" s="652">
        <v>400</v>
      </c>
      <c r="E145" s="989">
        <v>400</v>
      </c>
      <c r="F145" s="653">
        <f aca="true" t="shared" si="0" ref="F145:F200">SUM(E145/D145)</f>
        <v>1</v>
      </c>
    </row>
    <row r="146" spans="1:6" ht="12.75">
      <c r="A146" s="645"/>
      <c r="B146" s="654" t="s">
        <v>555</v>
      </c>
      <c r="C146" s="655">
        <v>400</v>
      </c>
      <c r="D146" s="655">
        <v>400</v>
      </c>
      <c r="E146" s="655">
        <v>400</v>
      </c>
      <c r="F146" s="653">
        <f t="shared" si="0"/>
        <v>1</v>
      </c>
    </row>
    <row r="147" spans="1:6" ht="12.75">
      <c r="A147" s="645"/>
      <c r="B147" s="654" t="s">
        <v>556</v>
      </c>
      <c r="C147" s="655"/>
      <c r="D147" s="655"/>
      <c r="E147" s="655"/>
      <c r="F147" s="653"/>
    </row>
    <row r="148" spans="1:6" ht="12.75">
      <c r="A148" s="645"/>
      <c r="B148" s="656" t="s">
        <v>557</v>
      </c>
      <c r="C148" s="652"/>
      <c r="D148" s="652"/>
      <c r="E148" s="652"/>
      <c r="F148" s="653"/>
    </row>
    <row r="149" spans="1:6" ht="12.75">
      <c r="A149" s="645"/>
      <c r="B149" s="656" t="s">
        <v>558</v>
      </c>
      <c r="C149" s="652">
        <v>4056</v>
      </c>
      <c r="D149" s="652">
        <v>4056</v>
      </c>
      <c r="E149" s="652">
        <v>4056</v>
      </c>
      <c r="F149" s="653">
        <f t="shared" si="0"/>
        <v>1</v>
      </c>
    </row>
    <row r="150" spans="1:6" ht="12.75">
      <c r="A150" s="645"/>
      <c r="B150" s="656" t="s">
        <v>559</v>
      </c>
      <c r="C150" s="652">
        <v>1095</v>
      </c>
      <c r="D150" s="652">
        <v>1095</v>
      </c>
      <c r="E150" s="652">
        <v>1095</v>
      </c>
      <c r="F150" s="653">
        <f t="shared" si="0"/>
        <v>1</v>
      </c>
    </row>
    <row r="151" spans="1:6" ht="12.75">
      <c r="A151" s="645"/>
      <c r="B151" s="657" t="s">
        <v>560</v>
      </c>
      <c r="C151" s="652"/>
      <c r="D151" s="652"/>
      <c r="E151" s="652"/>
      <c r="F151" s="653"/>
    </row>
    <row r="152" spans="1:6" ht="13.5" thickBot="1">
      <c r="A152" s="645"/>
      <c r="B152" s="658" t="s">
        <v>561</v>
      </c>
      <c r="C152" s="659"/>
      <c r="D152" s="659"/>
      <c r="E152" s="659">
        <v>2294</v>
      </c>
      <c r="F152" s="660"/>
    </row>
    <row r="153" spans="1:6" ht="13.5" thickBot="1">
      <c r="A153" s="645"/>
      <c r="B153" s="661" t="s">
        <v>792</v>
      </c>
      <c r="C153" s="662">
        <f>SUM(C145+C148+C149+C150)</f>
        <v>5551</v>
      </c>
      <c r="D153" s="662">
        <f>SUM(D145+D148+D149+D150)</f>
        <v>5551</v>
      </c>
      <c r="E153" s="662">
        <f>SUM(E145+E148+E149+E150)</f>
        <v>5551</v>
      </c>
      <c r="F153" s="663">
        <f t="shared" si="0"/>
        <v>1</v>
      </c>
    </row>
    <row r="154" spans="1:6" ht="13.5" thickBot="1">
      <c r="A154" s="645"/>
      <c r="B154" s="665" t="s">
        <v>343</v>
      </c>
      <c r="C154" s="666">
        <f>SUM(C153+C144)</f>
        <v>5551</v>
      </c>
      <c r="D154" s="666">
        <f>SUM(D153+D144)</f>
        <v>5551</v>
      </c>
      <c r="E154" s="666">
        <f>SUM(E153+E144)</f>
        <v>5551</v>
      </c>
      <c r="F154" s="663">
        <f t="shared" si="0"/>
        <v>1</v>
      </c>
    </row>
    <row r="155" spans="1:6" ht="13.5" thickBot="1">
      <c r="A155" s="645"/>
      <c r="B155" s="667" t="s">
        <v>344</v>
      </c>
      <c r="C155" s="668"/>
      <c r="D155" s="668"/>
      <c r="E155" s="668"/>
      <c r="F155" s="669"/>
    </row>
    <row r="156" spans="1:6" ht="12.75">
      <c r="A156" s="645"/>
      <c r="B156" s="670" t="s">
        <v>562</v>
      </c>
      <c r="C156" s="671"/>
      <c r="D156" s="671">
        <v>3214</v>
      </c>
      <c r="E156" s="671">
        <v>920</v>
      </c>
      <c r="F156" s="653">
        <f t="shared" si="0"/>
        <v>0.2862476664592408</v>
      </c>
    </row>
    <row r="157" spans="1:6" ht="12.75">
      <c r="A157" s="645"/>
      <c r="B157" s="672" t="s">
        <v>570</v>
      </c>
      <c r="C157" s="652">
        <v>120855</v>
      </c>
      <c r="D157" s="652">
        <v>122964</v>
      </c>
      <c r="E157" s="652">
        <v>123635</v>
      </c>
      <c r="F157" s="653">
        <f t="shared" si="0"/>
        <v>1.0054568816889495</v>
      </c>
    </row>
    <row r="158" spans="1:6" ht="13.5" thickBot="1">
      <c r="A158" s="645"/>
      <c r="B158" s="673" t="s">
        <v>571</v>
      </c>
      <c r="C158" s="659">
        <v>5114</v>
      </c>
      <c r="D158" s="659">
        <v>5114</v>
      </c>
      <c r="E158" s="659">
        <v>7392</v>
      </c>
      <c r="F158" s="660">
        <f t="shared" si="0"/>
        <v>1.4454438795463433</v>
      </c>
    </row>
    <row r="159" spans="1:6" ht="13.5" thickBot="1">
      <c r="A159" s="645"/>
      <c r="B159" s="674" t="s">
        <v>336</v>
      </c>
      <c r="C159" s="675">
        <f>SUM(C157:C158)</f>
        <v>125969</v>
      </c>
      <c r="D159" s="675">
        <f>SUM(D156:D158)</f>
        <v>131292</v>
      </c>
      <c r="E159" s="675">
        <f>SUM(E156:E158)</f>
        <v>131947</v>
      </c>
      <c r="F159" s="663">
        <f t="shared" si="0"/>
        <v>1.0049888797489566</v>
      </c>
    </row>
    <row r="160" spans="1:6" ht="13.5" thickBot="1">
      <c r="A160" s="645"/>
      <c r="B160" s="676" t="s">
        <v>122</v>
      </c>
      <c r="C160" s="675"/>
      <c r="D160" s="675"/>
      <c r="E160" s="675"/>
      <c r="F160" s="669"/>
    </row>
    <row r="161" spans="1:6" ht="15.75" thickBot="1">
      <c r="A161" s="645"/>
      <c r="B161" s="678" t="s">
        <v>354</v>
      </c>
      <c r="C161" s="679">
        <f>SUM(C154+C155+C159)</f>
        <v>131520</v>
      </c>
      <c r="D161" s="679">
        <f>SUM(D154+D155+D159)</f>
        <v>136843</v>
      </c>
      <c r="E161" s="679">
        <f>SUM(E154+E155+E159)</f>
        <v>137498</v>
      </c>
      <c r="F161" s="663">
        <f t="shared" si="0"/>
        <v>1.0047865071651454</v>
      </c>
    </row>
    <row r="162" spans="1:6" ht="12.75">
      <c r="A162" s="645"/>
      <c r="B162" s="680" t="s">
        <v>762</v>
      </c>
      <c r="C162" s="652">
        <v>75526</v>
      </c>
      <c r="D162" s="652">
        <v>77433</v>
      </c>
      <c r="E162" s="652">
        <v>77646</v>
      </c>
      <c r="F162" s="653">
        <f t="shared" si="0"/>
        <v>1.0027507651776375</v>
      </c>
    </row>
    <row r="163" spans="1:6" ht="12.75">
      <c r="A163" s="645"/>
      <c r="B163" s="680" t="s">
        <v>763</v>
      </c>
      <c r="C163" s="652">
        <v>21910</v>
      </c>
      <c r="D163" s="652">
        <v>22426</v>
      </c>
      <c r="E163" s="652">
        <v>22484</v>
      </c>
      <c r="F163" s="653">
        <f t="shared" si="0"/>
        <v>1.002586283777758</v>
      </c>
    </row>
    <row r="164" spans="1:6" ht="12.75">
      <c r="A164" s="645"/>
      <c r="B164" s="680" t="s">
        <v>764</v>
      </c>
      <c r="C164" s="652">
        <v>34084</v>
      </c>
      <c r="D164" s="652">
        <v>36984</v>
      </c>
      <c r="E164" s="652">
        <v>39262</v>
      </c>
      <c r="F164" s="653">
        <f t="shared" si="0"/>
        <v>1.0615942028985508</v>
      </c>
    </row>
    <row r="165" spans="1:6" ht="12.75">
      <c r="A165" s="645"/>
      <c r="B165" s="681" t="s">
        <v>766</v>
      </c>
      <c r="C165" s="652"/>
      <c r="D165" s="652"/>
      <c r="E165" s="652"/>
      <c r="F165" s="653"/>
    </row>
    <row r="166" spans="1:6" ht="13.5" thickBot="1">
      <c r="A166" s="645"/>
      <c r="B166" s="682" t="s">
        <v>765</v>
      </c>
      <c r="C166" s="659"/>
      <c r="D166" s="659"/>
      <c r="E166" s="659"/>
      <c r="F166" s="660"/>
    </row>
    <row r="167" spans="1:6" ht="13.5" thickBot="1">
      <c r="A167" s="645"/>
      <c r="B167" s="683" t="s">
        <v>335</v>
      </c>
      <c r="C167" s="662">
        <f>SUM(C162:C166)</f>
        <v>131520</v>
      </c>
      <c r="D167" s="662">
        <f>SUM(D162:D166)</f>
        <v>136843</v>
      </c>
      <c r="E167" s="662">
        <f>SUM(E162:E166)</f>
        <v>139392</v>
      </c>
      <c r="F167" s="663">
        <f t="shared" si="0"/>
        <v>1.0186271858991691</v>
      </c>
    </row>
    <row r="168" spans="1:6" ht="12.75">
      <c r="A168" s="645"/>
      <c r="B168" s="680" t="s">
        <v>642</v>
      </c>
      <c r="C168" s="652"/>
      <c r="D168" s="652"/>
      <c r="E168" s="652"/>
      <c r="F168" s="990"/>
    </row>
    <row r="169" spans="1:6" ht="12.75">
      <c r="A169" s="645"/>
      <c r="B169" s="680" t="s">
        <v>643</v>
      </c>
      <c r="C169" s="652"/>
      <c r="D169" s="652"/>
      <c r="E169" s="652">
        <v>400</v>
      </c>
      <c r="F169" s="653"/>
    </row>
    <row r="170" spans="1:6" ht="13.5" thickBot="1">
      <c r="A170" s="645"/>
      <c r="B170" s="682" t="s">
        <v>774</v>
      </c>
      <c r="C170" s="659"/>
      <c r="D170" s="659"/>
      <c r="E170" s="659"/>
      <c r="F170" s="660"/>
    </row>
    <row r="171" spans="1:6" ht="13.5" thickBot="1">
      <c r="A171" s="645"/>
      <c r="B171" s="684" t="s">
        <v>342</v>
      </c>
      <c r="C171" s="685"/>
      <c r="D171" s="685"/>
      <c r="E171" s="662">
        <f>SUM(E168:E170)</f>
        <v>400</v>
      </c>
      <c r="F171" s="669"/>
    </row>
    <row r="172" spans="1:6" ht="13.5" thickBot="1">
      <c r="A172" s="645"/>
      <c r="B172" s="686" t="s">
        <v>123</v>
      </c>
      <c r="C172" s="685"/>
      <c r="D172" s="685"/>
      <c r="E172" s="685"/>
      <c r="F172" s="669"/>
    </row>
    <row r="173" spans="1:6" ht="15.75" thickBot="1">
      <c r="A173" s="642"/>
      <c r="B173" s="687" t="s">
        <v>426</v>
      </c>
      <c r="C173" s="679">
        <f>SUM(C167+C171+C172)</f>
        <v>131520</v>
      </c>
      <c r="D173" s="679">
        <f>SUM(D167+D171+D172)</f>
        <v>136843</v>
      </c>
      <c r="E173" s="679">
        <f>SUM(E167+E171+E172)</f>
        <v>139792</v>
      </c>
      <c r="F173" s="663">
        <f t="shared" si="0"/>
        <v>1.021550243709945</v>
      </c>
    </row>
    <row r="174" spans="1:6" ht="15">
      <c r="A174" s="301">
        <v>2330</v>
      </c>
      <c r="B174" s="304" t="s">
        <v>778</v>
      </c>
      <c r="C174" s="652"/>
      <c r="D174" s="652"/>
      <c r="E174" s="652"/>
      <c r="F174" s="653"/>
    </row>
    <row r="175" spans="1:6" ht="12.75">
      <c r="A175" s="645"/>
      <c r="B175" s="647" t="s">
        <v>551</v>
      </c>
      <c r="C175" s="645"/>
      <c r="D175" s="645"/>
      <c r="E175" s="645"/>
      <c r="F175" s="653"/>
    </row>
    <row r="176" spans="1:6" ht="13.5" thickBot="1">
      <c r="A176" s="645"/>
      <c r="B176" s="648" t="s">
        <v>552</v>
      </c>
      <c r="C176" s="642"/>
      <c r="D176" s="642"/>
      <c r="E176" s="642"/>
      <c r="F176" s="660"/>
    </row>
    <row r="177" spans="1:6" ht="13.5" thickBot="1">
      <c r="A177" s="645"/>
      <c r="B177" s="650" t="s">
        <v>573</v>
      </c>
      <c r="C177" s="642"/>
      <c r="D177" s="642"/>
      <c r="E177" s="642"/>
      <c r="F177" s="669"/>
    </row>
    <row r="178" spans="1:6" ht="12.75">
      <c r="A178" s="645"/>
      <c r="B178" s="647" t="s">
        <v>554</v>
      </c>
      <c r="C178" s="652">
        <v>1174</v>
      </c>
      <c r="D178" s="652">
        <v>1174</v>
      </c>
      <c r="E178" s="652">
        <v>1174</v>
      </c>
      <c r="F178" s="653">
        <f t="shared" si="0"/>
        <v>1</v>
      </c>
    </row>
    <row r="179" spans="1:6" ht="12.75">
      <c r="A179" s="645"/>
      <c r="B179" s="654" t="s">
        <v>555</v>
      </c>
      <c r="C179" s="655">
        <v>674</v>
      </c>
      <c r="D179" s="655">
        <v>674</v>
      </c>
      <c r="E179" s="655">
        <v>674</v>
      </c>
      <c r="F179" s="653">
        <f t="shared" si="0"/>
        <v>1</v>
      </c>
    </row>
    <row r="180" spans="1:6" ht="12.75">
      <c r="A180" s="645"/>
      <c r="B180" s="654" t="s">
        <v>556</v>
      </c>
      <c r="C180" s="655">
        <v>500</v>
      </c>
      <c r="D180" s="655">
        <v>500</v>
      </c>
      <c r="E180" s="655">
        <v>500</v>
      </c>
      <c r="F180" s="653">
        <f t="shared" si="0"/>
        <v>1</v>
      </c>
    </row>
    <row r="181" spans="1:6" ht="12.75">
      <c r="A181" s="645"/>
      <c r="B181" s="656" t="s">
        <v>557</v>
      </c>
      <c r="C181" s="652"/>
      <c r="D181" s="652"/>
      <c r="E181" s="652"/>
      <c r="F181" s="653"/>
    </row>
    <row r="182" spans="1:6" ht="12.75">
      <c r="A182" s="645"/>
      <c r="B182" s="656" t="s">
        <v>558</v>
      </c>
      <c r="C182" s="652">
        <v>4144</v>
      </c>
      <c r="D182" s="652">
        <v>4144</v>
      </c>
      <c r="E182" s="652">
        <v>4144</v>
      </c>
      <c r="F182" s="653">
        <f t="shared" si="0"/>
        <v>1</v>
      </c>
    </row>
    <row r="183" spans="1:6" ht="12.75">
      <c r="A183" s="645"/>
      <c r="B183" s="656" t="s">
        <v>559</v>
      </c>
      <c r="C183" s="652">
        <v>1119</v>
      </c>
      <c r="D183" s="652">
        <v>1119</v>
      </c>
      <c r="E183" s="652">
        <v>1119</v>
      </c>
      <c r="F183" s="653">
        <f t="shared" si="0"/>
        <v>1</v>
      </c>
    </row>
    <row r="184" spans="1:6" ht="12.75">
      <c r="A184" s="645"/>
      <c r="B184" s="657" t="s">
        <v>560</v>
      </c>
      <c r="C184" s="652"/>
      <c r="D184" s="652"/>
      <c r="E184" s="652"/>
      <c r="F184" s="653"/>
    </row>
    <row r="185" spans="1:6" ht="13.5" thickBot="1">
      <c r="A185" s="645"/>
      <c r="B185" s="658" t="s">
        <v>561</v>
      </c>
      <c r="C185" s="659">
        <v>355</v>
      </c>
      <c r="D185" s="659">
        <v>355</v>
      </c>
      <c r="E185" s="659">
        <v>355</v>
      </c>
      <c r="F185" s="660">
        <f t="shared" si="0"/>
        <v>1</v>
      </c>
    </row>
    <row r="186" spans="1:6" ht="13.5" thickBot="1">
      <c r="A186" s="645"/>
      <c r="B186" s="661" t="s">
        <v>792</v>
      </c>
      <c r="C186" s="662">
        <f>SUM(C178+C181+C182+C183+C185)</f>
        <v>6792</v>
      </c>
      <c r="D186" s="662">
        <f>SUM(D178+D181+D182+D183+D185)</f>
        <v>6792</v>
      </c>
      <c r="E186" s="662">
        <f>SUM(E178+E181+E182+E183+E185)</f>
        <v>6792</v>
      </c>
      <c r="F186" s="663">
        <f t="shared" si="0"/>
        <v>1</v>
      </c>
    </row>
    <row r="187" spans="1:6" ht="13.5" thickBot="1">
      <c r="A187" s="645"/>
      <c r="B187" s="665" t="s">
        <v>343</v>
      </c>
      <c r="C187" s="666">
        <f>SUM(C186+C177)</f>
        <v>6792</v>
      </c>
      <c r="D187" s="666">
        <f>SUM(D186+D177)</f>
        <v>6792</v>
      </c>
      <c r="E187" s="666">
        <f>SUM(E186+E177)</f>
        <v>6792</v>
      </c>
      <c r="F187" s="663">
        <f t="shared" si="0"/>
        <v>1</v>
      </c>
    </row>
    <row r="188" spans="1:6" ht="13.5" thickBot="1">
      <c r="A188" s="645"/>
      <c r="B188" s="667" t="s">
        <v>344</v>
      </c>
      <c r="C188" s="668"/>
      <c r="D188" s="668"/>
      <c r="E188" s="668"/>
      <c r="F188" s="669"/>
    </row>
    <row r="189" spans="1:6" ht="12.75">
      <c r="A189" s="645"/>
      <c r="B189" s="670" t="s">
        <v>562</v>
      </c>
      <c r="C189" s="671"/>
      <c r="D189" s="671">
        <v>2902</v>
      </c>
      <c r="E189" s="671">
        <v>2902</v>
      </c>
      <c r="F189" s="653">
        <f t="shared" si="0"/>
        <v>1</v>
      </c>
    </row>
    <row r="190" spans="1:6" ht="12.75">
      <c r="A190" s="645"/>
      <c r="B190" s="672" t="s">
        <v>570</v>
      </c>
      <c r="C190" s="652">
        <v>109830</v>
      </c>
      <c r="D190" s="652">
        <v>110958</v>
      </c>
      <c r="E190" s="652">
        <v>112892</v>
      </c>
      <c r="F190" s="653">
        <f t="shared" si="0"/>
        <v>1.0174300185655833</v>
      </c>
    </row>
    <row r="191" spans="1:6" ht="13.5" thickBot="1">
      <c r="A191" s="645"/>
      <c r="B191" s="673" t="s">
        <v>571</v>
      </c>
      <c r="C191" s="659">
        <v>5441</v>
      </c>
      <c r="D191" s="659">
        <v>5441</v>
      </c>
      <c r="E191" s="659">
        <v>7847</v>
      </c>
      <c r="F191" s="660">
        <f t="shared" si="0"/>
        <v>1.4421981253446057</v>
      </c>
    </row>
    <row r="192" spans="1:6" ht="13.5" thickBot="1">
      <c r="A192" s="645"/>
      <c r="B192" s="674" t="s">
        <v>336</v>
      </c>
      <c r="C192" s="675">
        <f>SUM(C190:C191)</f>
        <v>115271</v>
      </c>
      <c r="D192" s="675">
        <f>SUM(D189:D191)</f>
        <v>119301</v>
      </c>
      <c r="E192" s="675">
        <f>SUM(E189:E191)</f>
        <v>123641</v>
      </c>
      <c r="F192" s="663">
        <f t="shared" si="0"/>
        <v>1.0363785718476795</v>
      </c>
    </row>
    <row r="193" spans="1:6" ht="13.5" thickBot="1">
      <c r="A193" s="645"/>
      <c r="B193" s="676" t="s">
        <v>122</v>
      </c>
      <c r="C193" s="675"/>
      <c r="D193" s="675"/>
      <c r="E193" s="675"/>
      <c r="F193" s="669"/>
    </row>
    <row r="194" spans="1:6" ht="15.75" thickBot="1">
      <c r="A194" s="645"/>
      <c r="B194" s="678" t="s">
        <v>354</v>
      </c>
      <c r="C194" s="679">
        <f>SUM(C187+C188+C192)</f>
        <v>122063</v>
      </c>
      <c r="D194" s="679">
        <f>SUM(D187+D188+D192)</f>
        <v>126093</v>
      </c>
      <c r="E194" s="679">
        <f>SUM(E187+E188+E192)</f>
        <v>130433</v>
      </c>
      <c r="F194" s="663">
        <f t="shared" si="0"/>
        <v>1.0344190399149833</v>
      </c>
    </row>
    <row r="195" spans="1:7" ht="12.75">
      <c r="A195" s="645"/>
      <c r="B195" s="680" t="s">
        <v>762</v>
      </c>
      <c r="C195" s="652">
        <v>65331</v>
      </c>
      <c r="D195" s="652">
        <v>66188</v>
      </c>
      <c r="E195" s="652">
        <v>67113</v>
      </c>
      <c r="F195" s="653">
        <f t="shared" si="0"/>
        <v>1.0139753429624705</v>
      </c>
      <c r="G195" s="611"/>
    </row>
    <row r="196" spans="1:6" ht="12.75">
      <c r="A196" s="645"/>
      <c r="B196" s="680" t="s">
        <v>763</v>
      </c>
      <c r="C196" s="652">
        <v>17738</v>
      </c>
      <c r="D196" s="652">
        <v>17969</v>
      </c>
      <c r="E196" s="652">
        <v>18218</v>
      </c>
      <c r="F196" s="653">
        <f t="shared" si="0"/>
        <v>1.0138571985085425</v>
      </c>
    </row>
    <row r="197" spans="1:6" ht="12.75">
      <c r="A197" s="645"/>
      <c r="B197" s="680" t="s">
        <v>764</v>
      </c>
      <c r="C197" s="652">
        <v>38994</v>
      </c>
      <c r="D197" s="652">
        <v>41936</v>
      </c>
      <c r="E197" s="652">
        <v>44342</v>
      </c>
      <c r="F197" s="653">
        <f t="shared" si="0"/>
        <v>1.057373140022892</v>
      </c>
    </row>
    <row r="198" spans="1:6" ht="12.75">
      <c r="A198" s="645"/>
      <c r="B198" s="681" t="s">
        <v>766</v>
      </c>
      <c r="C198" s="652"/>
      <c r="D198" s="652"/>
      <c r="E198" s="652"/>
      <c r="F198" s="653"/>
    </row>
    <row r="199" spans="1:6" ht="13.5" thickBot="1">
      <c r="A199" s="645"/>
      <c r="B199" s="682" t="s">
        <v>765</v>
      </c>
      <c r="C199" s="659"/>
      <c r="D199" s="659"/>
      <c r="E199" s="659"/>
      <c r="F199" s="660"/>
    </row>
    <row r="200" spans="1:6" ht="13.5" thickBot="1">
      <c r="A200" s="645"/>
      <c r="B200" s="683" t="s">
        <v>335</v>
      </c>
      <c r="C200" s="662">
        <f>SUM(C195:C199)</f>
        <v>122063</v>
      </c>
      <c r="D200" s="662">
        <f>SUM(D195:D199)</f>
        <v>126093</v>
      </c>
      <c r="E200" s="662">
        <f>SUM(E195:E199)</f>
        <v>129673</v>
      </c>
      <c r="F200" s="663">
        <f t="shared" si="0"/>
        <v>1.028391742602682</v>
      </c>
    </row>
    <row r="201" spans="1:6" ht="12.75">
      <c r="A201" s="645"/>
      <c r="B201" s="680" t="s">
        <v>642</v>
      </c>
      <c r="C201" s="652"/>
      <c r="D201" s="652"/>
      <c r="E201" s="652"/>
      <c r="F201" s="653"/>
    </row>
    <row r="202" spans="1:6" ht="12.75">
      <c r="A202" s="645"/>
      <c r="B202" s="680" t="s">
        <v>643</v>
      </c>
      <c r="C202" s="652"/>
      <c r="D202" s="652"/>
      <c r="E202" s="652">
        <v>760</v>
      </c>
      <c r="F202" s="653"/>
    </row>
    <row r="203" spans="1:6" ht="13.5" thickBot="1">
      <c r="A203" s="645"/>
      <c r="B203" s="682" t="s">
        <v>774</v>
      </c>
      <c r="C203" s="659"/>
      <c r="D203" s="659"/>
      <c r="E203" s="659"/>
      <c r="F203" s="660"/>
    </row>
    <row r="204" spans="1:6" ht="13.5" thickBot="1">
      <c r="A204" s="645"/>
      <c r="B204" s="684" t="s">
        <v>342</v>
      </c>
      <c r="C204" s="685"/>
      <c r="D204" s="685"/>
      <c r="E204" s="662">
        <f>SUM(E201:E203)</f>
        <v>760</v>
      </c>
      <c r="F204" s="669"/>
    </row>
    <row r="205" spans="1:6" ht="13.5" thickBot="1">
      <c r="A205" s="645"/>
      <c r="B205" s="686" t="s">
        <v>123</v>
      </c>
      <c r="C205" s="685"/>
      <c r="D205" s="685"/>
      <c r="E205" s="685"/>
      <c r="F205" s="669"/>
    </row>
    <row r="206" spans="1:6" ht="15.75" thickBot="1">
      <c r="A206" s="642"/>
      <c r="B206" s="687" t="s">
        <v>426</v>
      </c>
      <c r="C206" s="679">
        <f>SUM(C200+C204+C205)</f>
        <v>122063</v>
      </c>
      <c r="D206" s="679">
        <f>SUM(D200+D204+D205)</f>
        <v>126093</v>
      </c>
      <c r="E206" s="679">
        <f>SUM(E200+E204+E205)</f>
        <v>130433</v>
      </c>
      <c r="F206" s="663">
        <f>SUM(E206/D206)</f>
        <v>1.0344190399149833</v>
      </c>
    </row>
    <row r="207" spans="1:6" ht="15">
      <c r="A207" s="302">
        <v>2335</v>
      </c>
      <c r="B207" s="304" t="s">
        <v>779</v>
      </c>
      <c r="C207" s="652"/>
      <c r="D207" s="652"/>
      <c r="E207" s="652"/>
      <c r="F207" s="653"/>
    </row>
    <row r="208" spans="1:6" ht="12.75">
      <c r="A208" s="645"/>
      <c r="B208" s="647" t="s">
        <v>551</v>
      </c>
      <c r="C208" s="645"/>
      <c r="D208" s="645"/>
      <c r="E208" s="645"/>
      <c r="F208" s="653"/>
    </row>
    <row r="209" spans="1:6" ht="13.5" thickBot="1">
      <c r="A209" s="645"/>
      <c r="B209" s="648" t="s">
        <v>552</v>
      </c>
      <c r="C209" s="642"/>
      <c r="D209" s="642"/>
      <c r="E209" s="642"/>
      <c r="F209" s="660"/>
    </row>
    <row r="210" spans="1:6" ht="13.5" thickBot="1">
      <c r="A210" s="645"/>
      <c r="B210" s="650" t="s">
        <v>573</v>
      </c>
      <c r="C210" s="642"/>
      <c r="D210" s="642"/>
      <c r="E210" s="642"/>
      <c r="F210" s="669"/>
    </row>
    <row r="211" spans="1:6" ht="12.75">
      <c r="A211" s="645"/>
      <c r="B211" s="647" t="s">
        <v>554</v>
      </c>
      <c r="C211" s="652"/>
      <c r="D211" s="652"/>
      <c r="E211" s="652"/>
      <c r="F211" s="653"/>
    </row>
    <row r="212" spans="1:6" ht="12.75">
      <c r="A212" s="645"/>
      <c r="B212" s="654" t="s">
        <v>555</v>
      </c>
      <c r="C212" s="655"/>
      <c r="D212" s="655"/>
      <c r="E212" s="655"/>
      <c r="F212" s="653"/>
    </row>
    <row r="213" spans="1:6" ht="12.75">
      <c r="A213" s="645"/>
      <c r="B213" s="654" t="s">
        <v>556</v>
      </c>
      <c r="C213" s="655"/>
      <c r="D213" s="655"/>
      <c r="E213" s="655"/>
      <c r="F213" s="653"/>
    </row>
    <row r="214" spans="1:6" ht="12.75">
      <c r="A214" s="645"/>
      <c r="B214" s="656" t="s">
        <v>557</v>
      </c>
      <c r="C214" s="652"/>
      <c r="D214" s="652"/>
      <c r="E214" s="652"/>
      <c r="F214" s="653"/>
    </row>
    <row r="215" spans="1:6" ht="12.75">
      <c r="A215" s="645"/>
      <c r="B215" s="656" t="s">
        <v>558</v>
      </c>
      <c r="C215" s="652">
        <v>5271</v>
      </c>
      <c r="D215" s="652">
        <v>5271</v>
      </c>
      <c r="E215" s="652">
        <v>5271</v>
      </c>
      <c r="F215" s="653">
        <f>SUM(E215/D215)</f>
        <v>1</v>
      </c>
    </row>
    <row r="216" spans="1:6" ht="12.75">
      <c r="A216" s="645"/>
      <c r="B216" s="656" t="s">
        <v>559</v>
      </c>
      <c r="C216" s="652">
        <v>1330</v>
      </c>
      <c r="D216" s="652">
        <v>1330</v>
      </c>
      <c r="E216" s="652">
        <v>1330</v>
      </c>
      <c r="F216" s="653">
        <f>SUM(E216/D216)</f>
        <v>1</v>
      </c>
    </row>
    <row r="217" spans="1:6" ht="12.75">
      <c r="A217" s="645"/>
      <c r="B217" s="657" t="s">
        <v>560</v>
      </c>
      <c r="C217" s="652"/>
      <c r="D217" s="652"/>
      <c r="E217" s="652"/>
      <c r="F217" s="653"/>
    </row>
    <row r="218" spans="1:6" ht="13.5" thickBot="1">
      <c r="A218" s="645"/>
      <c r="B218" s="658" t="s">
        <v>561</v>
      </c>
      <c r="C218" s="659">
        <v>200</v>
      </c>
      <c r="D218" s="659">
        <v>200</v>
      </c>
      <c r="E218" s="659">
        <v>200</v>
      </c>
      <c r="F218" s="660">
        <f>SUM(E218/D218)</f>
        <v>1</v>
      </c>
    </row>
    <row r="219" spans="1:6" ht="13.5" thickBot="1">
      <c r="A219" s="645"/>
      <c r="B219" s="661" t="s">
        <v>792</v>
      </c>
      <c r="C219" s="662">
        <f>SUM(C211+C214+C215+C216+C218)</f>
        <v>6801</v>
      </c>
      <c r="D219" s="662">
        <f>SUM(D211+D214+D215+D216+D218)</f>
        <v>6801</v>
      </c>
      <c r="E219" s="662">
        <f>SUM(E211+E214+E215+E216+E218)</f>
        <v>6801</v>
      </c>
      <c r="F219" s="663">
        <f>SUM(E219/D219)</f>
        <v>1</v>
      </c>
    </row>
    <row r="220" spans="1:6" ht="13.5" thickBot="1">
      <c r="A220" s="645"/>
      <c r="B220" s="665" t="s">
        <v>343</v>
      </c>
      <c r="C220" s="666">
        <f>SUM(C219+C210)</f>
        <v>6801</v>
      </c>
      <c r="D220" s="666">
        <f>SUM(D219+D210)</f>
        <v>6801</v>
      </c>
      <c r="E220" s="666">
        <f>SUM(E219+E210)</f>
        <v>6801</v>
      </c>
      <c r="F220" s="663">
        <f>SUM(E220/D220)</f>
        <v>1</v>
      </c>
    </row>
    <row r="221" spans="1:6" ht="13.5" thickBot="1">
      <c r="A221" s="645"/>
      <c r="B221" s="667" t="s">
        <v>344</v>
      </c>
      <c r="C221" s="668"/>
      <c r="D221" s="668"/>
      <c r="E221" s="668"/>
      <c r="F221" s="669"/>
    </row>
    <row r="222" spans="1:6" ht="12.75">
      <c r="A222" s="645"/>
      <c r="B222" s="670" t="s">
        <v>562</v>
      </c>
      <c r="C222" s="671"/>
      <c r="D222" s="671">
        <v>1637</v>
      </c>
      <c r="E222" s="671">
        <v>1637</v>
      </c>
      <c r="F222" s="653">
        <f>SUM(E222/D222)</f>
        <v>1</v>
      </c>
    </row>
    <row r="223" spans="1:6" ht="12.75">
      <c r="A223" s="645"/>
      <c r="B223" s="672" t="s">
        <v>570</v>
      </c>
      <c r="C223" s="652">
        <v>63004</v>
      </c>
      <c r="D223" s="652">
        <v>64115</v>
      </c>
      <c r="E223" s="652">
        <v>66516</v>
      </c>
      <c r="F223" s="653">
        <f>SUM(E223/D223)</f>
        <v>1.0374483350230055</v>
      </c>
    </row>
    <row r="224" spans="1:6" ht="13.5" thickBot="1">
      <c r="A224" s="645"/>
      <c r="B224" s="673" t="s">
        <v>571</v>
      </c>
      <c r="C224" s="659">
        <v>2615</v>
      </c>
      <c r="D224" s="659">
        <v>2615</v>
      </c>
      <c r="E224" s="659">
        <v>4139</v>
      </c>
      <c r="F224" s="660">
        <f>SUM(E224/D224)</f>
        <v>1.582791586998088</v>
      </c>
    </row>
    <row r="225" spans="1:6" ht="13.5" thickBot="1">
      <c r="A225" s="645"/>
      <c r="B225" s="674" t="s">
        <v>336</v>
      </c>
      <c r="C225" s="675">
        <f>SUM(C223:C224)</f>
        <v>65619</v>
      </c>
      <c r="D225" s="675">
        <f>SUM(D222:D224)</f>
        <v>68367</v>
      </c>
      <c r="E225" s="675">
        <f>SUM(E222:E224)</f>
        <v>72292</v>
      </c>
      <c r="F225" s="663">
        <f>SUM(E225/D225)</f>
        <v>1.057410739099273</v>
      </c>
    </row>
    <row r="226" spans="1:6" ht="13.5" thickBot="1">
      <c r="A226" s="645"/>
      <c r="B226" s="676" t="s">
        <v>122</v>
      </c>
      <c r="C226" s="675"/>
      <c r="D226" s="675"/>
      <c r="E226" s="675"/>
      <c r="F226" s="669"/>
    </row>
    <row r="227" spans="1:6" ht="15.75" thickBot="1">
      <c r="A227" s="645"/>
      <c r="B227" s="678" t="s">
        <v>354</v>
      </c>
      <c r="C227" s="679">
        <f>SUM(C220+C221+C225)</f>
        <v>72420</v>
      </c>
      <c r="D227" s="679">
        <f>SUM(D220+D221+D225)</f>
        <v>75168</v>
      </c>
      <c r="E227" s="679">
        <f>SUM(E220+E221+E225)</f>
        <v>79093</v>
      </c>
      <c r="F227" s="663">
        <f>SUM(E227/D227)</f>
        <v>1.052216368667518</v>
      </c>
    </row>
    <row r="228" spans="1:6" ht="12.75">
      <c r="A228" s="645"/>
      <c r="B228" s="680" t="s">
        <v>762</v>
      </c>
      <c r="C228" s="652">
        <v>41045</v>
      </c>
      <c r="D228" s="652">
        <v>41837</v>
      </c>
      <c r="E228" s="652">
        <v>41910</v>
      </c>
      <c r="F228" s="653">
        <f>SUM(E228/D228)</f>
        <v>1.0017448669837703</v>
      </c>
    </row>
    <row r="229" spans="1:6" ht="12.75">
      <c r="A229" s="645"/>
      <c r="B229" s="680" t="s">
        <v>763</v>
      </c>
      <c r="C229" s="652">
        <v>11439</v>
      </c>
      <c r="D229" s="652">
        <v>11653</v>
      </c>
      <c r="E229" s="652">
        <v>11673</v>
      </c>
      <c r="F229" s="653">
        <f>SUM(E229/D229)</f>
        <v>1.0017162962327297</v>
      </c>
    </row>
    <row r="230" spans="1:6" ht="12.75">
      <c r="A230" s="645"/>
      <c r="B230" s="680" t="s">
        <v>764</v>
      </c>
      <c r="C230" s="652">
        <v>19936</v>
      </c>
      <c r="D230" s="652">
        <v>21678</v>
      </c>
      <c r="E230" s="652">
        <v>23202</v>
      </c>
      <c r="F230" s="653">
        <f>SUM(E230/D230)</f>
        <v>1.0703016883476335</v>
      </c>
    </row>
    <row r="231" spans="1:6" ht="12.75">
      <c r="A231" s="645"/>
      <c r="B231" s="681" t="s">
        <v>766</v>
      </c>
      <c r="C231" s="652"/>
      <c r="D231" s="652"/>
      <c r="E231" s="652"/>
      <c r="F231" s="653"/>
    </row>
    <row r="232" spans="1:6" ht="13.5" thickBot="1">
      <c r="A232" s="645"/>
      <c r="B232" s="682" t="s">
        <v>765</v>
      </c>
      <c r="C232" s="659"/>
      <c r="D232" s="659"/>
      <c r="E232" s="659"/>
      <c r="F232" s="660"/>
    </row>
    <row r="233" spans="1:6" ht="13.5" thickBot="1">
      <c r="A233" s="645"/>
      <c r="B233" s="683" t="s">
        <v>335</v>
      </c>
      <c r="C233" s="662">
        <f>SUM(C228:C232)</f>
        <v>72420</v>
      </c>
      <c r="D233" s="662">
        <f>SUM(D228:D232)</f>
        <v>75168</v>
      </c>
      <c r="E233" s="662">
        <f>SUM(E228:E232)</f>
        <v>76785</v>
      </c>
      <c r="F233" s="663">
        <f>SUM(E233/D233)</f>
        <v>1.0215118135376755</v>
      </c>
    </row>
    <row r="234" spans="1:6" ht="12.75">
      <c r="A234" s="645"/>
      <c r="B234" s="680" t="s">
        <v>642</v>
      </c>
      <c r="C234" s="652"/>
      <c r="D234" s="652"/>
      <c r="E234" s="652"/>
      <c r="F234" s="653"/>
    </row>
    <row r="235" spans="1:6" ht="12.75">
      <c r="A235" s="645"/>
      <c r="B235" s="680" t="s">
        <v>643</v>
      </c>
      <c r="C235" s="652"/>
      <c r="D235" s="652"/>
      <c r="E235" s="652">
        <v>2308</v>
      </c>
      <c r="F235" s="653"/>
    </row>
    <row r="236" spans="1:6" ht="13.5" thickBot="1">
      <c r="A236" s="645"/>
      <c r="B236" s="682" t="s">
        <v>774</v>
      </c>
      <c r="C236" s="659"/>
      <c r="D236" s="659"/>
      <c r="E236" s="659"/>
      <c r="F236" s="660"/>
    </row>
    <row r="237" spans="1:6" ht="13.5" thickBot="1">
      <c r="A237" s="645"/>
      <c r="B237" s="684" t="s">
        <v>342</v>
      </c>
      <c r="C237" s="685"/>
      <c r="D237" s="685"/>
      <c r="E237" s="662">
        <f>SUM(E234:E236)</f>
        <v>2308</v>
      </c>
      <c r="F237" s="669"/>
    </row>
    <row r="238" spans="1:6" ht="13.5" thickBot="1">
      <c r="A238" s="645"/>
      <c r="B238" s="686" t="s">
        <v>123</v>
      </c>
      <c r="C238" s="685"/>
      <c r="D238" s="685"/>
      <c r="E238" s="685"/>
      <c r="F238" s="669"/>
    </row>
    <row r="239" spans="1:6" ht="15.75" thickBot="1">
      <c r="A239" s="642"/>
      <c r="B239" s="687" t="s">
        <v>426</v>
      </c>
      <c r="C239" s="679">
        <f>SUM(C233+C237+C238)</f>
        <v>72420</v>
      </c>
      <c r="D239" s="679">
        <f>SUM(D233+D237+D238)</f>
        <v>75168</v>
      </c>
      <c r="E239" s="679">
        <f>SUM(E233+E237+E238)</f>
        <v>79093</v>
      </c>
      <c r="F239" s="663">
        <f>SUM(E239/D239)</f>
        <v>1.052216368667518</v>
      </c>
    </row>
    <row r="240" spans="1:6" ht="15">
      <c r="A240" s="301">
        <v>2345</v>
      </c>
      <c r="B240" s="690" t="s">
        <v>780</v>
      </c>
      <c r="C240" s="652"/>
      <c r="D240" s="652"/>
      <c r="E240" s="652"/>
      <c r="F240" s="653"/>
    </row>
    <row r="241" spans="1:6" ht="12.75">
      <c r="A241" s="645"/>
      <c r="B241" s="647" t="s">
        <v>551</v>
      </c>
      <c r="C241" s="645"/>
      <c r="D241" s="645"/>
      <c r="E241" s="645"/>
      <c r="F241" s="653"/>
    </row>
    <row r="242" spans="1:6" ht="13.5" thickBot="1">
      <c r="A242" s="645"/>
      <c r="B242" s="648" t="s">
        <v>552</v>
      </c>
      <c r="C242" s="642"/>
      <c r="D242" s="642"/>
      <c r="E242" s="642"/>
      <c r="F242" s="660"/>
    </row>
    <row r="243" spans="1:6" ht="13.5" thickBot="1">
      <c r="A243" s="645"/>
      <c r="B243" s="650" t="s">
        <v>573</v>
      </c>
      <c r="C243" s="642"/>
      <c r="D243" s="642"/>
      <c r="E243" s="642"/>
      <c r="F243" s="669"/>
    </row>
    <row r="244" spans="1:6" ht="12.75">
      <c r="A244" s="645"/>
      <c r="B244" s="647" t="s">
        <v>554</v>
      </c>
      <c r="C244" s="652"/>
      <c r="D244" s="652"/>
      <c r="E244" s="652"/>
      <c r="F244" s="653"/>
    </row>
    <row r="245" spans="1:6" ht="12.75">
      <c r="A245" s="645"/>
      <c r="B245" s="654" t="s">
        <v>555</v>
      </c>
      <c r="C245" s="655"/>
      <c r="D245" s="655"/>
      <c r="E245" s="655"/>
      <c r="F245" s="653"/>
    </row>
    <row r="246" spans="1:6" ht="12.75">
      <c r="A246" s="645"/>
      <c r="B246" s="654" t="s">
        <v>556</v>
      </c>
      <c r="C246" s="655"/>
      <c r="D246" s="655"/>
      <c r="E246" s="655"/>
      <c r="F246" s="653"/>
    </row>
    <row r="247" spans="1:6" ht="12.75">
      <c r="A247" s="645"/>
      <c r="B247" s="656" t="s">
        <v>557</v>
      </c>
      <c r="C247" s="652"/>
      <c r="D247" s="652"/>
      <c r="E247" s="652"/>
      <c r="F247" s="653"/>
    </row>
    <row r="248" spans="1:6" ht="12.75">
      <c r="A248" s="645"/>
      <c r="B248" s="656" t="s">
        <v>558</v>
      </c>
      <c r="C248" s="652">
        <v>4854</v>
      </c>
      <c r="D248" s="652">
        <v>4854</v>
      </c>
      <c r="E248" s="652">
        <v>4854</v>
      </c>
      <c r="F248" s="653">
        <f>SUM(E248/D248)</f>
        <v>1</v>
      </c>
    </row>
    <row r="249" spans="1:6" ht="12.75">
      <c r="A249" s="645"/>
      <c r="B249" s="656" t="s">
        <v>559</v>
      </c>
      <c r="C249" s="652">
        <v>1312</v>
      </c>
      <c r="D249" s="652">
        <v>1312</v>
      </c>
      <c r="E249" s="652">
        <v>1312</v>
      </c>
      <c r="F249" s="653">
        <f>SUM(E249/D249)</f>
        <v>1</v>
      </c>
    </row>
    <row r="250" spans="1:6" ht="12.75">
      <c r="A250" s="645"/>
      <c r="B250" s="657" t="s">
        <v>560</v>
      </c>
      <c r="C250" s="652"/>
      <c r="D250" s="652"/>
      <c r="E250" s="652"/>
      <c r="F250" s="653"/>
    </row>
    <row r="251" spans="1:6" ht="13.5" thickBot="1">
      <c r="A251" s="645"/>
      <c r="B251" s="658" t="s">
        <v>561</v>
      </c>
      <c r="C251" s="659">
        <v>150</v>
      </c>
      <c r="D251" s="659">
        <v>150</v>
      </c>
      <c r="E251" s="659">
        <v>150</v>
      </c>
      <c r="F251" s="660">
        <f>SUM(E251/D251)</f>
        <v>1</v>
      </c>
    </row>
    <row r="252" spans="1:6" ht="13.5" thickBot="1">
      <c r="A252" s="645"/>
      <c r="B252" s="661" t="s">
        <v>792</v>
      </c>
      <c r="C252" s="662">
        <f>SUM(C244+C247+C248+C249+C251)</f>
        <v>6316</v>
      </c>
      <c r="D252" s="662">
        <f>SUM(D244+D247+D248+D249+D251)</f>
        <v>6316</v>
      </c>
      <c r="E252" s="662">
        <f>SUM(E244+E247+E248+E249+E251)</f>
        <v>6316</v>
      </c>
      <c r="F252" s="663">
        <f>SUM(E252/D252)</f>
        <v>1</v>
      </c>
    </row>
    <row r="253" spans="1:6" ht="13.5" thickBot="1">
      <c r="A253" s="645"/>
      <c r="B253" s="665" t="s">
        <v>343</v>
      </c>
      <c r="C253" s="666">
        <f>SUM(C252+C243)</f>
        <v>6316</v>
      </c>
      <c r="D253" s="666">
        <f>SUM(D252+D243)</f>
        <v>6316</v>
      </c>
      <c r="E253" s="666">
        <f>SUM(E252+E243)</f>
        <v>6316</v>
      </c>
      <c r="F253" s="663">
        <f>SUM(E253/D253)</f>
        <v>1</v>
      </c>
    </row>
    <row r="254" spans="1:6" ht="13.5" thickBot="1">
      <c r="A254" s="645"/>
      <c r="B254" s="667" t="s">
        <v>344</v>
      </c>
      <c r="C254" s="668"/>
      <c r="D254" s="668"/>
      <c r="E254" s="668"/>
      <c r="F254" s="669"/>
    </row>
    <row r="255" spans="1:6" ht="12.75">
      <c r="A255" s="645"/>
      <c r="B255" s="670" t="s">
        <v>562</v>
      </c>
      <c r="C255" s="671"/>
      <c r="D255" s="671">
        <v>1547</v>
      </c>
      <c r="E255" s="671">
        <v>1547</v>
      </c>
      <c r="F255" s="653">
        <f>SUM(E255/D255)</f>
        <v>1</v>
      </c>
    </row>
    <row r="256" spans="1:6" ht="12.75">
      <c r="A256" s="645"/>
      <c r="B256" s="672" t="s">
        <v>570</v>
      </c>
      <c r="C256" s="652">
        <v>58771</v>
      </c>
      <c r="D256" s="652">
        <v>59713</v>
      </c>
      <c r="E256" s="652">
        <v>60325</v>
      </c>
      <c r="F256" s="653">
        <f>SUM(E256/D256)</f>
        <v>1.0102490245005276</v>
      </c>
    </row>
    <row r="257" spans="1:6" ht="13.5" thickBot="1">
      <c r="A257" s="645"/>
      <c r="B257" s="673" t="s">
        <v>571</v>
      </c>
      <c r="C257" s="659">
        <v>2129</v>
      </c>
      <c r="D257" s="659">
        <v>2129</v>
      </c>
      <c r="E257" s="659">
        <v>3460</v>
      </c>
      <c r="F257" s="660">
        <f>SUM(E257/D257)</f>
        <v>1.6251761390324095</v>
      </c>
    </row>
    <row r="258" spans="1:6" ht="13.5" thickBot="1">
      <c r="A258" s="645"/>
      <c r="B258" s="674" t="s">
        <v>336</v>
      </c>
      <c r="C258" s="675">
        <f>SUM(C256:C257)</f>
        <v>60900</v>
      </c>
      <c r="D258" s="675">
        <f>SUM(D255:D257)</f>
        <v>63389</v>
      </c>
      <c r="E258" s="675">
        <f>SUM(E255:E257)</f>
        <v>65332</v>
      </c>
      <c r="F258" s="663">
        <f>SUM(E258/D258)</f>
        <v>1.030652005868526</v>
      </c>
    </row>
    <row r="259" spans="1:6" ht="13.5" thickBot="1">
      <c r="A259" s="645"/>
      <c r="B259" s="676" t="s">
        <v>122</v>
      </c>
      <c r="C259" s="675"/>
      <c r="D259" s="675"/>
      <c r="E259" s="675"/>
      <c r="F259" s="669"/>
    </row>
    <row r="260" spans="1:6" ht="15.75" thickBot="1">
      <c r="A260" s="645"/>
      <c r="B260" s="678" t="s">
        <v>354</v>
      </c>
      <c r="C260" s="679">
        <f>SUM(C253+C254+C258)</f>
        <v>67216</v>
      </c>
      <c r="D260" s="679">
        <f>SUM(D253+D254+D258)</f>
        <v>69705</v>
      </c>
      <c r="E260" s="679">
        <f>SUM(E253+E254+E258)</f>
        <v>71648</v>
      </c>
      <c r="F260" s="663">
        <f>SUM(E260/D260)</f>
        <v>1.0278746144465964</v>
      </c>
    </row>
    <row r="261" spans="1:6" ht="12.75">
      <c r="A261" s="645"/>
      <c r="B261" s="680" t="s">
        <v>762</v>
      </c>
      <c r="C261" s="652">
        <v>39292</v>
      </c>
      <c r="D261" s="652">
        <v>39966</v>
      </c>
      <c r="E261" s="652">
        <v>40023</v>
      </c>
      <c r="F261" s="653">
        <f>SUM(E261/D261)</f>
        <v>1.0014262122804383</v>
      </c>
    </row>
    <row r="262" spans="1:6" ht="12.75">
      <c r="A262" s="645"/>
      <c r="B262" s="680" t="s">
        <v>763</v>
      </c>
      <c r="C262" s="652">
        <v>10684</v>
      </c>
      <c r="D262" s="652">
        <v>10867</v>
      </c>
      <c r="E262" s="652">
        <v>10882</v>
      </c>
      <c r="F262" s="653">
        <f>SUM(E262/D262)</f>
        <v>1.0013803257568785</v>
      </c>
    </row>
    <row r="263" spans="1:6" ht="12.75">
      <c r="A263" s="645"/>
      <c r="B263" s="680" t="s">
        <v>764</v>
      </c>
      <c r="C263" s="652">
        <v>17240</v>
      </c>
      <c r="D263" s="652">
        <v>18872</v>
      </c>
      <c r="E263" s="652">
        <v>20195</v>
      </c>
      <c r="F263" s="653">
        <f>SUM(E263/D263)</f>
        <v>1.0701038575667656</v>
      </c>
    </row>
    <row r="264" spans="1:6" ht="12.75">
      <c r="A264" s="645"/>
      <c r="B264" s="681" t="s">
        <v>766</v>
      </c>
      <c r="C264" s="652"/>
      <c r="D264" s="652"/>
      <c r="E264" s="652"/>
      <c r="F264" s="653"/>
    </row>
    <row r="265" spans="1:6" ht="13.5" thickBot="1">
      <c r="A265" s="645"/>
      <c r="B265" s="682" t="s">
        <v>765</v>
      </c>
      <c r="C265" s="659"/>
      <c r="D265" s="659"/>
      <c r="E265" s="659">
        <v>8</v>
      </c>
      <c r="F265" s="660"/>
    </row>
    <row r="266" spans="1:6" ht="13.5" thickBot="1">
      <c r="A266" s="645"/>
      <c r="B266" s="683" t="s">
        <v>335</v>
      </c>
      <c r="C266" s="662">
        <f>SUM(C261:C265)</f>
        <v>67216</v>
      </c>
      <c r="D266" s="662">
        <f>SUM(D261:D265)</f>
        <v>69705</v>
      </c>
      <c r="E266" s="662">
        <f>SUM(E261:E265)</f>
        <v>71108</v>
      </c>
      <c r="F266" s="663">
        <f>SUM(E266/D266)</f>
        <v>1.020127680941109</v>
      </c>
    </row>
    <row r="267" spans="1:6" ht="12.75">
      <c r="A267" s="645"/>
      <c r="B267" s="680" t="s">
        <v>642</v>
      </c>
      <c r="C267" s="652"/>
      <c r="D267" s="652"/>
      <c r="E267" s="652"/>
      <c r="F267" s="653"/>
    </row>
    <row r="268" spans="1:6" ht="12.75">
      <c r="A268" s="645"/>
      <c r="B268" s="680" t="s">
        <v>643</v>
      </c>
      <c r="C268" s="652"/>
      <c r="D268" s="652"/>
      <c r="E268" s="652">
        <v>540</v>
      </c>
      <c r="F268" s="653"/>
    </row>
    <row r="269" spans="1:6" ht="13.5" thickBot="1">
      <c r="A269" s="645"/>
      <c r="B269" s="682" t="s">
        <v>774</v>
      </c>
      <c r="C269" s="659"/>
      <c r="D269" s="659"/>
      <c r="E269" s="659"/>
      <c r="F269" s="660"/>
    </row>
    <row r="270" spans="1:6" ht="13.5" thickBot="1">
      <c r="A270" s="645"/>
      <c r="B270" s="684" t="s">
        <v>342</v>
      </c>
      <c r="C270" s="685"/>
      <c r="D270" s="685"/>
      <c r="E270" s="662">
        <f>SUM(E267:E269)</f>
        <v>540</v>
      </c>
      <c r="F270" s="669"/>
    </row>
    <row r="271" spans="1:6" ht="13.5" thickBot="1">
      <c r="A271" s="645"/>
      <c r="B271" s="686" t="s">
        <v>123</v>
      </c>
      <c r="C271" s="685"/>
      <c r="D271" s="685"/>
      <c r="E271" s="685"/>
      <c r="F271" s="669"/>
    </row>
    <row r="272" spans="1:6" ht="15.75" thickBot="1">
      <c r="A272" s="642"/>
      <c r="B272" s="687" t="s">
        <v>426</v>
      </c>
      <c r="C272" s="679">
        <f>SUM(C266+C270+C271)</f>
        <v>67216</v>
      </c>
      <c r="D272" s="679">
        <f>SUM(D266+D270+D271)</f>
        <v>69705</v>
      </c>
      <c r="E272" s="679">
        <f>SUM(E266+E270+E271)</f>
        <v>71648</v>
      </c>
      <c r="F272" s="663">
        <f aca="true" t="shared" si="1" ref="F272:F332">SUM(E272/D272)</f>
        <v>1.0278746144465964</v>
      </c>
    </row>
    <row r="273" spans="1:6" ht="15">
      <c r="A273" s="301">
        <v>2360</v>
      </c>
      <c r="B273" s="689" t="s">
        <v>781</v>
      </c>
      <c r="C273" s="652"/>
      <c r="D273" s="652"/>
      <c r="E273" s="652"/>
      <c r="F273" s="653"/>
    </row>
    <row r="274" spans="1:6" ht="12.75">
      <c r="A274" s="645"/>
      <c r="B274" s="647" t="s">
        <v>551</v>
      </c>
      <c r="C274" s="645"/>
      <c r="D274" s="645"/>
      <c r="E274" s="645"/>
      <c r="F274" s="653"/>
    </row>
    <row r="275" spans="1:6" ht="13.5" thickBot="1">
      <c r="A275" s="645"/>
      <c r="B275" s="648" t="s">
        <v>552</v>
      </c>
      <c r="C275" s="642"/>
      <c r="D275" s="642"/>
      <c r="E275" s="642"/>
      <c r="F275" s="660"/>
    </row>
    <row r="276" spans="1:6" ht="13.5" thickBot="1">
      <c r="A276" s="645"/>
      <c r="B276" s="650" t="s">
        <v>573</v>
      </c>
      <c r="C276" s="642"/>
      <c r="D276" s="642"/>
      <c r="E276" s="642"/>
      <c r="F276" s="669"/>
    </row>
    <row r="277" spans="1:6" ht="12.75">
      <c r="A277" s="645"/>
      <c r="B277" s="647" t="s">
        <v>554</v>
      </c>
      <c r="C277" s="652"/>
      <c r="D277" s="652"/>
      <c r="E277" s="652"/>
      <c r="F277" s="653"/>
    </row>
    <row r="278" spans="1:6" ht="12.75">
      <c r="A278" s="645"/>
      <c r="B278" s="654" t="s">
        <v>555</v>
      </c>
      <c r="C278" s="655"/>
      <c r="D278" s="655"/>
      <c r="E278" s="655"/>
      <c r="F278" s="653"/>
    </row>
    <row r="279" spans="1:6" ht="12.75">
      <c r="A279" s="645"/>
      <c r="B279" s="654" t="s">
        <v>556</v>
      </c>
      <c r="C279" s="655"/>
      <c r="D279" s="655"/>
      <c r="E279" s="655"/>
      <c r="F279" s="653"/>
    </row>
    <row r="280" spans="1:6" ht="12.75">
      <c r="A280" s="645"/>
      <c r="B280" s="656" t="s">
        <v>557</v>
      </c>
      <c r="C280" s="652"/>
      <c r="D280" s="652"/>
      <c r="E280" s="652"/>
      <c r="F280" s="653"/>
    </row>
    <row r="281" spans="1:6" ht="12.75">
      <c r="A281" s="645"/>
      <c r="B281" s="656" t="s">
        <v>558</v>
      </c>
      <c r="C281" s="652">
        <v>4725</v>
      </c>
      <c r="D281" s="652">
        <v>4725</v>
      </c>
      <c r="E281" s="652">
        <v>4725</v>
      </c>
      <c r="F281" s="653">
        <f t="shared" si="1"/>
        <v>1</v>
      </c>
    </row>
    <row r="282" spans="1:6" ht="12.75">
      <c r="A282" s="645"/>
      <c r="B282" s="656" t="s">
        <v>559</v>
      </c>
      <c r="C282" s="652">
        <v>1181</v>
      </c>
      <c r="D282" s="652">
        <v>1181</v>
      </c>
      <c r="E282" s="652">
        <v>1181</v>
      </c>
      <c r="F282" s="653">
        <f t="shared" si="1"/>
        <v>1</v>
      </c>
    </row>
    <row r="283" spans="1:6" ht="12.75">
      <c r="A283" s="645"/>
      <c r="B283" s="657" t="s">
        <v>560</v>
      </c>
      <c r="C283" s="652"/>
      <c r="D283" s="652"/>
      <c r="E283" s="652"/>
      <c r="F283" s="653"/>
    </row>
    <row r="284" spans="1:6" ht="13.5" thickBot="1">
      <c r="A284" s="645"/>
      <c r="B284" s="658" t="s">
        <v>561</v>
      </c>
      <c r="C284" s="659">
        <v>200</v>
      </c>
      <c r="D284" s="659">
        <v>200</v>
      </c>
      <c r="E284" s="659">
        <v>200</v>
      </c>
      <c r="F284" s="660"/>
    </row>
    <row r="285" spans="1:6" ht="13.5" thickBot="1">
      <c r="A285" s="645"/>
      <c r="B285" s="661" t="s">
        <v>792</v>
      </c>
      <c r="C285" s="662">
        <f>SUM(C277+C280+C281+C282+C284)</f>
        <v>6106</v>
      </c>
      <c r="D285" s="662">
        <f>SUM(D277+D280+D281+D282+D284)</f>
        <v>6106</v>
      </c>
      <c r="E285" s="662">
        <f>SUM(E277+E280+E281+E282+E284)</f>
        <v>6106</v>
      </c>
      <c r="F285" s="663">
        <f t="shared" si="1"/>
        <v>1</v>
      </c>
    </row>
    <row r="286" spans="1:6" ht="13.5" thickBot="1">
      <c r="A286" s="645"/>
      <c r="B286" s="665" t="s">
        <v>343</v>
      </c>
      <c r="C286" s="666">
        <f>SUM(C285+C276)</f>
        <v>6106</v>
      </c>
      <c r="D286" s="666">
        <f>SUM(D285+D276)</f>
        <v>6106</v>
      </c>
      <c r="E286" s="666">
        <f>SUM(E285+E276)</f>
        <v>6106</v>
      </c>
      <c r="F286" s="663">
        <f t="shared" si="1"/>
        <v>1</v>
      </c>
    </row>
    <row r="287" spans="1:6" ht="13.5" thickBot="1">
      <c r="A287" s="645"/>
      <c r="B287" s="667" t="s">
        <v>344</v>
      </c>
      <c r="C287" s="668"/>
      <c r="D287" s="668"/>
      <c r="E287" s="668"/>
      <c r="F287" s="669"/>
    </row>
    <row r="288" spans="1:6" ht="12.75">
      <c r="A288" s="645"/>
      <c r="B288" s="670" t="s">
        <v>562</v>
      </c>
      <c r="C288" s="671"/>
      <c r="D288" s="671">
        <v>951</v>
      </c>
      <c r="E288" s="991">
        <v>951</v>
      </c>
      <c r="F288" s="653">
        <f t="shared" si="1"/>
        <v>1</v>
      </c>
    </row>
    <row r="289" spans="1:6" ht="12.75">
      <c r="A289" s="645"/>
      <c r="B289" s="672" t="s">
        <v>570</v>
      </c>
      <c r="C289" s="652">
        <v>61469</v>
      </c>
      <c r="D289" s="652">
        <v>62538</v>
      </c>
      <c r="E289" s="652">
        <v>62619</v>
      </c>
      <c r="F289" s="653">
        <f t="shared" si="1"/>
        <v>1.0012952125107935</v>
      </c>
    </row>
    <row r="290" spans="1:6" ht="13.5" thickBot="1">
      <c r="A290" s="645"/>
      <c r="B290" s="673" t="s">
        <v>571</v>
      </c>
      <c r="C290" s="659">
        <v>2493</v>
      </c>
      <c r="D290" s="659">
        <v>2493</v>
      </c>
      <c r="E290" s="659">
        <v>3904</v>
      </c>
      <c r="F290" s="660">
        <f t="shared" si="1"/>
        <v>1.5659847573204975</v>
      </c>
    </row>
    <row r="291" spans="1:6" ht="13.5" thickBot="1">
      <c r="A291" s="645"/>
      <c r="B291" s="674" t="s">
        <v>336</v>
      </c>
      <c r="C291" s="675">
        <f>SUM(C289:C290)</f>
        <v>63962</v>
      </c>
      <c r="D291" s="675">
        <f>SUM(D288:D290)</f>
        <v>65982</v>
      </c>
      <c r="E291" s="675">
        <f>SUM(E288:E290)</f>
        <v>67474</v>
      </c>
      <c r="F291" s="663">
        <f t="shared" si="1"/>
        <v>1.022612227577218</v>
      </c>
    </row>
    <row r="292" spans="1:6" ht="13.5" thickBot="1">
      <c r="A292" s="645"/>
      <c r="B292" s="676" t="s">
        <v>122</v>
      </c>
      <c r="C292" s="675"/>
      <c r="D292" s="675"/>
      <c r="E292" s="675"/>
      <c r="F292" s="669"/>
    </row>
    <row r="293" spans="1:6" ht="15.75" thickBot="1">
      <c r="A293" s="645"/>
      <c r="B293" s="678" t="s">
        <v>354</v>
      </c>
      <c r="C293" s="679">
        <f>SUM(C286+C287+C291)</f>
        <v>70068</v>
      </c>
      <c r="D293" s="679">
        <f>SUM(D286+D287+D291)</f>
        <v>72088</v>
      </c>
      <c r="E293" s="679">
        <f>SUM(E286+E287+E291)</f>
        <v>73580</v>
      </c>
      <c r="F293" s="663">
        <f t="shared" si="1"/>
        <v>1.0206969259793586</v>
      </c>
    </row>
    <row r="294" spans="1:6" ht="12.75">
      <c r="A294" s="645"/>
      <c r="B294" s="680" t="s">
        <v>762</v>
      </c>
      <c r="C294" s="652">
        <v>40339</v>
      </c>
      <c r="D294" s="652">
        <v>41103</v>
      </c>
      <c r="E294" s="652">
        <v>41167</v>
      </c>
      <c r="F294" s="653">
        <f t="shared" si="1"/>
        <v>1.001557063961268</v>
      </c>
    </row>
    <row r="295" spans="1:6" ht="12.75">
      <c r="A295" s="645"/>
      <c r="B295" s="680" t="s">
        <v>763</v>
      </c>
      <c r="C295" s="652">
        <v>10969</v>
      </c>
      <c r="D295" s="652">
        <v>11174</v>
      </c>
      <c r="E295" s="652">
        <v>11191</v>
      </c>
      <c r="F295" s="653">
        <f t="shared" si="1"/>
        <v>1.0015213889386074</v>
      </c>
    </row>
    <row r="296" spans="1:6" ht="12.75">
      <c r="A296" s="645"/>
      <c r="B296" s="680" t="s">
        <v>764</v>
      </c>
      <c r="C296" s="652">
        <v>18760</v>
      </c>
      <c r="D296" s="652">
        <v>19811</v>
      </c>
      <c r="E296" s="652">
        <v>20764</v>
      </c>
      <c r="F296" s="653">
        <f t="shared" si="1"/>
        <v>1.048104588360002</v>
      </c>
    </row>
    <row r="297" spans="1:6" ht="12.75">
      <c r="A297" s="645"/>
      <c r="B297" s="681" t="s">
        <v>766</v>
      </c>
      <c r="C297" s="652"/>
      <c r="D297" s="652"/>
      <c r="E297" s="652"/>
      <c r="F297" s="653"/>
    </row>
    <row r="298" spans="1:6" ht="13.5" thickBot="1">
      <c r="A298" s="645"/>
      <c r="B298" s="682" t="s">
        <v>765</v>
      </c>
      <c r="C298" s="659"/>
      <c r="D298" s="659"/>
      <c r="E298" s="659">
        <v>458</v>
      </c>
      <c r="F298" s="660"/>
    </row>
    <row r="299" spans="1:6" ht="13.5" thickBot="1">
      <c r="A299" s="645"/>
      <c r="B299" s="683" t="s">
        <v>335</v>
      </c>
      <c r="C299" s="662">
        <f>SUM(C294:C298)</f>
        <v>70068</v>
      </c>
      <c r="D299" s="662">
        <f>SUM(D294:D298)</f>
        <v>72088</v>
      </c>
      <c r="E299" s="662">
        <f>SUM(E294:E298)</f>
        <v>73580</v>
      </c>
      <c r="F299" s="663">
        <f t="shared" si="1"/>
        <v>1.0206969259793586</v>
      </c>
    </row>
    <row r="300" spans="1:6" ht="12.75">
      <c r="A300" s="645"/>
      <c r="B300" s="680" t="s">
        <v>642</v>
      </c>
      <c r="C300" s="652"/>
      <c r="D300" s="652"/>
      <c r="E300" s="652"/>
      <c r="F300" s="653"/>
    </row>
    <row r="301" spans="1:6" ht="12.75">
      <c r="A301" s="645"/>
      <c r="B301" s="680" t="s">
        <v>643</v>
      </c>
      <c r="C301" s="652"/>
      <c r="D301" s="652"/>
      <c r="E301" s="652"/>
      <c r="F301" s="653"/>
    </row>
    <row r="302" spans="1:6" ht="13.5" thickBot="1">
      <c r="A302" s="645"/>
      <c r="B302" s="682" t="s">
        <v>774</v>
      </c>
      <c r="C302" s="659"/>
      <c r="D302" s="659"/>
      <c r="E302" s="659"/>
      <c r="F302" s="660"/>
    </row>
    <row r="303" spans="1:6" ht="13.5" thickBot="1">
      <c r="A303" s="645"/>
      <c r="B303" s="684" t="s">
        <v>342</v>
      </c>
      <c r="C303" s="685"/>
      <c r="D303" s="685"/>
      <c r="E303" s="685"/>
      <c r="F303" s="669"/>
    </row>
    <row r="304" spans="1:6" ht="13.5" thickBot="1">
      <c r="A304" s="645"/>
      <c r="B304" s="686" t="s">
        <v>123</v>
      </c>
      <c r="C304" s="685"/>
      <c r="D304" s="685"/>
      <c r="E304" s="685"/>
      <c r="F304" s="669"/>
    </row>
    <row r="305" spans="1:6" ht="15.75" thickBot="1">
      <c r="A305" s="642"/>
      <c r="B305" s="687" t="s">
        <v>426</v>
      </c>
      <c r="C305" s="679">
        <f>SUM(C299+C303+C304)</f>
        <v>70068</v>
      </c>
      <c r="D305" s="679">
        <f>SUM(D299+D303+D304)</f>
        <v>72088</v>
      </c>
      <c r="E305" s="679">
        <f>SUM(E299+E303+E304)</f>
        <v>73580</v>
      </c>
      <c r="F305" s="663">
        <f t="shared" si="1"/>
        <v>1.0206969259793586</v>
      </c>
    </row>
    <row r="306" spans="1:6" ht="15">
      <c r="A306" s="689">
        <v>2499</v>
      </c>
      <c r="B306" s="304" t="s">
        <v>782</v>
      </c>
      <c r="C306" s="691"/>
      <c r="D306" s="691"/>
      <c r="E306" s="691"/>
      <c r="F306" s="653"/>
    </row>
    <row r="307" spans="1:6" ht="12.75" customHeight="1">
      <c r="A307" s="689"/>
      <c r="B307" s="647" t="s">
        <v>551</v>
      </c>
      <c r="C307" s="645"/>
      <c r="D307" s="645"/>
      <c r="E307" s="645"/>
      <c r="F307" s="653"/>
    </row>
    <row r="308" spans="1:6" ht="12.75" customHeight="1" thickBot="1">
      <c r="A308" s="689"/>
      <c r="B308" s="648" t="s">
        <v>552</v>
      </c>
      <c r="C308" s="642"/>
      <c r="D308" s="642"/>
      <c r="E308" s="642"/>
      <c r="F308" s="660"/>
    </row>
    <row r="309" spans="1:6" ht="12.75" customHeight="1" thickBot="1">
      <c r="A309" s="689"/>
      <c r="B309" s="650" t="s">
        <v>573</v>
      </c>
      <c r="C309" s="642"/>
      <c r="D309" s="642"/>
      <c r="E309" s="642"/>
      <c r="F309" s="669"/>
    </row>
    <row r="310" spans="1:6" ht="12.75" customHeight="1">
      <c r="A310" s="689"/>
      <c r="B310" s="647" t="s">
        <v>554</v>
      </c>
      <c r="C310" s="652">
        <f aca="true" t="shared" si="2" ref="C310:C317">SUM(C13+C46+C79+C112+C145+C178+C211+C244+C277)</f>
        <v>2155</v>
      </c>
      <c r="D310" s="652">
        <f aca="true" t="shared" si="3" ref="D310:E317">SUM(D13+D46+D79+D112+D145+D178+D211+D244+D277)</f>
        <v>2155</v>
      </c>
      <c r="E310" s="652">
        <f t="shared" si="3"/>
        <v>2155</v>
      </c>
      <c r="F310" s="653">
        <f t="shared" si="1"/>
        <v>1</v>
      </c>
    </row>
    <row r="311" spans="1:6" ht="12.75" customHeight="1">
      <c r="A311" s="689"/>
      <c r="B311" s="654" t="s">
        <v>555</v>
      </c>
      <c r="C311" s="655">
        <f t="shared" si="2"/>
        <v>1455</v>
      </c>
      <c r="D311" s="655">
        <f t="shared" si="3"/>
        <v>1455</v>
      </c>
      <c r="E311" s="655">
        <f t="shared" si="3"/>
        <v>1455</v>
      </c>
      <c r="F311" s="653">
        <f t="shared" si="1"/>
        <v>1</v>
      </c>
    </row>
    <row r="312" spans="1:6" ht="12.75" customHeight="1">
      <c r="A312" s="689"/>
      <c r="B312" s="654" t="s">
        <v>556</v>
      </c>
      <c r="C312" s="655">
        <f t="shared" si="2"/>
        <v>700</v>
      </c>
      <c r="D312" s="655">
        <f t="shared" si="3"/>
        <v>700</v>
      </c>
      <c r="E312" s="655">
        <f t="shared" si="3"/>
        <v>700</v>
      </c>
      <c r="F312" s="653">
        <f t="shared" si="1"/>
        <v>1</v>
      </c>
    </row>
    <row r="313" spans="1:6" ht="12.75" customHeight="1">
      <c r="A313" s="689"/>
      <c r="B313" s="656" t="s">
        <v>557</v>
      </c>
      <c r="C313" s="652">
        <f t="shared" si="2"/>
        <v>0</v>
      </c>
      <c r="D313" s="652">
        <f t="shared" si="3"/>
        <v>0</v>
      </c>
      <c r="E313" s="652">
        <f t="shared" si="3"/>
        <v>0</v>
      </c>
      <c r="F313" s="653"/>
    </row>
    <row r="314" spans="1:6" ht="12.75" customHeight="1">
      <c r="A314" s="689"/>
      <c r="B314" s="656" t="s">
        <v>558</v>
      </c>
      <c r="C314" s="652">
        <f t="shared" si="2"/>
        <v>53232</v>
      </c>
      <c r="D314" s="652">
        <f t="shared" si="3"/>
        <v>53232</v>
      </c>
      <c r="E314" s="652">
        <f t="shared" si="3"/>
        <v>53232</v>
      </c>
      <c r="F314" s="653">
        <f t="shared" si="1"/>
        <v>1</v>
      </c>
    </row>
    <row r="315" spans="1:6" ht="12.75" customHeight="1">
      <c r="A315" s="689"/>
      <c r="B315" s="656" t="s">
        <v>559</v>
      </c>
      <c r="C315" s="652">
        <f t="shared" si="2"/>
        <v>13808</v>
      </c>
      <c r="D315" s="652">
        <f t="shared" si="3"/>
        <v>13808</v>
      </c>
      <c r="E315" s="652">
        <f t="shared" si="3"/>
        <v>13808</v>
      </c>
      <c r="F315" s="653">
        <f t="shared" si="1"/>
        <v>1</v>
      </c>
    </row>
    <row r="316" spans="1:6" ht="12.75" customHeight="1">
      <c r="A316" s="689"/>
      <c r="B316" s="657" t="s">
        <v>560</v>
      </c>
      <c r="C316" s="652">
        <f t="shared" si="2"/>
        <v>0</v>
      </c>
      <c r="D316" s="652">
        <f t="shared" si="3"/>
        <v>0</v>
      </c>
      <c r="E316" s="652">
        <f t="shared" si="3"/>
        <v>0</v>
      </c>
      <c r="F316" s="653"/>
    </row>
    <row r="317" spans="1:6" ht="12.75" customHeight="1" thickBot="1">
      <c r="A317" s="689"/>
      <c r="B317" s="658" t="s">
        <v>561</v>
      </c>
      <c r="C317" s="652">
        <f t="shared" si="2"/>
        <v>2705</v>
      </c>
      <c r="D317" s="652">
        <f t="shared" si="3"/>
        <v>2705</v>
      </c>
      <c r="E317" s="652">
        <f t="shared" si="3"/>
        <v>4999</v>
      </c>
      <c r="F317" s="660">
        <f t="shared" si="1"/>
        <v>1.8480591497227357</v>
      </c>
    </row>
    <row r="318" spans="1:6" ht="12.75" customHeight="1" thickBot="1">
      <c r="A318" s="689"/>
      <c r="B318" s="661" t="s">
        <v>792</v>
      </c>
      <c r="C318" s="662">
        <f>SUM(C310+C313+C314+C315+C317)</f>
        <v>71900</v>
      </c>
      <c r="D318" s="662">
        <f>SUM(D310+D313+D314+D315+D317)</f>
        <v>71900</v>
      </c>
      <c r="E318" s="662">
        <f>SUM(E310+E313+E314+E315+E317)</f>
        <v>74194</v>
      </c>
      <c r="F318" s="663">
        <f t="shared" si="1"/>
        <v>1.031905424200278</v>
      </c>
    </row>
    <row r="319" spans="1:6" ht="12.75" customHeight="1" thickBot="1">
      <c r="A319" s="689"/>
      <c r="B319" s="665" t="s">
        <v>343</v>
      </c>
      <c r="C319" s="666">
        <f>SUM(C318+C309)</f>
        <v>71900</v>
      </c>
      <c r="D319" s="666">
        <f>SUM(D318+D309)</f>
        <v>71900</v>
      </c>
      <c r="E319" s="666">
        <f>SUM(E318+E309)</f>
        <v>74194</v>
      </c>
      <c r="F319" s="663">
        <f t="shared" si="1"/>
        <v>1.031905424200278</v>
      </c>
    </row>
    <row r="320" spans="1:6" ht="12.75" customHeight="1" thickBot="1">
      <c r="A320" s="689"/>
      <c r="B320" s="667" t="s">
        <v>344</v>
      </c>
      <c r="C320" s="668"/>
      <c r="D320" s="668"/>
      <c r="E320" s="668"/>
      <c r="F320" s="669"/>
    </row>
    <row r="321" spans="1:6" ht="12.75" customHeight="1">
      <c r="A321" s="689"/>
      <c r="B321" s="670" t="s">
        <v>562</v>
      </c>
      <c r="C321" s="671"/>
      <c r="D321" s="671">
        <f aca="true" t="shared" si="4" ref="D321:E323">SUM(D24+D57+D90+D123+D156+D189+D222+D255+D288)</f>
        <v>23468</v>
      </c>
      <c r="E321" s="671">
        <f t="shared" si="4"/>
        <v>21174</v>
      </c>
      <c r="F321" s="653">
        <f t="shared" si="1"/>
        <v>0.9022498721663542</v>
      </c>
    </row>
    <row r="322" spans="1:6" ht="12.75" customHeight="1">
      <c r="A322" s="689"/>
      <c r="B322" s="672" t="s">
        <v>570</v>
      </c>
      <c r="C322" s="652">
        <f>SUM(C25+C58+C91+C124+C157+C190+C223+C256+C289)</f>
        <v>1049081</v>
      </c>
      <c r="D322" s="652">
        <f t="shared" si="4"/>
        <v>1065161</v>
      </c>
      <c r="E322" s="652">
        <f t="shared" si="4"/>
        <v>1082386</v>
      </c>
      <c r="F322" s="653">
        <f t="shared" si="1"/>
        <v>1.0161712642501932</v>
      </c>
    </row>
    <row r="323" spans="1:6" ht="12.75" customHeight="1" thickBot="1">
      <c r="A323" s="689"/>
      <c r="B323" s="673" t="s">
        <v>571</v>
      </c>
      <c r="C323" s="659">
        <f>SUM(C26+C59+C92+C125+C158+C191+C224+C257+C290)</f>
        <v>46676</v>
      </c>
      <c r="D323" s="659">
        <f t="shared" si="4"/>
        <v>46676</v>
      </c>
      <c r="E323" s="659">
        <f t="shared" si="4"/>
        <v>72415</v>
      </c>
      <c r="F323" s="660">
        <f t="shared" si="1"/>
        <v>1.5514397120575885</v>
      </c>
    </row>
    <row r="324" spans="1:6" ht="12.75" customHeight="1" thickBot="1">
      <c r="A324" s="689"/>
      <c r="B324" s="674" t="s">
        <v>336</v>
      </c>
      <c r="C324" s="675">
        <f>SUM(C322:C323)</f>
        <v>1095757</v>
      </c>
      <c r="D324" s="675">
        <f>SUM(D321:D323)</f>
        <v>1135305</v>
      </c>
      <c r="E324" s="675">
        <f>SUM(E321:E323)</f>
        <v>1175975</v>
      </c>
      <c r="F324" s="663">
        <f t="shared" si="1"/>
        <v>1.03582297268135</v>
      </c>
    </row>
    <row r="325" spans="1:6" ht="12.75" customHeight="1" thickBot="1">
      <c r="A325" s="689"/>
      <c r="B325" s="676" t="s">
        <v>122</v>
      </c>
      <c r="C325" s="675"/>
      <c r="D325" s="675"/>
      <c r="E325" s="675"/>
      <c r="F325" s="669"/>
    </row>
    <row r="326" spans="1:6" ht="12.75" customHeight="1" thickBot="1">
      <c r="A326" s="689"/>
      <c r="B326" s="692" t="s">
        <v>354</v>
      </c>
      <c r="C326" s="693">
        <f>SUM(C319+C320+C324)</f>
        <v>1167657</v>
      </c>
      <c r="D326" s="693">
        <f>SUM(D319+D320+D324)</f>
        <v>1207205</v>
      </c>
      <c r="E326" s="693">
        <f>SUM(E319+E320+E324)</f>
        <v>1250169</v>
      </c>
      <c r="F326" s="663">
        <f t="shared" si="1"/>
        <v>1.0355896471601758</v>
      </c>
    </row>
    <row r="327" spans="1:6" ht="15">
      <c r="A327" s="689"/>
      <c r="B327" s="680" t="s">
        <v>762</v>
      </c>
      <c r="C327" s="652">
        <f aca="true" t="shared" si="5" ref="C327:D331">SUM(C30+C63+C96+C129+C162+C195+C228+C261+C294)</f>
        <v>661643</v>
      </c>
      <c r="D327" s="652">
        <f t="shared" si="5"/>
        <v>674462</v>
      </c>
      <c r="E327" s="652">
        <f>SUM(E30+E63+E96+E129+E162+E195+E228+E261+E294)</f>
        <v>678019</v>
      </c>
      <c r="F327" s="653">
        <f t="shared" si="1"/>
        <v>1.0052738330699136</v>
      </c>
    </row>
    <row r="328" spans="1:6" ht="12.75">
      <c r="A328" s="645"/>
      <c r="B328" s="680" t="s">
        <v>763</v>
      </c>
      <c r="C328" s="652">
        <f t="shared" si="5"/>
        <v>187985</v>
      </c>
      <c r="D328" s="652">
        <f t="shared" si="5"/>
        <v>191540</v>
      </c>
      <c r="E328" s="652">
        <f>SUM(E31+E64+E97+E130+E163+E196+E229+E262+E295)</f>
        <v>192500</v>
      </c>
      <c r="F328" s="653">
        <f t="shared" si="1"/>
        <v>1.0050120079356792</v>
      </c>
    </row>
    <row r="329" spans="1:6" ht="12.75">
      <c r="A329" s="645"/>
      <c r="B329" s="680" t="s">
        <v>764</v>
      </c>
      <c r="C329" s="652">
        <f t="shared" si="5"/>
        <v>318029</v>
      </c>
      <c r="D329" s="652">
        <f t="shared" si="5"/>
        <v>341203</v>
      </c>
      <c r="E329" s="652">
        <f>SUM(E32+E65+E98+E131+E164+E197+E230+E263+E296)</f>
        <v>366476</v>
      </c>
      <c r="F329" s="653">
        <f t="shared" si="1"/>
        <v>1.07407027488035</v>
      </c>
    </row>
    <row r="330" spans="1:6" ht="12.75">
      <c r="A330" s="645"/>
      <c r="B330" s="681" t="s">
        <v>766</v>
      </c>
      <c r="C330" s="652">
        <f t="shared" si="5"/>
        <v>0</v>
      </c>
      <c r="D330" s="652">
        <f t="shared" si="5"/>
        <v>0</v>
      </c>
      <c r="E330" s="652">
        <f>SUM(E33+E66+E99+E132+E165+E198+E231+E264+E297)</f>
        <v>0</v>
      </c>
      <c r="F330" s="653"/>
    </row>
    <row r="331" spans="1:6" ht="13.5" thickBot="1">
      <c r="A331" s="645"/>
      <c r="B331" s="682" t="s">
        <v>765</v>
      </c>
      <c r="C331" s="652">
        <f t="shared" si="5"/>
        <v>0</v>
      </c>
      <c r="D331" s="652">
        <f t="shared" si="5"/>
        <v>0</v>
      </c>
      <c r="E331" s="652">
        <f>SUM(E34+E67+E100+E133+E166+E199+E232+E265+E298)</f>
        <v>466</v>
      </c>
      <c r="F331" s="660"/>
    </row>
    <row r="332" spans="1:6" ht="13.5" thickBot="1">
      <c r="A332" s="645"/>
      <c r="B332" s="683" t="s">
        <v>335</v>
      </c>
      <c r="C332" s="662">
        <f>SUM(C327:C331)</f>
        <v>1167657</v>
      </c>
      <c r="D332" s="662">
        <f>SUM(D327:D331)</f>
        <v>1207205</v>
      </c>
      <c r="E332" s="662">
        <f>SUM(E327:E331)</f>
        <v>1237461</v>
      </c>
      <c r="F332" s="663">
        <f t="shared" si="1"/>
        <v>1.0250628517940201</v>
      </c>
    </row>
    <row r="333" spans="1:6" ht="12.75">
      <c r="A333" s="645"/>
      <c r="B333" s="680" t="s">
        <v>642</v>
      </c>
      <c r="C333" s="652"/>
      <c r="D333" s="652"/>
      <c r="E333" s="652"/>
      <c r="F333" s="653"/>
    </row>
    <row r="334" spans="1:6" ht="12.75">
      <c r="A334" s="645"/>
      <c r="B334" s="680" t="s">
        <v>643</v>
      </c>
      <c r="C334" s="652"/>
      <c r="D334" s="652"/>
      <c r="E334" s="652">
        <f>E37+E70+E103+E136+E169+E202+E235+E268</f>
        <v>12708</v>
      </c>
      <c r="F334" s="653"/>
    </row>
    <row r="335" spans="1:6" ht="13.5" thickBot="1">
      <c r="A335" s="645"/>
      <c r="B335" s="682" t="s">
        <v>774</v>
      </c>
      <c r="C335" s="659"/>
      <c r="D335" s="659"/>
      <c r="E335" s="659"/>
      <c r="F335" s="660"/>
    </row>
    <row r="336" spans="1:6" ht="13.5" thickBot="1">
      <c r="A336" s="645"/>
      <c r="B336" s="684" t="s">
        <v>342</v>
      </c>
      <c r="C336" s="685"/>
      <c r="D336" s="685"/>
      <c r="E336" s="662">
        <f>SUM(E334:E335)</f>
        <v>12708</v>
      </c>
      <c r="F336" s="669"/>
    </row>
    <row r="337" spans="1:6" ht="13.5" thickBot="1">
      <c r="A337" s="645"/>
      <c r="B337" s="686" t="s">
        <v>123</v>
      </c>
      <c r="C337" s="685"/>
      <c r="D337" s="685"/>
      <c r="E337" s="685"/>
      <c r="F337" s="669"/>
    </row>
    <row r="338" spans="1:6" ht="15.75" thickBot="1">
      <c r="A338" s="642"/>
      <c r="B338" s="687" t="s">
        <v>426</v>
      </c>
      <c r="C338" s="679">
        <f>SUM(C332+C336+C337)</f>
        <v>1167657</v>
      </c>
      <c r="D338" s="679">
        <f>SUM(D332+D336+D337)</f>
        <v>1207205</v>
      </c>
      <c r="E338" s="679">
        <f>SUM(E332+E336+E337)</f>
        <v>1250169</v>
      </c>
      <c r="F338" s="663">
        <f aca="true" t="shared" si="6" ref="F338:F395">SUM(E338/D338)</f>
        <v>1.0355896471601758</v>
      </c>
    </row>
    <row r="339" spans="1:6" ht="15">
      <c r="A339" s="303">
        <v>2795</v>
      </c>
      <c r="B339" s="694" t="s">
        <v>271</v>
      </c>
      <c r="C339" s="695"/>
      <c r="D339" s="695"/>
      <c r="E339" s="695"/>
      <c r="F339" s="653"/>
    </row>
    <row r="340" spans="1:6" ht="12.75">
      <c r="A340" s="645"/>
      <c r="B340" s="647" t="s">
        <v>551</v>
      </c>
      <c r="C340" s="645"/>
      <c r="D340" s="645"/>
      <c r="E340" s="645"/>
      <c r="F340" s="653"/>
    </row>
    <row r="341" spans="1:6" ht="13.5" thickBot="1">
      <c r="A341" s="645"/>
      <c r="B341" s="648" t="s">
        <v>552</v>
      </c>
      <c r="C341" s="642"/>
      <c r="D341" s="642"/>
      <c r="E341" s="642"/>
      <c r="F341" s="660"/>
    </row>
    <row r="342" spans="1:6" ht="13.5" thickBot="1">
      <c r="A342" s="645"/>
      <c r="B342" s="650" t="s">
        <v>573</v>
      </c>
      <c r="C342" s="642"/>
      <c r="D342" s="642"/>
      <c r="E342" s="642"/>
      <c r="F342" s="669"/>
    </row>
    <row r="343" spans="1:6" ht="12.75">
      <c r="A343" s="645"/>
      <c r="B343" s="647" t="s">
        <v>554</v>
      </c>
      <c r="C343" s="652">
        <v>35000</v>
      </c>
      <c r="D343" s="652">
        <v>35000</v>
      </c>
      <c r="E343" s="652">
        <v>35000</v>
      </c>
      <c r="F343" s="653">
        <f t="shared" si="6"/>
        <v>1</v>
      </c>
    </row>
    <row r="344" spans="1:6" ht="12.75">
      <c r="A344" s="645"/>
      <c r="B344" s="654" t="s">
        <v>555</v>
      </c>
      <c r="C344" s="655"/>
      <c r="D344" s="655"/>
      <c r="E344" s="655"/>
      <c r="F344" s="653"/>
    </row>
    <row r="345" spans="1:6" ht="12.75">
      <c r="A345" s="645"/>
      <c r="B345" s="654" t="s">
        <v>556</v>
      </c>
      <c r="C345" s="655">
        <v>35000</v>
      </c>
      <c r="D345" s="655">
        <v>35000</v>
      </c>
      <c r="E345" s="655">
        <v>35000</v>
      </c>
      <c r="F345" s="653">
        <f t="shared" si="6"/>
        <v>1</v>
      </c>
    </row>
    <row r="346" spans="1:6" ht="12.75">
      <c r="A346" s="645"/>
      <c r="B346" s="656" t="s">
        <v>557</v>
      </c>
      <c r="C346" s="652">
        <v>22000</v>
      </c>
      <c r="D346" s="652">
        <v>22000</v>
      </c>
      <c r="E346" s="652">
        <v>22000</v>
      </c>
      <c r="F346" s="653">
        <f t="shared" si="6"/>
        <v>1</v>
      </c>
    </row>
    <row r="347" spans="1:6" ht="12.75">
      <c r="A347" s="645"/>
      <c r="B347" s="656" t="s">
        <v>558</v>
      </c>
      <c r="C347" s="652">
        <v>103500</v>
      </c>
      <c r="D347" s="652">
        <v>103500</v>
      </c>
      <c r="E347" s="652">
        <v>103500</v>
      </c>
      <c r="F347" s="653">
        <f t="shared" si="6"/>
        <v>1</v>
      </c>
    </row>
    <row r="348" spans="1:6" ht="12.75">
      <c r="A348" s="645"/>
      <c r="B348" s="656" t="s">
        <v>559</v>
      </c>
      <c r="C348" s="652">
        <v>33000</v>
      </c>
      <c r="D348" s="652">
        <v>33000</v>
      </c>
      <c r="E348" s="652">
        <v>33000</v>
      </c>
      <c r="F348" s="653">
        <f t="shared" si="6"/>
        <v>1</v>
      </c>
    </row>
    <row r="349" spans="1:6" ht="12.75">
      <c r="A349" s="645"/>
      <c r="B349" s="657" t="s">
        <v>560</v>
      </c>
      <c r="C349" s="652"/>
      <c r="D349" s="652"/>
      <c r="E349" s="652"/>
      <c r="F349" s="653"/>
    </row>
    <row r="350" spans="1:6" ht="13.5" thickBot="1">
      <c r="A350" s="645"/>
      <c r="B350" s="658" t="s">
        <v>561</v>
      </c>
      <c r="C350" s="659">
        <v>6000</v>
      </c>
      <c r="D350" s="659">
        <v>6000</v>
      </c>
      <c r="E350" s="659">
        <v>9834</v>
      </c>
      <c r="F350" s="660">
        <f t="shared" si="6"/>
        <v>1.639</v>
      </c>
    </row>
    <row r="351" spans="1:6" ht="13.5" thickBot="1">
      <c r="A351" s="645"/>
      <c r="B351" s="661" t="s">
        <v>792</v>
      </c>
      <c r="C351" s="662">
        <f>SUM(C343+C346+C347+C348+C350)</f>
        <v>199500</v>
      </c>
      <c r="D351" s="662">
        <f>SUM(D343+D346+D347+D348+D350)</f>
        <v>199500</v>
      </c>
      <c r="E351" s="662">
        <f>SUM(E343+E346+E347+E348+E350)</f>
        <v>203334</v>
      </c>
      <c r="F351" s="663">
        <f t="shared" si="6"/>
        <v>1.019218045112782</v>
      </c>
    </row>
    <row r="352" spans="1:6" ht="13.5" thickBot="1">
      <c r="A352" s="645"/>
      <c r="B352" s="665" t="s">
        <v>343</v>
      </c>
      <c r="C352" s="666">
        <f>SUM(C351+C342)</f>
        <v>199500</v>
      </c>
      <c r="D352" s="666">
        <f>SUM(D351+D342)</f>
        <v>199500</v>
      </c>
      <c r="E352" s="666">
        <f>SUM(E351+E342)</f>
        <v>203334</v>
      </c>
      <c r="F352" s="663">
        <f t="shared" si="6"/>
        <v>1.019218045112782</v>
      </c>
    </row>
    <row r="353" spans="1:6" ht="13.5" thickBot="1">
      <c r="A353" s="645"/>
      <c r="B353" s="667" t="s">
        <v>344</v>
      </c>
      <c r="C353" s="668"/>
      <c r="D353" s="668"/>
      <c r="E353" s="668"/>
      <c r="F353" s="669"/>
    </row>
    <row r="354" spans="1:6" ht="12.75">
      <c r="A354" s="645"/>
      <c r="B354" s="670" t="s">
        <v>562</v>
      </c>
      <c r="C354" s="671"/>
      <c r="D354" s="671">
        <v>19695</v>
      </c>
      <c r="E354" s="671">
        <v>15861</v>
      </c>
      <c r="F354" s="653">
        <f t="shared" si="6"/>
        <v>0.8053313023610054</v>
      </c>
    </row>
    <row r="355" spans="1:6" ht="12.75">
      <c r="A355" s="645"/>
      <c r="B355" s="672" t="s">
        <v>570</v>
      </c>
      <c r="C355" s="652">
        <v>935563</v>
      </c>
      <c r="D355" s="652">
        <v>990530</v>
      </c>
      <c r="E355" s="652">
        <v>999483</v>
      </c>
      <c r="F355" s="653">
        <f t="shared" si="6"/>
        <v>1.009038595499379</v>
      </c>
    </row>
    <row r="356" spans="1:6" ht="13.5" thickBot="1">
      <c r="A356" s="645"/>
      <c r="B356" s="673" t="s">
        <v>571</v>
      </c>
      <c r="C356" s="659">
        <v>178754</v>
      </c>
      <c r="D356" s="659">
        <v>178754</v>
      </c>
      <c r="E356" s="659">
        <v>178754</v>
      </c>
      <c r="F356" s="660">
        <f t="shared" si="6"/>
        <v>1</v>
      </c>
    </row>
    <row r="357" spans="1:6" ht="13.5" thickBot="1">
      <c r="A357" s="645"/>
      <c r="B357" s="674" t="s">
        <v>336</v>
      </c>
      <c r="C357" s="675">
        <f>SUM(C355:C356)</f>
        <v>1114317</v>
      </c>
      <c r="D357" s="675">
        <f>SUM(D354:D356)</f>
        <v>1188979</v>
      </c>
      <c r="E357" s="675">
        <f>SUM(E354:E356)</f>
        <v>1194098</v>
      </c>
      <c r="F357" s="663">
        <f t="shared" si="6"/>
        <v>1.0043053746113262</v>
      </c>
    </row>
    <row r="358" spans="1:6" ht="13.5" thickBot="1">
      <c r="A358" s="645"/>
      <c r="B358" s="676" t="s">
        <v>122</v>
      </c>
      <c r="C358" s="675"/>
      <c r="D358" s="675"/>
      <c r="E358" s="675"/>
      <c r="F358" s="669"/>
    </row>
    <row r="359" spans="1:6" ht="15.75" thickBot="1">
      <c r="A359" s="645"/>
      <c r="B359" s="678" t="s">
        <v>354</v>
      </c>
      <c r="C359" s="679">
        <f>SUM(C352+C353+C357)</f>
        <v>1313817</v>
      </c>
      <c r="D359" s="679">
        <f>SUM(D352+D353+D357)</f>
        <v>1388479</v>
      </c>
      <c r="E359" s="679">
        <f>SUM(E352+E353+E357)</f>
        <v>1397432</v>
      </c>
      <c r="F359" s="663">
        <f t="shared" si="6"/>
        <v>1.0064480629523385</v>
      </c>
    </row>
    <row r="360" spans="1:6" ht="12.75">
      <c r="A360" s="645"/>
      <c r="B360" s="680" t="s">
        <v>762</v>
      </c>
      <c r="C360" s="652">
        <v>375041</v>
      </c>
      <c r="D360" s="652">
        <v>385873</v>
      </c>
      <c r="E360" s="652">
        <v>386943</v>
      </c>
      <c r="F360" s="653">
        <f t="shared" si="6"/>
        <v>1.0027729330634692</v>
      </c>
    </row>
    <row r="361" spans="1:6" ht="12.75">
      <c r="A361" s="645"/>
      <c r="B361" s="680" t="s">
        <v>763</v>
      </c>
      <c r="C361" s="652">
        <v>103190</v>
      </c>
      <c r="D361" s="652">
        <v>105457</v>
      </c>
      <c r="E361" s="652">
        <v>105746</v>
      </c>
      <c r="F361" s="653">
        <f t="shared" si="6"/>
        <v>1.0027404534549627</v>
      </c>
    </row>
    <row r="362" spans="1:6" ht="12.75">
      <c r="A362" s="645"/>
      <c r="B362" s="680" t="s">
        <v>764</v>
      </c>
      <c r="C362" s="652">
        <v>835586</v>
      </c>
      <c r="D362" s="652">
        <v>887149</v>
      </c>
      <c r="E362" s="652">
        <v>867743</v>
      </c>
      <c r="F362" s="653">
        <f t="shared" si="6"/>
        <v>0.9781254332699467</v>
      </c>
    </row>
    <row r="363" spans="1:6" ht="12.75">
      <c r="A363" s="645"/>
      <c r="B363" s="681" t="s">
        <v>766</v>
      </c>
      <c r="C363" s="652"/>
      <c r="D363" s="652"/>
      <c r="E363" s="652"/>
      <c r="F363" s="653"/>
    </row>
    <row r="364" spans="1:6" ht="13.5" thickBot="1">
      <c r="A364" s="645"/>
      <c r="B364" s="682" t="s">
        <v>765</v>
      </c>
      <c r="C364" s="659"/>
      <c r="D364" s="659"/>
      <c r="E364" s="659"/>
      <c r="F364" s="660"/>
    </row>
    <row r="365" spans="1:6" ht="13.5" thickBot="1">
      <c r="A365" s="645"/>
      <c r="B365" s="683" t="s">
        <v>335</v>
      </c>
      <c r="C365" s="662">
        <f>SUM(C360:C364)</f>
        <v>1313817</v>
      </c>
      <c r="D365" s="662">
        <f>SUM(D360:D364)</f>
        <v>1378479</v>
      </c>
      <c r="E365" s="662">
        <f>SUM(E360:E364)</f>
        <v>1360432</v>
      </c>
      <c r="F365" s="663">
        <f t="shared" si="6"/>
        <v>0.9869080341448799</v>
      </c>
    </row>
    <row r="366" spans="1:6" ht="12.75">
      <c r="A366" s="645"/>
      <c r="B366" s="680" t="s">
        <v>642</v>
      </c>
      <c r="C366" s="652"/>
      <c r="D366" s="652">
        <v>8000</v>
      </c>
      <c r="E366" s="652">
        <v>28000</v>
      </c>
      <c r="F366" s="653">
        <f t="shared" si="6"/>
        <v>3.5</v>
      </c>
    </row>
    <row r="367" spans="1:6" ht="12.75">
      <c r="A367" s="645"/>
      <c r="B367" s="680" t="s">
        <v>643</v>
      </c>
      <c r="C367" s="652"/>
      <c r="D367" s="652">
        <v>2000</v>
      </c>
      <c r="E367" s="652">
        <v>9000</v>
      </c>
      <c r="F367" s="653">
        <f t="shared" si="6"/>
        <v>4.5</v>
      </c>
    </row>
    <row r="368" spans="1:6" ht="13.5" thickBot="1">
      <c r="A368" s="645"/>
      <c r="B368" s="682" t="s">
        <v>774</v>
      </c>
      <c r="C368" s="659"/>
      <c r="D368" s="659"/>
      <c r="E368" s="659"/>
      <c r="F368" s="660"/>
    </row>
    <row r="369" spans="1:6" ht="13.5" thickBot="1">
      <c r="A369" s="645"/>
      <c r="B369" s="684" t="s">
        <v>342</v>
      </c>
      <c r="C369" s="685"/>
      <c r="D369" s="662">
        <f>SUM(D366:D368)</f>
        <v>10000</v>
      </c>
      <c r="E369" s="662">
        <f>SUM(E366:E368)</f>
        <v>37000</v>
      </c>
      <c r="F369" s="663">
        <f t="shared" si="6"/>
        <v>3.7</v>
      </c>
    </row>
    <row r="370" spans="1:6" ht="13.5" thickBot="1">
      <c r="A370" s="645"/>
      <c r="B370" s="686" t="s">
        <v>123</v>
      </c>
      <c r="C370" s="685"/>
      <c r="D370" s="685"/>
      <c r="E370" s="685"/>
      <c r="F370" s="669"/>
    </row>
    <row r="371" spans="1:6" ht="15.75" thickBot="1">
      <c r="A371" s="642"/>
      <c r="B371" s="687" t="s">
        <v>426</v>
      </c>
      <c r="C371" s="679">
        <f>SUM(C365+C369+C370)</f>
        <v>1313817</v>
      </c>
      <c r="D371" s="679">
        <f>SUM(D365+D369+D370)</f>
        <v>1388479</v>
      </c>
      <c r="E371" s="679">
        <f>SUM(E365+E369+E370)</f>
        <v>1397432</v>
      </c>
      <c r="F371" s="663">
        <f t="shared" si="6"/>
        <v>1.0064480629523385</v>
      </c>
    </row>
    <row r="372" spans="1:6" ht="15">
      <c r="A372" s="301">
        <v>2799</v>
      </c>
      <c r="B372" s="304" t="s">
        <v>378</v>
      </c>
      <c r="C372" s="691"/>
      <c r="D372" s="691"/>
      <c r="E372" s="691"/>
      <c r="F372" s="653"/>
    </row>
    <row r="373" spans="1:6" ht="12.75">
      <c r="A373" s="645"/>
      <c r="B373" s="647" t="s">
        <v>551</v>
      </c>
      <c r="C373" s="645"/>
      <c r="D373" s="645"/>
      <c r="E373" s="645"/>
      <c r="F373" s="653"/>
    </row>
    <row r="374" spans="1:6" ht="13.5" thickBot="1">
      <c r="A374" s="645"/>
      <c r="B374" s="648" t="s">
        <v>552</v>
      </c>
      <c r="C374" s="642"/>
      <c r="D374" s="642"/>
      <c r="E374" s="642"/>
      <c r="F374" s="660"/>
    </row>
    <row r="375" spans="1:6" ht="13.5" thickBot="1">
      <c r="A375" s="645"/>
      <c r="B375" s="650" t="s">
        <v>573</v>
      </c>
      <c r="C375" s="642"/>
      <c r="D375" s="642"/>
      <c r="E375" s="642"/>
      <c r="F375" s="669"/>
    </row>
    <row r="376" spans="1:6" ht="12.75">
      <c r="A376" s="645"/>
      <c r="B376" s="647" t="s">
        <v>554</v>
      </c>
      <c r="C376" s="652">
        <f aca="true" t="shared" si="7" ref="C376:C383">SUM(C343+C310)</f>
        <v>37155</v>
      </c>
      <c r="D376" s="652">
        <f aca="true" t="shared" si="8" ref="D376:E383">SUM(D343+D310)</f>
        <v>37155</v>
      </c>
      <c r="E376" s="652">
        <f t="shared" si="8"/>
        <v>37155</v>
      </c>
      <c r="F376" s="653">
        <f t="shared" si="6"/>
        <v>1</v>
      </c>
    </row>
    <row r="377" spans="1:6" ht="12.75">
      <c r="A377" s="645"/>
      <c r="B377" s="654" t="s">
        <v>555</v>
      </c>
      <c r="C377" s="655">
        <f t="shared" si="7"/>
        <v>1455</v>
      </c>
      <c r="D377" s="655">
        <f t="shared" si="8"/>
        <v>1455</v>
      </c>
      <c r="E377" s="655">
        <f t="shared" si="8"/>
        <v>1455</v>
      </c>
      <c r="F377" s="653">
        <f t="shared" si="6"/>
        <v>1</v>
      </c>
    </row>
    <row r="378" spans="1:6" ht="12.75">
      <c r="A378" s="645"/>
      <c r="B378" s="654" t="s">
        <v>556</v>
      </c>
      <c r="C378" s="655">
        <f t="shared" si="7"/>
        <v>35700</v>
      </c>
      <c r="D378" s="655">
        <f t="shared" si="8"/>
        <v>35700</v>
      </c>
      <c r="E378" s="655">
        <f t="shared" si="8"/>
        <v>35700</v>
      </c>
      <c r="F378" s="653">
        <f t="shared" si="6"/>
        <v>1</v>
      </c>
    </row>
    <row r="379" spans="1:6" ht="12.75">
      <c r="A379" s="645"/>
      <c r="B379" s="656" t="s">
        <v>557</v>
      </c>
      <c r="C379" s="652">
        <f t="shared" si="7"/>
        <v>22000</v>
      </c>
      <c r="D379" s="652">
        <f t="shared" si="8"/>
        <v>22000</v>
      </c>
      <c r="E379" s="652">
        <f t="shared" si="8"/>
        <v>22000</v>
      </c>
      <c r="F379" s="653">
        <f t="shared" si="6"/>
        <v>1</v>
      </c>
    </row>
    <row r="380" spans="1:6" ht="12.75">
      <c r="A380" s="645"/>
      <c r="B380" s="656" t="s">
        <v>558</v>
      </c>
      <c r="C380" s="652">
        <f t="shared" si="7"/>
        <v>156732</v>
      </c>
      <c r="D380" s="652">
        <f t="shared" si="8"/>
        <v>156732</v>
      </c>
      <c r="E380" s="652">
        <f t="shared" si="8"/>
        <v>156732</v>
      </c>
      <c r="F380" s="653">
        <f t="shared" si="6"/>
        <v>1</v>
      </c>
    </row>
    <row r="381" spans="1:6" ht="12.75">
      <c r="A381" s="645"/>
      <c r="B381" s="656" t="s">
        <v>559</v>
      </c>
      <c r="C381" s="652">
        <f t="shared" si="7"/>
        <v>46808</v>
      </c>
      <c r="D381" s="652">
        <f t="shared" si="8"/>
        <v>46808</v>
      </c>
      <c r="E381" s="652">
        <f t="shared" si="8"/>
        <v>46808</v>
      </c>
      <c r="F381" s="653">
        <f t="shared" si="6"/>
        <v>1</v>
      </c>
    </row>
    <row r="382" spans="1:6" ht="12.75">
      <c r="A382" s="645"/>
      <c r="B382" s="657" t="s">
        <v>560</v>
      </c>
      <c r="C382" s="652">
        <f t="shared" si="7"/>
        <v>0</v>
      </c>
      <c r="D382" s="652">
        <f t="shared" si="8"/>
        <v>0</v>
      </c>
      <c r="E382" s="652">
        <f t="shared" si="8"/>
        <v>0</v>
      </c>
      <c r="F382" s="653"/>
    </row>
    <row r="383" spans="1:6" ht="13.5" thickBot="1">
      <c r="A383" s="645"/>
      <c r="B383" s="658" t="s">
        <v>561</v>
      </c>
      <c r="C383" s="652">
        <f t="shared" si="7"/>
        <v>8705</v>
      </c>
      <c r="D383" s="652">
        <f t="shared" si="8"/>
        <v>8705</v>
      </c>
      <c r="E383" s="652">
        <f t="shared" si="8"/>
        <v>14833</v>
      </c>
      <c r="F383" s="660">
        <f t="shared" si="6"/>
        <v>1.7039632395175186</v>
      </c>
    </row>
    <row r="384" spans="1:6" ht="13.5" thickBot="1">
      <c r="A384" s="645"/>
      <c r="B384" s="661" t="s">
        <v>792</v>
      </c>
      <c r="C384" s="662">
        <f>SUM(C376+C379+C380+C381+C383)</f>
        <v>271400</v>
      </c>
      <c r="D384" s="662">
        <f>SUM(D376+D379+D380+D381+D383)</f>
        <v>271400</v>
      </c>
      <c r="E384" s="662">
        <f>SUM(E376+E379+E380+E381+E383)</f>
        <v>277528</v>
      </c>
      <c r="F384" s="663">
        <f t="shared" si="6"/>
        <v>1.0225792188651437</v>
      </c>
    </row>
    <row r="385" spans="1:6" ht="13.5" thickBot="1">
      <c r="A385" s="645"/>
      <c r="B385" s="665" t="s">
        <v>343</v>
      </c>
      <c r="C385" s="666">
        <f>SUM(C384+C375)</f>
        <v>271400</v>
      </c>
      <c r="D385" s="666">
        <f>SUM(D384+D375)</f>
        <v>271400</v>
      </c>
      <c r="E385" s="666">
        <f>SUM(E384+E375)</f>
        <v>277528</v>
      </c>
      <c r="F385" s="663">
        <f t="shared" si="6"/>
        <v>1.0225792188651437</v>
      </c>
    </row>
    <row r="386" spans="1:6" ht="13.5" thickBot="1">
      <c r="A386" s="645"/>
      <c r="B386" s="667" t="s">
        <v>344</v>
      </c>
      <c r="C386" s="668"/>
      <c r="D386" s="668"/>
      <c r="E386" s="668"/>
      <c r="F386" s="669"/>
    </row>
    <row r="387" spans="1:6" ht="12.75">
      <c r="A387" s="645"/>
      <c r="B387" s="670" t="s">
        <v>562</v>
      </c>
      <c r="C387" s="671"/>
      <c r="D387" s="671">
        <f aca="true" t="shared" si="9" ref="D387:E389">SUM(D354+D321)</f>
        <v>43163</v>
      </c>
      <c r="E387" s="671">
        <f t="shared" si="9"/>
        <v>37035</v>
      </c>
      <c r="F387" s="653">
        <f t="shared" si="6"/>
        <v>0.8580265505178046</v>
      </c>
    </row>
    <row r="388" spans="1:6" ht="12.75">
      <c r="A388" s="645"/>
      <c r="B388" s="672" t="s">
        <v>570</v>
      </c>
      <c r="C388" s="652">
        <f>SUM(C355+C322)</f>
        <v>1984644</v>
      </c>
      <c r="D388" s="652">
        <f t="shared" si="9"/>
        <v>2055691</v>
      </c>
      <c r="E388" s="652">
        <f t="shared" si="9"/>
        <v>2081869</v>
      </c>
      <c r="F388" s="653">
        <f t="shared" si="6"/>
        <v>1.0127344041492616</v>
      </c>
    </row>
    <row r="389" spans="1:6" ht="13.5" thickBot="1">
      <c r="A389" s="645"/>
      <c r="B389" s="673" t="s">
        <v>571</v>
      </c>
      <c r="C389" s="659">
        <f>SUM(C356+C323)</f>
        <v>225430</v>
      </c>
      <c r="D389" s="659">
        <f t="shared" si="9"/>
        <v>225430</v>
      </c>
      <c r="E389" s="659">
        <f t="shared" si="9"/>
        <v>251169</v>
      </c>
      <c r="F389" s="660">
        <f t="shared" si="6"/>
        <v>1.1141773499534224</v>
      </c>
    </row>
    <row r="390" spans="1:6" ht="13.5" thickBot="1">
      <c r="A390" s="645"/>
      <c r="B390" s="674" t="s">
        <v>336</v>
      </c>
      <c r="C390" s="675">
        <f>SUM(C388:C389)</f>
        <v>2210074</v>
      </c>
      <c r="D390" s="675">
        <f>SUM(D387:D389)</f>
        <v>2324284</v>
      </c>
      <c r="E390" s="675">
        <f>SUM(E387:E389)</f>
        <v>2370073</v>
      </c>
      <c r="F390" s="663">
        <f t="shared" si="6"/>
        <v>1.0197002603812615</v>
      </c>
    </row>
    <row r="391" spans="1:6" ht="13.5" thickBot="1">
      <c r="A391" s="645"/>
      <c r="B391" s="676" t="s">
        <v>122</v>
      </c>
      <c r="C391" s="675"/>
      <c r="D391" s="675"/>
      <c r="E391" s="675"/>
      <c r="F391" s="669"/>
    </row>
    <row r="392" spans="1:6" ht="15.75" thickBot="1">
      <c r="A392" s="645"/>
      <c r="B392" s="678" t="s">
        <v>354</v>
      </c>
      <c r="C392" s="679">
        <f>SUM(C385+C386+C390)</f>
        <v>2481474</v>
      </c>
      <c r="D392" s="679">
        <f>SUM(D385+D386+D390)</f>
        <v>2595684</v>
      </c>
      <c r="E392" s="679">
        <f>SUM(E385+E386+E390)</f>
        <v>2647601</v>
      </c>
      <c r="F392" s="669">
        <f t="shared" si="6"/>
        <v>1.0200012790462938</v>
      </c>
    </row>
    <row r="393" spans="1:6" ht="12.75">
      <c r="A393" s="645"/>
      <c r="B393" s="680" t="s">
        <v>762</v>
      </c>
      <c r="C393" s="652">
        <f aca="true" t="shared" si="10" ref="C393:D397">SUM(C360+C327)</f>
        <v>1036684</v>
      </c>
      <c r="D393" s="652">
        <f t="shared" si="10"/>
        <v>1060335</v>
      </c>
      <c r="E393" s="652">
        <f>SUM(E360+E327)</f>
        <v>1064962</v>
      </c>
      <c r="F393" s="653">
        <f t="shared" si="6"/>
        <v>1.004363715240938</v>
      </c>
    </row>
    <row r="394" spans="1:6" ht="12.75">
      <c r="A394" s="645"/>
      <c r="B394" s="680" t="s">
        <v>763</v>
      </c>
      <c r="C394" s="652">
        <f t="shared" si="10"/>
        <v>291175</v>
      </c>
      <c r="D394" s="652">
        <f t="shared" si="10"/>
        <v>296997</v>
      </c>
      <c r="E394" s="652">
        <f>SUM(E361+E328)</f>
        <v>298246</v>
      </c>
      <c r="F394" s="653">
        <f t="shared" si="6"/>
        <v>1.004205429684475</v>
      </c>
    </row>
    <row r="395" spans="1:6" ht="12.75">
      <c r="A395" s="645"/>
      <c r="B395" s="680" t="s">
        <v>764</v>
      </c>
      <c r="C395" s="652">
        <f t="shared" si="10"/>
        <v>1153615</v>
      </c>
      <c r="D395" s="652">
        <f t="shared" si="10"/>
        <v>1228352</v>
      </c>
      <c r="E395" s="652">
        <f>SUM(E362+E329)</f>
        <v>1234219</v>
      </c>
      <c r="F395" s="653">
        <f t="shared" si="6"/>
        <v>1.004776318188923</v>
      </c>
    </row>
    <row r="396" spans="1:6" ht="12.75">
      <c r="A396" s="645"/>
      <c r="B396" s="681" t="s">
        <v>766</v>
      </c>
      <c r="C396" s="652">
        <f t="shared" si="10"/>
        <v>0</v>
      </c>
      <c r="D396" s="652">
        <f t="shared" si="10"/>
        <v>0</v>
      </c>
      <c r="E396" s="652">
        <f>SUM(E363+E330)</f>
        <v>0</v>
      </c>
      <c r="F396" s="653"/>
    </row>
    <row r="397" spans="1:6" ht="13.5" thickBot="1">
      <c r="A397" s="645"/>
      <c r="B397" s="682" t="s">
        <v>765</v>
      </c>
      <c r="C397" s="652">
        <f t="shared" si="10"/>
        <v>0</v>
      </c>
      <c r="D397" s="652">
        <f t="shared" si="10"/>
        <v>0</v>
      </c>
      <c r="E397" s="652">
        <f>SUM(E364+E331)</f>
        <v>466</v>
      </c>
      <c r="F397" s="660"/>
    </row>
    <row r="398" spans="1:6" ht="13.5" thickBot="1">
      <c r="A398" s="645"/>
      <c r="B398" s="683" t="s">
        <v>335</v>
      </c>
      <c r="C398" s="662">
        <f>SUM(C393:C397)</f>
        <v>2481474</v>
      </c>
      <c r="D398" s="662">
        <f>SUM(D393:D397)</f>
        <v>2585684</v>
      </c>
      <c r="E398" s="662">
        <f>SUM(E393:E397)</f>
        <v>2597893</v>
      </c>
      <c r="F398" s="663">
        <f aca="true" t="shared" si="11" ref="F398:F461">SUM(E398/D398)</f>
        <v>1.0047217680118685</v>
      </c>
    </row>
    <row r="399" spans="1:6" ht="12.75">
      <c r="A399" s="645"/>
      <c r="B399" s="680" t="s">
        <v>642</v>
      </c>
      <c r="C399" s="652"/>
      <c r="D399" s="652">
        <f>SUM(D366)</f>
        <v>8000</v>
      </c>
      <c r="E399" s="652">
        <f>SUM(E366)</f>
        <v>28000</v>
      </c>
      <c r="F399" s="653">
        <f t="shared" si="11"/>
        <v>3.5</v>
      </c>
    </row>
    <row r="400" spans="1:6" ht="12.75">
      <c r="A400" s="645"/>
      <c r="B400" s="680" t="s">
        <v>643</v>
      </c>
      <c r="C400" s="652"/>
      <c r="D400" s="652">
        <f>SUM(D367)</f>
        <v>2000</v>
      </c>
      <c r="E400" s="652">
        <f>SUM(E367+E334)</f>
        <v>21708</v>
      </c>
      <c r="F400" s="653">
        <f t="shared" si="11"/>
        <v>10.854</v>
      </c>
    </row>
    <row r="401" spans="1:6" ht="13.5" thickBot="1">
      <c r="A401" s="645"/>
      <c r="B401" s="682" t="s">
        <v>774</v>
      </c>
      <c r="C401" s="659"/>
      <c r="D401" s="659"/>
      <c r="E401" s="659"/>
      <c r="F401" s="660"/>
    </row>
    <row r="402" spans="1:6" ht="13.5" thickBot="1">
      <c r="A402" s="645"/>
      <c r="B402" s="684" t="s">
        <v>342</v>
      </c>
      <c r="C402" s="685"/>
      <c r="D402" s="662">
        <f>SUM(D399:D401)</f>
        <v>10000</v>
      </c>
      <c r="E402" s="662">
        <f>SUM(E399:E401)</f>
        <v>49708</v>
      </c>
      <c r="F402" s="663">
        <f t="shared" si="11"/>
        <v>4.9708</v>
      </c>
    </row>
    <row r="403" spans="1:6" ht="13.5" thickBot="1">
      <c r="A403" s="645"/>
      <c r="B403" s="686" t="s">
        <v>123</v>
      </c>
      <c r="C403" s="685"/>
      <c r="D403" s="685"/>
      <c r="E403" s="685"/>
      <c r="F403" s="669"/>
    </row>
    <row r="404" spans="1:6" ht="15.75" thickBot="1">
      <c r="A404" s="642"/>
      <c r="B404" s="687" t="s">
        <v>426</v>
      </c>
      <c r="C404" s="679">
        <f>SUM(C398+C402+C403)</f>
        <v>2481474</v>
      </c>
      <c r="D404" s="679">
        <f>SUM(D398+D402+D403)</f>
        <v>2595684</v>
      </c>
      <c r="E404" s="679">
        <f>SUM(E398+E402+E403)</f>
        <v>2647601</v>
      </c>
      <c r="F404" s="663">
        <f t="shared" si="11"/>
        <v>1.0200012790462938</v>
      </c>
    </row>
    <row r="405" spans="1:6" ht="15">
      <c r="A405" s="301">
        <v>2850</v>
      </c>
      <c r="B405" s="304" t="s">
        <v>783</v>
      </c>
      <c r="C405" s="652"/>
      <c r="D405" s="652"/>
      <c r="E405" s="652"/>
      <c r="F405" s="653"/>
    </row>
    <row r="406" spans="1:6" ht="12.75">
      <c r="A406" s="645"/>
      <c r="B406" s="647" t="s">
        <v>551</v>
      </c>
      <c r="C406" s="645"/>
      <c r="D406" s="645"/>
      <c r="E406" s="645"/>
      <c r="F406" s="653"/>
    </row>
    <row r="407" spans="1:6" ht="13.5" thickBot="1">
      <c r="A407" s="645"/>
      <c r="B407" s="648" t="s">
        <v>552</v>
      </c>
      <c r="C407" s="642"/>
      <c r="D407" s="642"/>
      <c r="E407" s="642"/>
      <c r="F407" s="660"/>
    </row>
    <row r="408" spans="1:6" ht="13.5" thickBot="1">
      <c r="A408" s="645"/>
      <c r="B408" s="650" t="s">
        <v>573</v>
      </c>
      <c r="C408" s="642"/>
      <c r="D408" s="642"/>
      <c r="E408" s="642"/>
      <c r="F408" s="669"/>
    </row>
    <row r="409" spans="1:6" ht="12.75">
      <c r="A409" s="645"/>
      <c r="B409" s="647" t="s">
        <v>554</v>
      </c>
      <c r="C409" s="652"/>
      <c r="D409" s="652"/>
      <c r="E409" s="652"/>
      <c r="F409" s="653"/>
    </row>
    <row r="410" spans="1:6" ht="12.75">
      <c r="A410" s="645"/>
      <c r="B410" s="654" t="s">
        <v>555</v>
      </c>
      <c r="C410" s="655"/>
      <c r="D410" s="655"/>
      <c r="E410" s="655"/>
      <c r="F410" s="653"/>
    </row>
    <row r="411" spans="1:6" ht="12.75">
      <c r="A411" s="645"/>
      <c r="B411" s="654" t="s">
        <v>556</v>
      </c>
      <c r="C411" s="655"/>
      <c r="D411" s="655"/>
      <c r="E411" s="655"/>
      <c r="F411" s="653"/>
    </row>
    <row r="412" spans="1:6" ht="12.75">
      <c r="A412" s="645"/>
      <c r="B412" s="656" t="s">
        <v>557</v>
      </c>
      <c r="C412" s="652">
        <v>3100</v>
      </c>
      <c r="D412" s="652">
        <v>3100</v>
      </c>
      <c r="E412" s="652">
        <v>3100</v>
      </c>
      <c r="F412" s="653">
        <f t="shared" si="11"/>
        <v>1</v>
      </c>
    </row>
    <row r="413" spans="1:6" ht="12.75">
      <c r="A413" s="645"/>
      <c r="B413" s="656" t="s">
        <v>558</v>
      </c>
      <c r="C413" s="652">
        <v>20527</v>
      </c>
      <c r="D413" s="652">
        <v>26843</v>
      </c>
      <c r="E413" s="652">
        <v>26843</v>
      </c>
      <c r="F413" s="653">
        <f t="shared" si="11"/>
        <v>1</v>
      </c>
    </row>
    <row r="414" spans="1:6" ht="12.75">
      <c r="A414" s="645"/>
      <c r="B414" s="656" t="s">
        <v>559</v>
      </c>
      <c r="C414" s="652">
        <v>6379</v>
      </c>
      <c r="D414" s="652">
        <v>6379</v>
      </c>
      <c r="E414" s="652">
        <v>6379</v>
      </c>
      <c r="F414" s="653">
        <f t="shared" si="11"/>
        <v>1</v>
      </c>
    </row>
    <row r="415" spans="1:6" ht="12.75">
      <c r="A415" s="645"/>
      <c r="B415" s="657" t="s">
        <v>560</v>
      </c>
      <c r="C415" s="652"/>
      <c r="D415" s="652"/>
      <c r="E415" s="652"/>
      <c r="F415" s="653"/>
    </row>
    <row r="416" spans="1:6" ht="13.5" thickBot="1">
      <c r="A416" s="645"/>
      <c r="B416" s="658" t="s">
        <v>561</v>
      </c>
      <c r="C416" s="659">
        <v>6316</v>
      </c>
      <c r="D416" s="659"/>
      <c r="E416" s="659">
        <v>4223</v>
      </c>
      <c r="F416" s="660"/>
    </row>
    <row r="417" spans="1:6" ht="13.5" thickBot="1">
      <c r="A417" s="645"/>
      <c r="B417" s="661" t="s">
        <v>792</v>
      </c>
      <c r="C417" s="662">
        <f>SUM(C409+C412+C413+C414+C416)</f>
        <v>36322</v>
      </c>
      <c r="D417" s="662">
        <f>SUM(D409+D412+D413+D414+D416)</f>
        <v>36322</v>
      </c>
      <c r="E417" s="662">
        <f>SUM(E409+E412+E413+E414+E416)</f>
        <v>40545</v>
      </c>
      <c r="F417" s="663">
        <f t="shared" si="11"/>
        <v>1.1162656241396398</v>
      </c>
    </row>
    <row r="418" spans="1:6" ht="13.5" thickBot="1">
      <c r="A418" s="645"/>
      <c r="B418" s="665" t="s">
        <v>343</v>
      </c>
      <c r="C418" s="666">
        <f>SUM(C417+C408)</f>
        <v>36322</v>
      </c>
      <c r="D418" s="666">
        <f>SUM(D417+D408)</f>
        <v>36322</v>
      </c>
      <c r="E418" s="666">
        <f>SUM(E417+E408)</f>
        <v>40545</v>
      </c>
      <c r="F418" s="663">
        <f t="shared" si="11"/>
        <v>1.1162656241396398</v>
      </c>
    </row>
    <row r="419" spans="1:6" ht="13.5" thickBot="1">
      <c r="A419" s="645"/>
      <c r="B419" s="667" t="s">
        <v>344</v>
      </c>
      <c r="C419" s="668"/>
      <c r="D419" s="668"/>
      <c r="E419" s="668"/>
      <c r="F419" s="669"/>
    </row>
    <row r="420" spans="1:6" ht="12.75">
      <c r="A420" s="645"/>
      <c r="B420" s="670" t="s">
        <v>562</v>
      </c>
      <c r="C420" s="671"/>
      <c r="D420" s="671">
        <v>7744</v>
      </c>
      <c r="E420" s="671">
        <v>3521</v>
      </c>
      <c r="F420" s="653">
        <f t="shared" si="11"/>
        <v>0.4546745867768595</v>
      </c>
    </row>
    <row r="421" spans="1:6" ht="12.75">
      <c r="A421" s="645"/>
      <c r="B421" s="672" t="s">
        <v>570</v>
      </c>
      <c r="C421" s="652">
        <v>386963</v>
      </c>
      <c r="D421" s="652">
        <v>389750</v>
      </c>
      <c r="E421" s="652">
        <v>395609</v>
      </c>
      <c r="F421" s="653">
        <f t="shared" si="11"/>
        <v>1.0150327132777421</v>
      </c>
    </row>
    <row r="422" spans="1:6" ht="13.5" thickBot="1">
      <c r="A422" s="645"/>
      <c r="B422" s="673" t="s">
        <v>571</v>
      </c>
      <c r="C422" s="659">
        <v>2100</v>
      </c>
      <c r="D422" s="659">
        <v>2100</v>
      </c>
      <c r="E422" s="659">
        <v>2100</v>
      </c>
      <c r="F422" s="660">
        <f t="shared" si="11"/>
        <v>1</v>
      </c>
    </row>
    <row r="423" spans="1:6" ht="13.5" thickBot="1">
      <c r="A423" s="645"/>
      <c r="B423" s="674" t="s">
        <v>336</v>
      </c>
      <c r="C423" s="675">
        <f>SUM(C421:C422)</f>
        <v>389063</v>
      </c>
      <c r="D423" s="675">
        <f>SUM(D420:D422)</f>
        <v>399594</v>
      </c>
      <c r="E423" s="675">
        <f>SUM(E420:E422)</f>
        <v>401230</v>
      </c>
      <c r="F423" s="663">
        <f t="shared" si="11"/>
        <v>1.0040941555679015</v>
      </c>
    </row>
    <row r="424" spans="1:6" ht="13.5" thickBot="1">
      <c r="A424" s="645"/>
      <c r="B424" s="676" t="s">
        <v>122</v>
      </c>
      <c r="C424" s="675"/>
      <c r="D424" s="675"/>
      <c r="E424" s="675"/>
      <c r="F424" s="669"/>
    </row>
    <row r="425" spans="1:6" ht="15.75" thickBot="1">
      <c r="A425" s="645"/>
      <c r="B425" s="678" t="s">
        <v>354</v>
      </c>
      <c r="C425" s="679">
        <f>SUM(C418+C419+C423)</f>
        <v>425385</v>
      </c>
      <c r="D425" s="679">
        <f>SUM(D418+D419+D423)</f>
        <v>435916</v>
      </c>
      <c r="E425" s="679">
        <f>SUM(E418+E419+E423)</f>
        <v>441775</v>
      </c>
      <c r="F425" s="663">
        <f t="shared" si="11"/>
        <v>1.0134406628800043</v>
      </c>
    </row>
    <row r="426" spans="1:6" ht="12.75">
      <c r="A426" s="645"/>
      <c r="B426" s="680" t="s">
        <v>762</v>
      </c>
      <c r="C426" s="652">
        <v>245344</v>
      </c>
      <c r="D426" s="652">
        <v>251928</v>
      </c>
      <c r="E426" s="652">
        <v>252851</v>
      </c>
      <c r="F426" s="653">
        <f t="shared" si="11"/>
        <v>1.0036637451970405</v>
      </c>
    </row>
    <row r="427" spans="1:6" ht="12.75">
      <c r="A427" s="645"/>
      <c r="B427" s="680" t="s">
        <v>763</v>
      </c>
      <c r="C427" s="652">
        <v>72635</v>
      </c>
      <c r="D427" s="652">
        <v>74331</v>
      </c>
      <c r="E427" s="652">
        <v>74580</v>
      </c>
      <c r="F427" s="653">
        <f t="shared" si="11"/>
        <v>1.0033498809379666</v>
      </c>
    </row>
    <row r="428" spans="1:6" ht="12.75">
      <c r="A428" s="645"/>
      <c r="B428" s="680" t="s">
        <v>764</v>
      </c>
      <c r="C428" s="652">
        <v>107406</v>
      </c>
      <c r="D428" s="652">
        <v>109657</v>
      </c>
      <c r="E428" s="652">
        <v>110545</v>
      </c>
      <c r="F428" s="653">
        <f t="shared" si="11"/>
        <v>1.0080979782412431</v>
      </c>
    </row>
    <row r="429" spans="1:6" ht="12.75">
      <c r="A429" s="645"/>
      <c r="B429" s="681" t="s">
        <v>766</v>
      </c>
      <c r="C429" s="652"/>
      <c r="D429" s="652"/>
      <c r="E429" s="652"/>
      <c r="F429" s="653"/>
    </row>
    <row r="430" spans="1:6" ht="13.5" thickBot="1">
      <c r="A430" s="645"/>
      <c r="B430" s="682" t="s">
        <v>765</v>
      </c>
      <c r="C430" s="659"/>
      <c r="D430" s="659"/>
      <c r="E430" s="659"/>
      <c r="F430" s="660"/>
    </row>
    <row r="431" spans="1:6" ht="13.5" thickBot="1">
      <c r="A431" s="645"/>
      <c r="B431" s="683" t="s">
        <v>335</v>
      </c>
      <c r="C431" s="662">
        <f>SUM(C426:C430)</f>
        <v>425385</v>
      </c>
      <c r="D431" s="662">
        <f>SUM(D426:D430)</f>
        <v>435916</v>
      </c>
      <c r="E431" s="662">
        <f>SUM(E426:E430)</f>
        <v>437976</v>
      </c>
      <c r="F431" s="663">
        <f t="shared" si="11"/>
        <v>1.0047256810945229</v>
      </c>
    </row>
    <row r="432" spans="1:6" ht="12.75">
      <c r="A432" s="645"/>
      <c r="B432" s="680" t="s">
        <v>642</v>
      </c>
      <c r="C432" s="652"/>
      <c r="D432" s="652"/>
      <c r="E432" s="652">
        <v>3799</v>
      </c>
      <c r="F432" s="653"/>
    </row>
    <row r="433" spans="1:6" ht="12.75">
      <c r="A433" s="645"/>
      <c r="B433" s="680" t="s">
        <v>643</v>
      </c>
      <c r="C433" s="652"/>
      <c r="D433" s="652"/>
      <c r="E433" s="652"/>
      <c r="F433" s="653"/>
    </row>
    <row r="434" spans="1:6" ht="13.5" thickBot="1">
      <c r="A434" s="645"/>
      <c r="B434" s="682" t="s">
        <v>774</v>
      </c>
      <c r="C434" s="659"/>
      <c r="D434" s="659"/>
      <c r="E434" s="659"/>
      <c r="F434" s="660"/>
    </row>
    <row r="435" spans="1:6" ht="13.5" thickBot="1">
      <c r="A435" s="645"/>
      <c r="B435" s="684" t="s">
        <v>342</v>
      </c>
      <c r="C435" s="685"/>
      <c r="D435" s="685"/>
      <c r="E435" s="662">
        <f>SUM(E432:E434)</f>
        <v>3799</v>
      </c>
      <c r="F435" s="669"/>
    </row>
    <row r="436" spans="1:6" ht="13.5" thickBot="1">
      <c r="A436" s="645"/>
      <c r="B436" s="686" t="s">
        <v>123</v>
      </c>
      <c r="C436" s="685"/>
      <c r="D436" s="685"/>
      <c r="E436" s="685"/>
      <c r="F436" s="669"/>
    </row>
    <row r="437" spans="1:6" ht="15.75" thickBot="1">
      <c r="A437" s="642"/>
      <c r="B437" s="687" t="s">
        <v>426</v>
      </c>
      <c r="C437" s="679">
        <f>SUM(C431+C435+C436)</f>
        <v>425385</v>
      </c>
      <c r="D437" s="679">
        <f>SUM(D431+D435+D436)</f>
        <v>435916</v>
      </c>
      <c r="E437" s="679">
        <f>SUM(E431+E435+E436)</f>
        <v>441775</v>
      </c>
      <c r="F437" s="663">
        <f t="shared" si="11"/>
        <v>1.0134406628800043</v>
      </c>
    </row>
    <row r="438" spans="1:6" ht="15">
      <c r="A438" s="301">
        <v>2875</v>
      </c>
      <c r="B438" s="304" t="s">
        <v>735</v>
      </c>
      <c r="C438" s="652"/>
      <c r="D438" s="652"/>
      <c r="E438" s="652"/>
      <c r="F438" s="653"/>
    </row>
    <row r="439" spans="1:6" ht="12.75">
      <c r="A439" s="645"/>
      <c r="B439" s="647" t="s">
        <v>551</v>
      </c>
      <c r="C439" s="645"/>
      <c r="D439" s="645"/>
      <c r="E439" s="645"/>
      <c r="F439" s="653"/>
    </row>
    <row r="440" spans="1:6" ht="13.5" thickBot="1">
      <c r="A440" s="645"/>
      <c r="B440" s="648" t="s">
        <v>552</v>
      </c>
      <c r="C440" s="642"/>
      <c r="D440" s="659">
        <v>6991</v>
      </c>
      <c r="E440" s="659">
        <v>6991</v>
      </c>
      <c r="F440" s="660">
        <f t="shared" si="11"/>
        <v>1</v>
      </c>
    </row>
    <row r="441" spans="1:6" ht="13.5" thickBot="1">
      <c r="A441" s="645"/>
      <c r="B441" s="650" t="s">
        <v>573</v>
      </c>
      <c r="C441" s="642"/>
      <c r="D441" s="696">
        <f>SUM(D440)</f>
        <v>6991</v>
      </c>
      <c r="E441" s="696">
        <f>SUM(E440)</f>
        <v>6991</v>
      </c>
      <c r="F441" s="663">
        <f t="shared" si="11"/>
        <v>1</v>
      </c>
    </row>
    <row r="442" spans="1:6" ht="12.75">
      <c r="A442" s="645"/>
      <c r="B442" s="647" t="s">
        <v>554</v>
      </c>
      <c r="C442" s="652">
        <v>304</v>
      </c>
      <c r="D442" s="652">
        <v>304</v>
      </c>
      <c r="E442" s="652">
        <v>304</v>
      </c>
      <c r="F442" s="653">
        <f t="shared" si="11"/>
        <v>1</v>
      </c>
    </row>
    <row r="443" spans="1:6" ht="12.75">
      <c r="A443" s="645"/>
      <c r="B443" s="654" t="s">
        <v>555</v>
      </c>
      <c r="C443" s="655"/>
      <c r="D443" s="655"/>
      <c r="E443" s="655"/>
      <c r="F443" s="653"/>
    </row>
    <row r="444" spans="1:6" ht="12.75">
      <c r="A444" s="645"/>
      <c r="B444" s="654" t="s">
        <v>556</v>
      </c>
      <c r="C444" s="655">
        <v>304</v>
      </c>
      <c r="D444" s="655">
        <v>304</v>
      </c>
      <c r="E444" s="655">
        <v>304</v>
      </c>
      <c r="F444" s="653">
        <f t="shared" si="11"/>
        <v>1</v>
      </c>
    </row>
    <row r="445" spans="1:6" ht="12.75">
      <c r="A445" s="645"/>
      <c r="B445" s="656" t="s">
        <v>557</v>
      </c>
      <c r="C445" s="652">
        <v>2759</v>
      </c>
      <c r="D445" s="652">
        <v>2759</v>
      </c>
      <c r="E445" s="652">
        <v>2759</v>
      </c>
      <c r="F445" s="653">
        <f t="shared" si="11"/>
        <v>1</v>
      </c>
    </row>
    <row r="446" spans="1:6" ht="12.75">
      <c r="A446" s="645"/>
      <c r="B446" s="656" t="s">
        <v>558</v>
      </c>
      <c r="C446" s="652">
        <v>38688</v>
      </c>
      <c r="D446" s="652">
        <v>38688</v>
      </c>
      <c r="E446" s="652">
        <v>38688</v>
      </c>
      <c r="F446" s="653">
        <f t="shared" si="11"/>
        <v>1</v>
      </c>
    </row>
    <row r="447" spans="1:6" ht="12.75">
      <c r="A447" s="645"/>
      <c r="B447" s="656" t="s">
        <v>559</v>
      </c>
      <c r="C447" s="652">
        <v>10246</v>
      </c>
      <c r="D447" s="652">
        <v>10246</v>
      </c>
      <c r="E447" s="652">
        <v>10246</v>
      </c>
      <c r="F447" s="653">
        <f t="shared" si="11"/>
        <v>1</v>
      </c>
    </row>
    <row r="448" spans="1:6" ht="12.75">
      <c r="A448" s="645"/>
      <c r="B448" s="657" t="s">
        <v>560</v>
      </c>
      <c r="C448" s="652"/>
      <c r="D448" s="652"/>
      <c r="E448" s="652"/>
      <c r="F448" s="653"/>
    </row>
    <row r="449" spans="1:6" ht="13.5" thickBot="1">
      <c r="A449" s="645"/>
      <c r="B449" s="658" t="s">
        <v>561</v>
      </c>
      <c r="C449" s="659"/>
      <c r="D449" s="659"/>
      <c r="E449" s="659">
        <v>579</v>
      </c>
      <c r="F449" s="660"/>
    </row>
    <row r="450" spans="1:6" ht="13.5" thickBot="1">
      <c r="A450" s="645"/>
      <c r="B450" s="661" t="s">
        <v>792</v>
      </c>
      <c r="C450" s="662">
        <f>SUM(C442+C445+C446+C447+C449)</f>
        <v>51997</v>
      </c>
      <c r="D450" s="662">
        <f>SUM(D442+D445+D446+D447+D449)</f>
        <v>51997</v>
      </c>
      <c r="E450" s="662">
        <f>SUM(E442+E445+E446+E447+E449)</f>
        <v>52576</v>
      </c>
      <c r="F450" s="663">
        <f t="shared" si="11"/>
        <v>1.0111352578033348</v>
      </c>
    </row>
    <row r="451" spans="1:6" ht="13.5" thickBot="1">
      <c r="A451" s="645"/>
      <c r="B451" s="665" t="s">
        <v>343</v>
      </c>
      <c r="C451" s="666">
        <f>SUM(C450+C441)</f>
        <v>51997</v>
      </c>
      <c r="D451" s="666">
        <f>SUM(D450+D441)</f>
        <v>58988</v>
      </c>
      <c r="E451" s="666">
        <f>SUM(E450+E441)</f>
        <v>59567</v>
      </c>
      <c r="F451" s="663">
        <f t="shared" si="11"/>
        <v>1.0098155557062454</v>
      </c>
    </row>
    <row r="452" spans="1:6" ht="13.5" thickBot="1">
      <c r="A452" s="645"/>
      <c r="B452" s="667" t="s">
        <v>344</v>
      </c>
      <c r="C452" s="668"/>
      <c r="D452" s="668"/>
      <c r="E452" s="668"/>
      <c r="F452" s="669"/>
    </row>
    <row r="453" spans="1:6" ht="12.75">
      <c r="A453" s="645"/>
      <c r="B453" s="670" t="s">
        <v>562</v>
      </c>
      <c r="C453" s="671"/>
      <c r="D453" s="671">
        <v>22447</v>
      </c>
      <c r="E453" s="671">
        <v>21868</v>
      </c>
      <c r="F453" s="653">
        <f t="shared" si="11"/>
        <v>0.9742059072481846</v>
      </c>
    </row>
    <row r="454" spans="1:6" ht="12.75">
      <c r="A454" s="645"/>
      <c r="B454" s="672" t="s">
        <v>570</v>
      </c>
      <c r="C454" s="652">
        <v>489348</v>
      </c>
      <c r="D454" s="652">
        <v>500172</v>
      </c>
      <c r="E454" s="652">
        <v>503831</v>
      </c>
      <c r="F454" s="653">
        <f t="shared" si="11"/>
        <v>1.007315483473685</v>
      </c>
    </row>
    <row r="455" spans="1:6" ht="13.5" thickBot="1">
      <c r="A455" s="645"/>
      <c r="B455" s="673" t="s">
        <v>571</v>
      </c>
      <c r="C455" s="659"/>
      <c r="D455" s="659"/>
      <c r="E455" s="659"/>
      <c r="F455" s="653"/>
    </row>
    <row r="456" spans="1:6" ht="13.5" thickBot="1">
      <c r="A456" s="645"/>
      <c r="B456" s="674" t="s">
        <v>336</v>
      </c>
      <c r="C456" s="675">
        <f>SUM(C454:C455)</f>
        <v>489348</v>
      </c>
      <c r="D456" s="675">
        <f>SUM(D453:D455)</f>
        <v>522619</v>
      </c>
      <c r="E456" s="675">
        <f>SUM(E453:E455)</f>
        <v>525699</v>
      </c>
      <c r="F456" s="663">
        <f t="shared" si="11"/>
        <v>1.0058933946144324</v>
      </c>
    </row>
    <row r="457" spans="1:6" ht="13.5" thickBot="1">
      <c r="A457" s="645"/>
      <c r="B457" s="676" t="s">
        <v>122</v>
      </c>
      <c r="C457" s="675"/>
      <c r="D457" s="675"/>
      <c r="E457" s="675"/>
      <c r="F457" s="653"/>
    </row>
    <row r="458" spans="1:6" ht="15.75" thickBot="1">
      <c r="A458" s="645"/>
      <c r="B458" s="678" t="s">
        <v>354</v>
      </c>
      <c r="C458" s="679">
        <f>SUM(C451+C452+C456)</f>
        <v>541345</v>
      </c>
      <c r="D458" s="679">
        <f>SUM(D451+D452+D456)</f>
        <v>581607</v>
      </c>
      <c r="E458" s="679">
        <f>SUM(E451+E452+E456)</f>
        <v>585266</v>
      </c>
      <c r="F458" s="663">
        <f t="shared" si="11"/>
        <v>1.0062911897552815</v>
      </c>
    </row>
    <row r="459" spans="1:6" ht="12.75">
      <c r="A459" s="645"/>
      <c r="B459" s="680" t="s">
        <v>762</v>
      </c>
      <c r="C459" s="652">
        <v>296079</v>
      </c>
      <c r="D459" s="652">
        <v>321624</v>
      </c>
      <c r="E459" s="652">
        <v>324505</v>
      </c>
      <c r="F459" s="653">
        <f t="shared" si="11"/>
        <v>1.0089576648508818</v>
      </c>
    </row>
    <row r="460" spans="1:6" ht="12.75">
      <c r="A460" s="645"/>
      <c r="B460" s="680" t="s">
        <v>763</v>
      </c>
      <c r="C460" s="652">
        <v>85499</v>
      </c>
      <c r="D460" s="652">
        <v>92239</v>
      </c>
      <c r="E460" s="652">
        <v>93017</v>
      </c>
      <c r="F460" s="653">
        <f t="shared" si="11"/>
        <v>1.0084346100890078</v>
      </c>
    </row>
    <row r="461" spans="1:6" ht="12.75">
      <c r="A461" s="645"/>
      <c r="B461" s="680" t="s">
        <v>764</v>
      </c>
      <c r="C461" s="652">
        <v>151767</v>
      </c>
      <c r="D461" s="652">
        <v>157244</v>
      </c>
      <c r="E461" s="652">
        <v>157244</v>
      </c>
      <c r="F461" s="653">
        <f t="shared" si="11"/>
        <v>1</v>
      </c>
    </row>
    <row r="462" spans="1:6" ht="12.75">
      <c r="A462" s="645"/>
      <c r="B462" s="681" t="s">
        <v>766</v>
      </c>
      <c r="C462" s="652"/>
      <c r="D462" s="652"/>
      <c r="E462" s="652"/>
      <c r="F462" s="653"/>
    </row>
    <row r="463" spans="1:6" ht="13.5" thickBot="1">
      <c r="A463" s="645"/>
      <c r="B463" s="682" t="s">
        <v>765</v>
      </c>
      <c r="C463" s="659"/>
      <c r="D463" s="659"/>
      <c r="E463" s="659"/>
      <c r="F463" s="653"/>
    </row>
    <row r="464" spans="1:6" ht="13.5" thickBot="1">
      <c r="A464" s="645"/>
      <c r="B464" s="683" t="s">
        <v>335</v>
      </c>
      <c r="C464" s="662">
        <f>SUM(C459:C463)</f>
        <v>533345</v>
      </c>
      <c r="D464" s="662">
        <f>SUM(D459:D463)</f>
        <v>571107</v>
      </c>
      <c r="E464" s="662">
        <f>SUM(E459:E463)</f>
        <v>574766</v>
      </c>
      <c r="F464" s="663">
        <f aca="true" t="shared" si="12" ref="F464:F525">SUM(E464/D464)</f>
        <v>1.0064068554579089</v>
      </c>
    </row>
    <row r="465" spans="1:6" ht="12.75">
      <c r="A465" s="645"/>
      <c r="B465" s="680" t="s">
        <v>642</v>
      </c>
      <c r="C465" s="652"/>
      <c r="D465" s="652">
        <v>2500</v>
      </c>
      <c r="E465" s="652">
        <v>2500</v>
      </c>
      <c r="F465" s="653">
        <f t="shared" si="12"/>
        <v>1</v>
      </c>
    </row>
    <row r="466" spans="1:6" ht="12.75">
      <c r="A466" s="645"/>
      <c r="B466" s="680" t="s">
        <v>643</v>
      </c>
      <c r="C466" s="652">
        <v>8000</v>
      </c>
      <c r="D466" s="652">
        <v>8000</v>
      </c>
      <c r="E466" s="652">
        <v>8000</v>
      </c>
      <c r="F466" s="653">
        <f t="shared" si="12"/>
        <v>1</v>
      </c>
    </row>
    <row r="467" spans="1:6" ht="13.5" thickBot="1">
      <c r="A467" s="645"/>
      <c r="B467" s="682" t="s">
        <v>774</v>
      </c>
      <c r="C467" s="659"/>
      <c r="D467" s="659"/>
      <c r="E467" s="659"/>
      <c r="F467" s="653"/>
    </row>
    <row r="468" spans="1:6" ht="13.5" thickBot="1">
      <c r="A468" s="645"/>
      <c r="B468" s="684" t="s">
        <v>342</v>
      </c>
      <c r="C468" s="662">
        <f>SUM(C466:C467)</f>
        <v>8000</v>
      </c>
      <c r="D468" s="662">
        <f>SUM(D465:D467)</f>
        <v>10500</v>
      </c>
      <c r="E468" s="662">
        <f>SUM(E465:E467)</f>
        <v>10500</v>
      </c>
      <c r="F468" s="663">
        <f t="shared" si="12"/>
        <v>1</v>
      </c>
    </row>
    <row r="469" spans="1:6" ht="13.5" thickBot="1">
      <c r="A469" s="645"/>
      <c r="B469" s="686" t="s">
        <v>123</v>
      </c>
      <c r="C469" s="685"/>
      <c r="D469" s="685"/>
      <c r="E469" s="685"/>
      <c r="F469" s="653"/>
    </row>
    <row r="470" spans="1:6" ht="15.75" thickBot="1">
      <c r="A470" s="642"/>
      <c r="B470" s="687" t="s">
        <v>426</v>
      </c>
      <c r="C470" s="679">
        <f>SUM(C464+C468+C469)</f>
        <v>541345</v>
      </c>
      <c r="D470" s="679">
        <f>SUM(D464+D468+D469)</f>
        <v>581607</v>
      </c>
      <c r="E470" s="679">
        <f>SUM(E464+E468+E469)</f>
        <v>585266</v>
      </c>
      <c r="F470" s="663">
        <f t="shared" si="12"/>
        <v>1.0062911897552815</v>
      </c>
    </row>
    <row r="471" spans="1:6" ht="15">
      <c r="A471" s="301">
        <v>2898</v>
      </c>
      <c r="B471" s="689" t="s">
        <v>784</v>
      </c>
      <c r="C471" s="691"/>
      <c r="D471" s="691"/>
      <c r="E471" s="691"/>
      <c r="F471" s="653"/>
    </row>
    <row r="472" spans="1:6" ht="12.75">
      <c r="A472" s="645"/>
      <c r="B472" s="647" t="s">
        <v>551</v>
      </c>
      <c r="C472" s="645"/>
      <c r="D472" s="645"/>
      <c r="E472" s="645"/>
      <c r="F472" s="653"/>
    </row>
    <row r="473" spans="1:6" ht="13.5" thickBot="1">
      <c r="A473" s="645"/>
      <c r="B473" s="648" t="s">
        <v>552</v>
      </c>
      <c r="C473" s="642"/>
      <c r="D473" s="659">
        <f>SUM(D440+D407)</f>
        <v>6991</v>
      </c>
      <c r="E473" s="659">
        <f>SUM(E440+E407)</f>
        <v>6991</v>
      </c>
      <c r="F473" s="653">
        <f t="shared" si="12"/>
        <v>1</v>
      </c>
    </row>
    <row r="474" spans="1:6" ht="13.5" thickBot="1">
      <c r="A474" s="645"/>
      <c r="B474" s="650" t="s">
        <v>573</v>
      </c>
      <c r="C474" s="642"/>
      <c r="D474" s="696">
        <f>SUM(D473)</f>
        <v>6991</v>
      </c>
      <c r="E474" s="696">
        <f>SUM(E473)</f>
        <v>6991</v>
      </c>
      <c r="F474" s="663">
        <f t="shared" si="12"/>
        <v>1</v>
      </c>
    </row>
    <row r="475" spans="1:6" ht="12.75">
      <c r="A475" s="645"/>
      <c r="B475" s="647" t="s">
        <v>554</v>
      </c>
      <c r="C475" s="652">
        <f aca="true" t="shared" si="13" ref="C475:C482">SUM(C442+C409)</f>
        <v>304</v>
      </c>
      <c r="D475" s="652">
        <f aca="true" t="shared" si="14" ref="D475:E482">SUM(D442+D409)</f>
        <v>304</v>
      </c>
      <c r="E475" s="652">
        <f t="shared" si="14"/>
        <v>304</v>
      </c>
      <c r="F475" s="653">
        <f t="shared" si="12"/>
        <v>1</v>
      </c>
    </row>
    <row r="476" spans="1:6" ht="12.75">
      <c r="A476" s="645"/>
      <c r="B476" s="654" t="s">
        <v>555</v>
      </c>
      <c r="C476" s="655">
        <f t="shared" si="13"/>
        <v>0</v>
      </c>
      <c r="D476" s="655">
        <f t="shared" si="14"/>
        <v>0</v>
      </c>
      <c r="E476" s="655">
        <f t="shared" si="14"/>
        <v>0</v>
      </c>
      <c r="F476" s="653"/>
    </row>
    <row r="477" spans="1:6" ht="12.75">
      <c r="A477" s="645"/>
      <c r="B477" s="654" t="s">
        <v>556</v>
      </c>
      <c r="C477" s="655">
        <f t="shared" si="13"/>
        <v>304</v>
      </c>
      <c r="D477" s="655">
        <f t="shared" si="14"/>
        <v>304</v>
      </c>
      <c r="E477" s="655">
        <f t="shared" si="14"/>
        <v>304</v>
      </c>
      <c r="F477" s="653">
        <f t="shared" si="12"/>
        <v>1</v>
      </c>
    </row>
    <row r="478" spans="1:6" ht="12.75">
      <c r="A478" s="645"/>
      <c r="B478" s="656" t="s">
        <v>557</v>
      </c>
      <c r="C478" s="652">
        <f t="shared" si="13"/>
        <v>5859</v>
      </c>
      <c r="D478" s="652">
        <f t="shared" si="14"/>
        <v>5859</v>
      </c>
      <c r="E478" s="652">
        <f t="shared" si="14"/>
        <v>5859</v>
      </c>
      <c r="F478" s="653">
        <f t="shared" si="12"/>
        <v>1</v>
      </c>
    </row>
    <row r="479" spans="1:6" ht="12.75">
      <c r="A479" s="645"/>
      <c r="B479" s="656" t="s">
        <v>558</v>
      </c>
      <c r="C479" s="652">
        <f t="shared" si="13"/>
        <v>59215</v>
      </c>
      <c r="D479" s="652">
        <f t="shared" si="14"/>
        <v>65531</v>
      </c>
      <c r="E479" s="652">
        <f t="shared" si="14"/>
        <v>65531</v>
      </c>
      <c r="F479" s="653">
        <f t="shared" si="12"/>
        <v>1</v>
      </c>
    </row>
    <row r="480" spans="1:6" ht="12.75">
      <c r="A480" s="645"/>
      <c r="B480" s="656" t="s">
        <v>559</v>
      </c>
      <c r="C480" s="652">
        <f t="shared" si="13"/>
        <v>16625</v>
      </c>
      <c r="D480" s="652">
        <f t="shared" si="14"/>
        <v>16625</v>
      </c>
      <c r="E480" s="652">
        <f t="shared" si="14"/>
        <v>16625</v>
      </c>
      <c r="F480" s="653">
        <f t="shared" si="12"/>
        <v>1</v>
      </c>
    </row>
    <row r="481" spans="1:6" ht="12.75">
      <c r="A481" s="645"/>
      <c r="B481" s="657" t="s">
        <v>560</v>
      </c>
      <c r="C481" s="652">
        <f t="shared" si="13"/>
        <v>0</v>
      </c>
      <c r="D481" s="652">
        <f t="shared" si="14"/>
        <v>0</v>
      </c>
      <c r="E481" s="652">
        <f t="shared" si="14"/>
        <v>0</v>
      </c>
      <c r="F481" s="653"/>
    </row>
    <row r="482" spans="1:6" ht="13.5" thickBot="1">
      <c r="A482" s="645"/>
      <c r="B482" s="658" t="s">
        <v>561</v>
      </c>
      <c r="C482" s="652">
        <f t="shared" si="13"/>
        <v>6316</v>
      </c>
      <c r="D482" s="652">
        <f t="shared" si="14"/>
        <v>0</v>
      </c>
      <c r="E482" s="652">
        <f t="shared" si="14"/>
        <v>4802</v>
      </c>
      <c r="F482" s="653"/>
    </row>
    <row r="483" spans="1:6" ht="13.5" thickBot="1">
      <c r="A483" s="645"/>
      <c r="B483" s="661" t="s">
        <v>792</v>
      </c>
      <c r="C483" s="662">
        <f>SUM(C475+C478+C479+C480+C482)</f>
        <v>88319</v>
      </c>
      <c r="D483" s="662">
        <f>SUM(D475+D478+D479+D480+D482)</f>
        <v>88319</v>
      </c>
      <c r="E483" s="662">
        <f>SUM(E475+E478+E479+E480+E482)</f>
        <v>93121</v>
      </c>
      <c r="F483" s="663">
        <f t="shared" si="12"/>
        <v>1.0543710866291511</v>
      </c>
    </row>
    <row r="484" spans="1:6" ht="13.5" thickBot="1">
      <c r="A484" s="645"/>
      <c r="B484" s="665" t="s">
        <v>343</v>
      </c>
      <c r="C484" s="666">
        <f>SUM(C483+C474)</f>
        <v>88319</v>
      </c>
      <c r="D484" s="666">
        <f>SUM(D483+D474)</f>
        <v>95310</v>
      </c>
      <c r="E484" s="666">
        <f>SUM(E483+E474)</f>
        <v>100112</v>
      </c>
      <c r="F484" s="663">
        <f t="shared" si="12"/>
        <v>1.0503829608645472</v>
      </c>
    </row>
    <row r="485" spans="1:6" ht="13.5" thickBot="1">
      <c r="A485" s="645"/>
      <c r="B485" s="667" t="s">
        <v>344</v>
      </c>
      <c r="C485" s="668"/>
      <c r="D485" s="668"/>
      <c r="E485" s="668"/>
      <c r="F485" s="669"/>
    </row>
    <row r="486" spans="1:6" ht="12.75">
      <c r="A486" s="645"/>
      <c r="B486" s="670" t="s">
        <v>562</v>
      </c>
      <c r="C486" s="671"/>
      <c r="D486" s="671">
        <f aca="true" t="shared" si="15" ref="D486:E488">SUM(D453+D420)</f>
        <v>30191</v>
      </c>
      <c r="E486" s="671">
        <f t="shared" si="15"/>
        <v>25389</v>
      </c>
      <c r="F486" s="653">
        <f t="shared" si="12"/>
        <v>0.8409459772779968</v>
      </c>
    </row>
    <row r="487" spans="1:6" ht="12.75">
      <c r="A487" s="645"/>
      <c r="B487" s="672" t="s">
        <v>570</v>
      </c>
      <c r="C487" s="652">
        <f>SUM(C454+C421)</f>
        <v>876311</v>
      </c>
      <c r="D487" s="652">
        <f t="shared" si="15"/>
        <v>889922</v>
      </c>
      <c r="E487" s="652">
        <f t="shared" si="15"/>
        <v>899440</v>
      </c>
      <c r="F487" s="653">
        <f t="shared" si="12"/>
        <v>1.0106953193650678</v>
      </c>
    </row>
    <row r="488" spans="1:6" ht="13.5" thickBot="1">
      <c r="A488" s="645"/>
      <c r="B488" s="673" t="s">
        <v>571</v>
      </c>
      <c r="C488" s="659">
        <f>SUM(C455+C422)</f>
        <v>2100</v>
      </c>
      <c r="D488" s="659">
        <f t="shared" si="15"/>
        <v>2100</v>
      </c>
      <c r="E488" s="659">
        <f t="shared" si="15"/>
        <v>2100</v>
      </c>
      <c r="F488" s="660">
        <f t="shared" si="12"/>
        <v>1</v>
      </c>
    </row>
    <row r="489" spans="1:6" ht="13.5" thickBot="1">
      <c r="A489" s="645"/>
      <c r="B489" s="674" t="s">
        <v>336</v>
      </c>
      <c r="C489" s="675">
        <f>SUM(C487:C488)</f>
        <v>878411</v>
      </c>
      <c r="D489" s="675">
        <f>SUM(D486:D488)</f>
        <v>922213</v>
      </c>
      <c r="E489" s="675">
        <f>SUM(E486:E488)</f>
        <v>926929</v>
      </c>
      <c r="F489" s="663">
        <f t="shared" si="12"/>
        <v>1.0051137860776198</v>
      </c>
    </row>
    <row r="490" spans="1:6" ht="13.5" thickBot="1">
      <c r="A490" s="645"/>
      <c r="B490" s="676" t="s">
        <v>122</v>
      </c>
      <c r="C490" s="675"/>
      <c r="D490" s="675"/>
      <c r="E490" s="675"/>
      <c r="F490" s="669"/>
    </row>
    <row r="491" spans="1:6" ht="15.75" thickBot="1">
      <c r="A491" s="645"/>
      <c r="B491" s="678" t="s">
        <v>354</v>
      </c>
      <c r="C491" s="679">
        <f>SUM(C484+C485+C489)</f>
        <v>966730</v>
      </c>
      <c r="D491" s="679">
        <f>SUM(D484+D485+D489)</f>
        <v>1017523</v>
      </c>
      <c r="E491" s="679">
        <f>SUM(E484+E485+E489)</f>
        <v>1027041</v>
      </c>
      <c r="F491" s="663">
        <f t="shared" si="12"/>
        <v>1.0093540883105345</v>
      </c>
    </row>
    <row r="492" spans="1:6" ht="12.75">
      <c r="A492" s="645"/>
      <c r="B492" s="680" t="s">
        <v>762</v>
      </c>
      <c r="C492" s="652">
        <f aca="true" t="shared" si="16" ref="C492:D496">SUM(C459+C426)</f>
        <v>541423</v>
      </c>
      <c r="D492" s="652">
        <f t="shared" si="16"/>
        <v>573552</v>
      </c>
      <c r="E492" s="652">
        <f>SUM(E459+E426)</f>
        <v>577356</v>
      </c>
      <c r="F492" s="653">
        <f t="shared" si="12"/>
        <v>1.0066323541718973</v>
      </c>
    </row>
    <row r="493" spans="1:6" ht="12.75">
      <c r="A493" s="645"/>
      <c r="B493" s="680" t="s">
        <v>763</v>
      </c>
      <c r="C493" s="652">
        <f t="shared" si="16"/>
        <v>158134</v>
      </c>
      <c r="D493" s="652">
        <f t="shared" si="16"/>
        <v>166570</v>
      </c>
      <c r="E493" s="652">
        <f>SUM(E460+E427)</f>
        <v>167597</v>
      </c>
      <c r="F493" s="653">
        <f t="shared" si="12"/>
        <v>1.0061655760340997</v>
      </c>
    </row>
    <row r="494" spans="1:6" ht="12.75">
      <c r="A494" s="645"/>
      <c r="B494" s="680" t="s">
        <v>764</v>
      </c>
      <c r="C494" s="652">
        <f t="shared" si="16"/>
        <v>259173</v>
      </c>
      <c r="D494" s="652">
        <f t="shared" si="16"/>
        <v>266901</v>
      </c>
      <c r="E494" s="652">
        <f>SUM(E461+E428)</f>
        <v>267789</v>
      </c>
      <c r="F494" s="653">
        <f t="shared" si="12"/>
        <v>1.0033270763316735</v>
      </c>
    </row>
    <row r="495" spans="1:6" ht="12.75">
      <c r="A495" s="645"/>
      <c r="B495" s="681" t="s">
        <v>766</v>
      </c>
      <c r="C495" s="652">
        <f t="shared" si="16"/>
        <v>0</v>
      </c>
      <c r="D495" s="652">
        <f t="shared" si="16"/>
        <v>0</v>
      </c>
      <c r="E495" s="652">
        <f>SUM(E462+E429)</f>
        <v>0</v>
      </c>
      <c r="F495" s="653"/>
    </row>
    <row r="496" spans="1:6" ht="13.5" thickBot="1">
      <c r="A496" s="645"/>
      <c r="B496" s="682" t="s">
        <v>765</v>
      </c>
      <c r="C496" s="652">
        <f t="shared" si="16"/>
        <v>0</v>
      </c>
      <c r="D496" s="652">
        <f t="shared" si="16"/>
        <v>0</v>
      </c>
      <c r="E496" s="652">
        <f>SUM(E463+E430)</f>
        <v>0</v>
      </c>
      <c r="F496" s="660"/>
    </row>
    <row r="497" spans="1:6" ht="13.5" thickBot="1">
      <c r="A497" s="645"/>
      <c r="B497" s="683" t="s">
        <v>335</v>
      </c>
      <c r="C497" s="662">
        <f>SUM(C492:C496)</f>
        <v>958730</v>
      </c>
      <c r="D497" s="662">
        <f>SUM(D492:D496)</f>
        <v>1007023</v>
      </c>
      <c r="E497" s="662">
        <f>SUM(E492:E496)</f>
        <v>1012742</v>
      </c>
      <c r="F497" s="663">
        <f t="shared" si="12"/>
        <v>1.0056791155713425</v>
      </c>
    </row>
    <row r="498" spans="1:6" ht="12.75">
      <c r="A498" s="645"/>
      <c r="B498" s="680" t="s">
        <v>642</v>
      </c>
      <c r="C498" s="652"/>
      <c r="D498" s="652">
        <f>SUM(D465)</f>
        <v>2500</v>
      </c>
      <c r="E498" s="652">
        <f>SUM(E465+E432)</f>
        <v>6299</v>
      </c>
      <c r="F498" s="653">
        <f t="shared" si="12"/>
        <v>2.5196</v>
      </c>
    </row>
    <row r="499" spans="1:6" ht="12.75">
      <c r="A499" s="645"/>
      <c r="B499" s="680" t="s">
        <v>643</v>
      </c>
      <c r="C499" s="652">
        <f>SUM(C466)</f>
        <v>8000</v>
      </c>
      <c r="D499" s="652">
        <f>SUM(D466)</f>
        <v>8000</v>
      </c>
      <c r="E499" s="652">
        <f>SUM(E466)</f>
        <v>8000</v>
      </c>
      <c r="F499" s="653">
        <f t="shared" si="12"/>
        <v>1</v>
      </c>
    </row>
    <row r="500" spans="1:6" ht="13.5" thickBot="1">
      <c r="A500" s="645"/>
      <c r="B500" s="682" t="s">
        <v>774</v>
      </c>
      <c r="C500" s="659"/>
      <c r="D500" s="659"/>
      <c r="E500" s="659"/>
      <c r="F500" s="660"/>
    </row>
    <row r="501" spans="1:6" ht="13.5" thickBot="1">
      <c r="A501" s="645"/>
      <c r="B501" s="684" t="s">
        <v>342</v>
      </c>
      <c r="C501" s="662">
        <f>SUM(C499)</f>
        <v>8000</v>
      </c>
      <c r="D501" s="662">
        <f>SUM(D498:D500)</f>
        <v>10500</v>
      </c>
      <c r="E501" s="662">
        <f>SUM(E498:E500)</f>
        <v>14299</v>
      </c>
      <c r="F501" s="663">
        <f t="shared" si="12"/>
        <v>1.3618095238095238</v>
      </c>
    </row>
    <row r="502" spans="1:6" ht="13.5" thickBot="1">
      <c r="A502" s="645"/>
      <c r="B502" s="686" t="s">
        <v>123</v>
      </c>
      <c r="C502" s="685"/>
      <c r="D502" s="685"/>
      <c r="E502" s="685"/>
      <c r="F502" s="669"/>
    </row>
    <row r="503" spans="1:6" ht="15.75" thickBot="1">
      <c r="A503" s="642"/>
      <c r="B503" s="687" t="s">
        <v>426</v>
      </c>
      <c r="C503" s="679">
        <f>SUM(C497+C501+C502)</f>
        <v>966730</v>
      </c>
      <c r="D503" s="679">
        <f>SUM(D497+D501+D502)</f>
        <v>1017523</v>
      </c>
      <c r="E503" s="679">
        <f>SUM(E497+E501+E502)</f>
        <v>1027041</v>
      </c>
      <c r="F503" s="663">
        <f t="shared" si="12"/>
        <v>1.0093540883105345</v>
      </c>
    </row>
    <row r="504" spans="1:6" ht="15">
      <c r="A504" s="301">
        <v>2985</v>
      </c>
      <c r="B504" s="304" t="s">
        <v>785</v>
      </c>
      <c r="C504" s="652"/>
      <c r="D504" s="652"/>
      <c r="E504" s="652"/>
      <c r="F504" s="653"/>
    </row>
    <row r="505" spans="1:6" ht="12.75">
      <c r="A505" s="645"/>
      <c r="B505" s="647" t="s">
        <v>551</v>
      </c>
      <c r="C505" s="645"/>
      <c r="D505" s="645"/>
      <c r="E505" s="645"/>
      <c r="F505" s="653"/>
    </row>
    <row r="506" spans="1:6" ht="13.5" thickBot="1">
      <c r="A506" s="645"/>
      <c r="B506" s="648" t="s">
        <v>552</v>
      </c>
      <c r="C506" s="642"/>
      <c r="D506" s="642"/>
      <c r="E506" s="697">
        <v>1109</v>
      </c>
      <c r="F506" s="660"/>
    </row>
    <row r="507" spans="1:6" ht="13.5" thickBot="1">
      <c r="A507" s="645"/>
      <c r="B507" s="650" t="s">
        <v>573</v>
      </c>
      <c r="C507" s="642"/>
      <c r="D507" s="642"/>
      <c r="E507" s="698">
        <f>SUM(E505:E506)</f>
        <v>1109</v>
      </c>
      <c r="F507" s="669"/>
    </row>
    <row r="508" spans="1:6" ht="12.75">
      <c r="A508" s="645"/>
      <c r="B508" s="647" t="s">
        <v>554</v>
      </c>
      <c r="C508" s="652">
        <v>65000</v>
      </c>
      <c r="D508" s="652">
        <v>65000</v>
      </c>
      <c r="E508" s="652">
        <v>65000</v>
      </c>
      <c r="F508" s="653">
        <f t="shared" si="12"/>
        <v>1</v>
      </c>
    </row>
    <row r="509" spans="1:6" ht="12.75">
      <c r="A509" s="645"/>
      <c r="B509" s="654" t="s">
        <v>555</v>
      </c>
      <c r="C509" s="655">
        <v>40000</v>
      </c>
      <c r="D509" s="655">
        <v>40000</v>
      </c>
      <c r="E509" s="655">
        <v>40000</v>
      </c>
      <c r="F509" s="653">
        <f t="shared" si="12"/>
        <v>1</v>
      </c>
    </row>
    <row r="510" spans="1:6" ht="12.75">
      <c r="A510" s="645"/>
      <c r="B510" s="654" t="s">
        <v>556</v>
      </c>
      <c r="C510" s="655">
        <v>25000</v>
      </c>
      <c r="D510" s="655">
        <v>25000</v>
      </c>
      <c r="E510" s="655">
        <v>25000</v>
      </c>
      <c r="F510" s="653">
        <f t="shared" si="12"/>
        <v>1</v>
      </c>
    </row>
    <row r="511" spans="1:6" ht="12.75">
      <c r="A511" s="645"/>
      <c r="B511" s="656" t="s">
        <v>557</v>
      </c>
      <c r="C511" s="652"/>
      <c r="D511" s="652"/>
      <c r="E511" s="652"/>
      <c r="F511" s="653"/>
    </row>
    <row r="512" spans="1:6" ht="12.75">
      <c r="A512" s="645"/>
      <c r="B512" s="656" t="s">
        <v>558</v>
      </c>
      <c r="C512" s="652"/>
      <c r="D512" s="652"/>
      <c r="E512" s="652"/>
      <c r="F512" s="653"/>
    </row>
    <row r="513" spans="1:6" ht="12.75">
      <c r="A513" s="645"/>
      <c r="B513" s="656" t="s">
        <v>559</v>
      </c>
      <c r="C513" s="652">
        <v>15000</v>
      </c>
      <c r="D513" s="652">
        <v>15000</v>
      </c>
      <c r="E513" s="652">
        <v>15000</v>
      </c>
      <c r="F513" s="653">
        <f t="shared" si="12"/>
        <v>1</v>
      </c>
    </row>
    <row r="514" spans="1:6" ht="12.75">
      <c r="A514" s="645"/>
      <c r="B514" s="657" t="s">
        <v>560</v>
      </c>
      <c r="C514" s="652"/>
      <c r="D514" s="652"/>
      <c r="E514" s="652"/>
      <c r="F514" s="653"/>
    </row>
    <row r="515" spans="1:6" ht="13.5" thickBot="1">
      <c r="A515" s="645"/>
      <c r="B515" s="658" t="s">
        <v>561</v>
      </c>
      <c r="C515" s="652"/>
      <c r="D515" s="652"/>
      <c r="E515" s="652">
        <v>21066</v>
      </c>
      <c r="F515" s="660"/>
    </row>
    <row r="516" spans="1:6" ht="13.5" thickBot="1">
      <c r="A516" s="645"/>
      <c r="B516" s="661" t="s">
        <v>792</v>
      </c>
      <c r="C516" s="662">
        <f>SUM(C508+C511+C512+C513+C515)</f>
        <v>80000</v>
      </c>
      <c r="D516" s="662">
        <f>SUM(D508+D511+D512+D513+D515)</f>
        <v>80000</v>
      </c>
      <c r="E516" s="662">
        <f>SUM(E508+E511+E512+E513+E515)</f>
        <v>101066</v>
      </c>
      <c r="F516" s="663">
        <f t="shared" si="12"/>
        <v>1.263325</v>
      </c>
    </row>
    <row r="517" spans="1:6" ht="13.5" thickBot="1">
      <c r="A517" s="645"/>
      <c r="B517" s="665" t="s">
        <v>343</v>
      </c>
      <c r="C517" s="666">
        <f>SUM(C516+C507)</f>
        <v>80000</v>
      </c>
      <c r="D517" s="666">
        <f>SUM(D516+D507)</f>
        <v>80000</v>
      </c>
      <c r="E517" s="666">
        <f>SUM(E516+E507)</f>
        <v>102175</v>
      </c>
      <c r="F517" s="663">
        <f t="shared" si="12"/>
        <v>1.2771875</v>
      </c>
    </row>
    <row r="518" spans="1:6" ht="13.5" thickBot="1">
      <c r="A518" s="645"/>
      <c r="B518" s="667" t="s">
        <v>344</v>
      </c>
      <c r="C518" s="668"/>
      <c r="D518" s="668"/>
      <c r="E518" s="668"/>
      <c r="F518" s="669"/>
    </row>
    <row r="519" spans="1:6" ht="12.75">
      <c r="A519" s="645"/>
      <c r="B519" s="670" t="s">
        <v>562</v>
      </c>
      <c r="C519" s="671"/>
      <c r="D519" s="671">
        <v>23339</v>
      </c>
      <c r="E519" s="671">
        <v>2273</v>
      </c>
      <c r="F519" s="653">
        <f t="shared" si="12"/>
        <v>0.0973906337032435</v>
      </c>
    </row>
    <row r="520" spans="1:6" ht="12.75">
      <c r="A520" s="645"/>
      <c r="B520" s="672" t="s">
        <v>570</v>
      </c>
      <c r="C520" s="652">
        <v>353600</v>
      </c>
      <c r="D520" s="652">
        <v>359076</v>
      </c>
      <c r="E520" s="652">
        <v>360165</v>
      </c>
      <c r="F520" s="653">
        <f t="shared" si="12"/>
        <v>1.0030327841459747</v>
      </c>
    </row>
    <row r="521" spans="1:6" ht="13.5" thickBot="1">
      <c r="A521" s="645"/>
      <c r="B521" s="673" t="s">
        <v>571</v>
      </c>
      <c r="C521" s="659"/>
      <c r="D521" s="659"/>
      <c r="E521" s="659"/>
      <c r="F521" s="660"/>
    </row>
    <row r="522" spans="1:6" ht="13.5" thickBot="1">
      <c r="A522" s="645"/>
      <c r="B522" s="674" t="s">
        <v>336</v>
      </c>
      <c r="C522" s="675">
        <f>SUM(C520:C521)</f>
        <v>353600</v>
      </c>
      <c r="D522" s="675">
        <f>SUM(D519:D521)</f>
        <v>382415</v>
      </c>
      <c r="E522" s="675">
        <f>SUM(E519:E521)</f>
        <v>362438</v>
      </c>
      <c r="F522" s="663">
        <f t="shared" si="12"/>
        <v>0.9477609403396833</v>
      </c>
    </row>
    <row r="523" spans="1:6" ht="13.5" thickBot="1">
      <c r="A523" s="645"/>
      <c r="B523" s="676" t="s">
        <v>122</v>
      </c>
      <c r="C523" s="675"/>
      <c r="D523" s="675"/>
      <c r="E523" s="675"/>
      <c r="F523" s="669"/>
    </row>
    <row r="524" spans="1:6" ht="15.75" thickBot="1">
      <c r="A524" s="645"/>
      <c r="B524" s="678" t="s">
        <v>354</v>
      </c>
      <c r="C524" s="679">
        <f>SUM(C517+C518+C522)</f>
        <v>433600</v>
      </c>
      <c r="D524" s="679">
        <f>SUM(D517+D518+D522)</f>
        <v>462415</v>
      </c>
      <c r="E524" s="679">
        <f>SUM(E517+E518+E522)</f>
        <v>464613</v>
      </c>
      <c r="F524" s="663">
        <f t="shared" si="12"/>
        <v>1.004753306012997</v>
      </c>
    </row>
    <row r="525" spans="1:6" ht="12.75">
      <c r="A525" s="645"/>
      <c r="B525" s="680" t="s">
        <v>762</v>
      </c>
      <c r="C525" s="652">
        <v>127883</v>
      </c>
      <c r="D525" s="652">
        <v>130775</v>
      </c>
      <c r="E525" s="652">
        <v>131633</v>
      </c>
      <c r="F525" s="653">
        <f t="shared" si="12"/>
        <v>1.0065608870196903</v>
      </c>
    </row>
    <row r="526" spans="1:6" ht="12.75">
      <c r="A526" s="645"/>
      <c r="B526" s="680" t="s">
        <v>763</v>
      </c>
      <c r="C526" s="652">
        <v>34443</v>
      </c>
      <c r="D526" s="652">
        <v>35265</v>
      </c>
      <c r="E526" s="652">
        <v>35496</v>
      </c>
      <c r="F526" s="653">
        <f aca="true" t="shared" si="17" ref="F526:F569">SUM(E526/D526)</f>
        <v>1.0065504040833688</v>
      </c>
    </row>
    <row r="527" spans="1:6" ht="12.75">
      <c r="A527" s="645"/>
      <c r="B527" s="680" t="s">
        <v>764</v>
      </c>
      <c r="C527" s="652">
        <v>258274</v>
      </c>
      <c r="D527" s="652">
        <v>278785</v>
      </c>
      <c r="E527" s="652">
        <v>278242</v>
      </c>
      <c r="F527" s="653">
        <f t="shared" si="17"/>
        <v>0.9980522624961888</v>
      </c>
    </row>
    <row r="528" spans="1:6" ht="12.75">
      <c r="A528" s="645"/>
      <c r="B528" s="681" t="s">
        <v>766</v>
      </c>
      <c r="C528" s="652"/>
      <c r="D528" s="652"/>
      <c r="E528" s="652"/>
      <c r="F528" s="653"/>
    </row>
    <row r="529" spans="1:6" ht="13.5" thickBot="1">
      <c r="A529" s="645"/>
      <c r="B529" s="682" t="s">
        <v>765</v>
      </c>
      <c r="C529" s="652"/>
      <c r="D529" s="652"/>
      <c r="E529" s="652"/>
      <c r="F529" s="660"/>
    </row>
    <row r="530" spans="1:6" ht="13.5" thickBot="1">
      <c r="A530" s="645"/>
      <c r="B530" s="683" t="s">
        <v>335</v>
      </c>
      <c r="C530" s="662">
        <f>SUM(C525:C529)</f>
        <v>420600</v>
      </c>
      <c r="D530" s="662">
        <f>SUM(D525:D529)</f>
        <v>444825</v>
      </c>
      <c r="E530" s="662">
        <f>SUM(E525:E529)</f>
        <v>445371</v>
      </c>
      <c r="F530" s="663">
        <f t="shared" si="17"/>
        <v>1.0012274489967965</v>
      </c>
    </row>
    <row r="531" spans="1:6" ht="12.75">
      <c r="A531" s="645"/>
      <c r="B531" s="680" t="s">
        <v>642</v>
      </c>
      <c r="C531" s="652"/>
      <c r="D531" s="652">
        <v>4590</v>
      </c>
      <c r="E531" s="652">
        <v>6242</v>
      </c>
      <c r="F531" s="653">
        <f t="shared" si="17"/>
        <v>1.359912854030501</v>
      </c>
    </row>
    <row r="532" spans="1:6" ht="12.75">
      <c r="A532" s="645"/>
      <c r="B532" s="680" t="s">
        <v>643</v>
      </c>
      <c r="C532" s="652">
        <v>13000</v>
      </c>
      <c r="D532" s="652">
        <v>13000</v>
      </c>
      <c r="E532" s="652">
        <v>13000</v>
      </c>
      <c r="F532" s="653">
        <f t="shared" si="17"/>
        <v>1</v>
      </c>
    </row>
    <row r="533" spans="1:6" ht="13.5" thickBot="1">
      <c r="A533" s="645"/>
      <c r="B533" s="682" t="s">
        <v>774</v>
      </c>
      <c r="C533" s="659"/>
      <c r="D533" s="659"/>
      <c r="E533" s="659"/>
      <c r="F533" s="660"/>
    </row>
    <row r="534" spans="1:6" ht="13.5" thickBot="1">
      <c r="A534" s="645"/>
      <c r="B534" s="684" t="s">
        <v>342</v>
      </c>
      <c r="C534" s="662">
        <f>SUM(C532:C533)</f>
        <v>13000</v>
      </c>
      <c r="D534" s="662">
        <f>SUM(D531:D533)</f>
        <v>17590</v>
      </c>
      <c r="E534" s="662">
        <f>SUM(E531:E533)</f>
        <v>19242</v>
      </c>
      <c r="F534" s="663">
        <f t="shared" si="17"/>
        <v>1.0939169982944854</v>
      </c>
    </row>
    <row r="535" spans="1:6" ht="13.5" thickBot="1">
      <c r="A535" s="645"/>
      <c r="B535" s="686" t="s">
        <v>123</v>
      </c>
      <c r="C535" s="685"/>
      <c r="D535" s="685"/>
      <c r="E535" s="685"/>
      <c r="F535" s="669"/>
    </row>
    <row r="536" spans="1:6" ht="15.75" thickBot="1">
      <c r="A536" s="642"/>
      <c r="B536" s="687" t="s">
        <v>426</v>
      </c>
      <c r="C536" s="679">
        <f>SUM(C530+C534+C535)</f>
        <v>433600</v>
      </c>
      <c r="D536" s="679">
        <f>SUM(D530+D534+D535)</f>
        <v>462415</v>
      </c>
      <c r="E536" s="679">
        <f>SUM(E530+E534+E535)</f>
        <v>464613</v>
      </c>
      <c r="F536" s="663">
        <f t="shared" si="17"/>
        <v>1.004753306012997</v>
      </c>
    </row>
    <row r="537" spans="1:6" ht="15">
      <c r="A537" s="301">
        <v>2991</v>
      </c>
      <c r="B537" s="304" t="s">
        <v>574</v>
      </c>
      <c r="C537" s="691"/>
      <c r="D537" s="691"/>
      <c r="E537" s="691"/>
      <c r="F537" s="653"/>
    </row>
    <row r="538" spans="1:6" ht="12.75">
      <c r="A538" s="645"/>
      <c r="B538" s="647" t="s">
        <v>551</v>
      </c>
      <c r="C538" s="645"/>
      <c r="D538" s="645"/>
      <c r="E538" s="645"/>
      <c r="F538" s="653"/>
    </row>
    <row r="539" spans="1:6" ht="13.5" thickBot="1">
      <c r="A539" s="645"/>
      <c r="B539" s="648" t="s">
        <v>552</v>
      </c>
      <c r="C539" s="642"/>
      <c r="D539" s="659">
        <f>SUM(D473)</f>
        <v>6991</v>
      </c>
      <c r="E539" s="659">
        <f>SUM(E473+E506)</f>
        <v>8100</v>
      </c>
      <c r="F539" s="660">
        <f t="shared" si="17"/>
        <v>1.1586325275354026</v>
      </c>
    </row>
    <row r="540" spans="1:6" ht="13.5" thickBot="1">
      <c r="A540" s="645"/>
      <c r="B540" s="650" t="s">
        <v>573</v>
      </c>
      <c r="C540" s="642"/>
      <c r="D540" s="696">
        <f>SUM(D539)</f>
        <v>6991</v>
      </c>
      <c r="E540" s="696">
        <f>SUM(E539)</f>
        <v>8100</v>
      </c>
      <c r="F540" s="663">
        <f t="shared" si="17"/>
        <v>1.1586325275354026</v>
      </c>
    </row>
    <row r="541" spans="1:6" ht="12.75">
      <c r="A541" s="645"/>
      <c r="B541" s="647" t="s">
        <v>554</v>
      </c>
      <c r="C541" s="652">
        <f aca="true" t="shared" si="18" ref="C541:C548">SUM(C508+C475+C376)</f>
        <v>102459</v>
      </c>
      <c r="D541" s="652">
        <f aca="true" t="shared" si="19" ref="D541:E548">SUM(D508+D475+D376)</f>
        <v>102459</v>
      </c>
      <c r="E541" s="652">
        <f t="shared" si="19"/>
        <v>102459</v>
      </c>
      <c r="F541" s="653">
        <f t="shared" si="17"/>
        <v>1</v>
      </c>
    </row>
    <row r="542" spans="1:6" ht="12.75">
      <c r="A542" s="645"/>
      <c r="B542" s="654" t="s">
        <v>555</v>
      </c>
      <c r="C542" s="655">
        <f t="shared" si="18"/>
        <v>41455</v>
      </c>
      <c r="D542" s="655">
        <f t="shared" si="19"/>
        <v>41455</v>
      </c>
      <c r="E542" s="655">
        <f t="shared" si="19"/>
        <v>41455</v>
      </c>
      <c r="F542" s="653">
        <f t="shared" si="17"/>
        <v>1</v>
      </c>
    </row>
    <row r="543" spans="1:6" ht="12.75">
      <c r="A543" s="645"/>
      <c r="B543" s="654" t="s">
        <v>556</v>
      </c>
      <c r="C543" s="655">
        <f t="shared" si="18"/>
        <v>61004</v>
      </c>
      <c r="D543" s="655">
        <f t="shared" si="19"/>
        <v>61004</v>
      </c>
      <c r="E543" s="655">
        <f t="shared" si="19"/>
        <v>61004</v>
      </c>
      <c r="F543" s="653">
        <f t="shared" si="17"/>
        <v>1</v>
      </c>
    </row>
    <row r="544" spans="1:6" ht="12.75">
      <c r="A544" s="645"/>
      <c r="B544" s="656" t="s">
        <v>557</v>
      </c>
      <c r="C544" s="652">
        <f t="shared" si="18"/>
        <v>27859</v>
      </c>
      <c r="D544" s="652">
        <f t="shared" si="19"/>
        <v>27859</v>
      </c>
      <c r="E544" s="652">
        <f t="shared" si="19"/>
        <v>27859</v>
      </c>
      <c r="F544" s="653">
        <f t="shared" si="17"/>
        <v>1</v>
      </c>
    </row>
    <row r="545" spans="1:6" ht="12.75">
      <c r="A545" s="645"/>
      <c r="B545" s="656" t="s">
        <v>558</v>
      </c>
      <c r="C545" s="652">
        <f t="shared" si="18"/>
        <v>215947</v>
      </c>
      <c r="D545" s="652">
        <f t="shared" si="19"/>
        <v>222263</v>
      </c>
      <c r="E545" s="652">
        <f t="shared" si="19"/>
        <v>222263</v>
      </c>
      <c r="F545" s="653">
        <f t="shared" si="17"/>
        <v>1</v>
      </c>
    </row>
    <row r="546" spans="1:6" ht="12.75">
      <c r="A546" s="645"/>
      <c r="B546" s="656" t="s">
        <v>559</v>
      </c>
      <c r="C546" s="652">
        <f t="shared" si="18"/>
        <v>78433</v>
      </c>
      <c r="D546" s="652">
        <f t="shared" si="19"/>
        <v>78433</v>
      </c>
      <c r="E546" s="652">
        <f t="shared" si="19"/>
        <v>78433</v>
      </c>
      <c r="F546" s="653">
        <f t="shared" si="17"/>
        <v>1</v>
      </c>
    </row>
    <row r="547" spans="1:6" ht="12.75">
      <c r="A547" s="645"/>
      <c r="B547" s="657" t="s">
        <v>560</v>
      </c>
      <c r="C547" s="652">
        <f t="shared" si="18"/>
        <v>0</v>
      </c>
      <c r="D547" s="652">
        <f t="shared" si="19"/>
        <v>0</v>
      </c>
      <c r="E547" s="652">
        <f t="shared" si="19"/>
        <v>0</v>
      </c>
      <c r="F547" s="653"/>
    </row>
    <row r="548" spans="1:6" ht="13.5" thickBot="1">
      <c r="A548" s="645"/>
      <c r="B548" s="658" t="s">
        <v>561</v>
      </c>
      <c r="C548" s="652">
        <f t="shared" si="18"/>
        <v>15021</v>
      </c>
      <c r="D548" s="652">
        <f t="shared" si="19"/>
        <v>8705</v>
      </c>
      <c r="E548" s="652">
        <f>SUM(E515+E482+E383)</f>
        <v>40701</v>
      </c>
      <c r="F548" s="660">
        <f t="shared" si="17"/>
        <v>4.67558874210224</v>
      </c>
    </row>
    <row r="549" spans="1:6" ht="13.5" thickBot="1">
      <c r="A549" s="645"/>
      <c r="B549" s="661" t="s">
        <v>792</v>
      </c>
      <c r="C549" s="662">
        <f>SUM(C541+C544+C545+C546+C548)</f>
        <v>439719</v>
      </c>
      <c r="D549" s="662">
        <f>SUM(D541+D544+D545+D546+D548)</f>
        <v>439719</v>
      </c>
      <c r="E549" s="662">
        <f>SUM(E541+E544+E545+E546+E548)</f>
        <v>471715</v>
      </c>
      <c r="F549" s="663">
        <f t="shared" si="17"/>
        <v>1.0727646519709177</v>
      </c>
    </row>
    <row r="550" spans="1:6" ht="13.5" thickBot="1">
      <c r="A550" s="645"/>
      <c r="B550" s="665" t="s">
        <v>343</v>
      </c>
      <c r="C550" s="666">
        <f>SUM(C549+C540)</f>
        <v>439719</v>
      </c>
      <c r="D550" s="666">
        <f>SUM(D549+D540)</f>
        <v>446710</v>
      </c>
      <c r="E550" s="666">
        <f>SUM(E549+E540)</f>
        <v>479815</v>
      </c>
      <c r="F550" s="663">
        <f t="shared" si="17"/>
        <v>1.074108482012939</v>
      </c>
    </row>
    <row r="551" spans="1:6" ht="13.5" thickBot="1">
      <c r="A551" s="645"/>
      <c r="B551" s="667" t="s">
        <v>344</v>
      </c>
      <c r="C551" s="668"/>
      <c r="D551" s="668"/>
      <c r="E551" s="668"/>
      <c r="F551" s="669"/>
    </row>
    <row r="552" spans="1:6" ht="12.75">
      <c r="A552" s="645"/>
      <c r="B552" s="670" t="s">
        <v>562</v>
      </c>
      <c r="C552" s="671"/>
      <c r="D552" s="671">
        <f aca="true" t="shared" si="20" ref="D552:E554">SUM(D519+D486+D387)</f>
        <v>96693</v>
      </c>
      <c r="E552" s="671">
        <f t="shared" si="20"/>
        <v>64697</v>
      </c>
      <c r="F552" s="653">
        <f t="shared" si="17"/>
        <v>0.6690970390824569</v>
      </c>
    </row>
    <row r="553" spans="1:6" ht="12.75">
      <c r="A553" s="645"/>
      <c r="B553" s="672" t="s">
        <v>570</v>
      </c>
      <c r="C553" s="652">
        <f>SUM(C520+C487+C388)</f>
        <v>3214555</v>
      </c>
      <c r="D553" s="652">
        <f t="shared" si="20"/>
        <v>3304689</v>
      </c>
      <c r="E553" s="652">
        <f t="shared" si="20"/>
        <v>3341474</v>
      </c>
      <c r="F553" s="653">
        <f t="shared" si="17"/>
        <v>1.0111311533399967</v>
      </c>
    </row>
    <row r="554" spans="1:6" ht="13.5" thickBot="1">
      <c r="A554" s="645"/>
      <c r="B554" s="673" t="s">
        <v>571</v>
      </c>
      <c r="C554" s="659">
        <f>SUM(C521+C488+C389)</f>
        <v>227530</v>
      </c>
      <c r="D554" s="659">
        <f t="shared" si="20"/>
        <v>227530</v>
      </c>
      <c r="E554" s="659">
        <f>SUM(E521+E488+E389)</f>
        <v>253269</v>
      </c>
      <c r="F554" s="660">
        <f t="shared" si="17"/>
        <v>1.1131235441480245</v>
      </c>
    </row>
    <row r="555" spans="1:6" ht="13.5" thickBot="1">
      <c r="A555" s="645"/>
      <c r="B555" s="674" t="s">
        <v>336</v>
      </c>
      <c r="C555" s="675">
        <f>SUM(C553:C554)</f>
        <v>3442085</v>
      </c>
      <c r="D555" s="675">
        <f>SUM(D552:D554)</f>
        <v>3628912</v>
      </c>
      <c r="E555" s="675">
        <f>SUM(E552:E554)</f>
        <v>3659440</v>
      </c>
      <c r="F555" s="663">
        <f t="shared" si="17"/>
        <v>1.0084124387695266</v>
      </c>
    </row>
    <row r="556" spans="1:6" ht="13.5" thickBot="1">
      <c r="A556" s="645"/>
      <c r="B556" s="676" t="s">
        <v>122</v>
      </c>
      <c r="C556" s="675"/>
      <c r="D556" s="675"/>
      <c r="E556" s="675"/>
      <c r="F556" s="669"/>
    </row>
    <row r="557" spans="1:6" ht="15.75" thickBot="1">
      <c r="A557" s="645"/>
      <c r="B557" s="678" t="s">
        <v>354</v>
      </c>
      <c r="C557" s="679">
        <f>SUM(C550+C551+C555)</f>
        <v>3881804</v>
      </c>
      <c r="D557" s="679">
        <f>SUM(D550+D551+D555)</f>
        <v>4075622</v>
      </c>
      <c r="E557" s="679">
        <f>SUM(E550+E551+E555)</f>
        <v>4139255</v>
      </c>
      <c r="F557" s="663">
        <f t="shared" si="17"/>
        <v>1.0156130769732816</v>
      </c>
    </row>
    <row r="558" spans="1:6" ht="12.75">
      <c r="A558" s="645"/>
      <c r="B558" s="680" t="s">
        <v>762</v>
      </c>
      <c r="C558" s="652">
        <f aca="true" t="shared" si="21" ref="C558:D562">SUM(C525+C492+C393)</f>
        <v>1705990</v>
      </c>
      <c r="D558" s="652">
        <f t="shared" si="21"/>
        <v>1764662</v>
      </c>
      <c r="E558" s="652">
        <f>SUM(E525+E492+E393)</f>
        <v>1773951</v>
      </c>
      <c r="F558" s="653">
        <f t="shared" si="17"/>
        <v>1.0052638975622528</v>
      </c>
    </row>
    <row r="559" spans="1:6" ht="12.75">
      <c r="A559" s="645"/>
      <c r="B559" s="680" t="s">
        <v>763</v>
      </c>
      <c r="C559" s="652">
        <f t="shared" si="21"/>
        <v>483752</v>
      </c>
      <c r="D559" s="652">
        <f t="shared" si="21"/>
        <v>498832</v>
      </c>
      <c r="E559" s="652">
        <f>SUM(E526+E493+E394)</f>
        <v>501339</v>
      </c>
      <c r="F559" s="653">
        <f t="shared" si="17"/>
        <v>1.0050257401289413</v>
      </c>
    </row>
    <row r="560" spans="1:6" ht="12.75">
      <c r="A560" s="645"/>
      <c r="B560" s="680" t="s">
        <v>764</v>
      </c>
      <c r="C560" s="652">
        <f t="shared" si="21"/>
        <v>1671062</v>
      </c>
      <c r="D560" s="652">
        <f t="shared" si="21"/>
        <v>1774038</v>
      </c>
      <c r="E560" s="652">
        <f>SUM(E527+E494+E395)</f>
        <v>1780250</v>
      </c>
      <c r="F560" s="653">
        <f t="shared" si="17"/>
        <v>1.0035016160871413</v>
      </c>
    </row>
    <row r="561" spans="1:6" ht="12.75">
      <c r="A561" s="645"/>
      <c r="B561" s="681" t="s">
        <v>766</v>
      </c>
      <c r="C561" s="652">
        <f t="shared" si="21"/>
        <v>0</v>
      </c>
      <c r="D561" s="652">
        <f t="shared" si="21"/>
        <v>0</v>
      </c>
      <c r="E561" s="652">
        <f>SUM(E528+E495+E396)</f>
        <v>0</v>
      </c>
      <c r="F561" s="653"/>
    </row>
    <row r="562" spans="1:6" ht="13.5" thickBot="1">
      <c r="A562" s="645"/>
      <c r="B562" s="682" t="s">
        <v>765</v>
      </c>
      <c r="C562" s="652">
        <f t="shared" si="21"/>
        <v>0</v>
      </c>
      <c r="D562" s="652">
        <f t="shared" si="21"/>
        <v>0</v>
      </c>
      <c r="E562" s="652">
        <f>SUM(E529+E496+E397)</f>
        <v>466</v>
      </c>
      <c r="F562" s="660"/>
    </row>
    <row r="563" spans="1:6" ht="13.5" thickBot="1">
      <c r="A563" s="645"/>
      <c r="B563" s="683" t="s">
        <v>335</v>
      </c>
      <c r="C563" s="662">
        <f>SUM(C558:C562)</f>
        <v>3860804</v>
      </c>
      <c r="D563" s="662">
        <f>SUM(D558:D562)</f>
        <v>4037532</v>
      </c>
      <c r="E563" s="662">
        <f>SUM(E558:E562)</f>
        <v>4056006</v>
      </c>
      <c r="F563" s="663">
        <f t="shared" si="17"/>
        <v>1.004575567450611</v>
      </c>
    </row>
    <row r="564" spans="1:6" ht="12.75">
      <c r="A564" s="645"/>
      <c r="B564" s="680" t="s">
        <v>642</v>
      </c>
      <c r="C564" s="652"/>
      <c r="D564" s="652">
        <f>SUM(D399+D498+D531)</f>
        <v>15090</v>
      </c>
      <c r="E564" s="652">
        <f>SUM(E399+E498+E531)</f>
        <v>40541</v>
      </c>
      <c r="F564" s="653">
        <f t="shared" si="17"/>
        <v>2.6866136514247847</v>
      </c>
    </row>
    <row r="565" spans="1:6" ht="12.75">
      <c r="A565" s="645"/>
      <c r="B565" s="680" t="s">
        <v>643</v>
      </c>
      <c r="C565" s="652">
        <f>SUM(C532+C499)</f>
        <v>21000</v>
      </c>
      <c r="D565" s="652">
        <f>SUM(D532+D499+D400)</f>
        <v>23000</v>
      </c>
      <c r="E565" s="652">
        <f>SUM(E532+E499+E400)</f>
        <v>42708</v>
      </c>
      <c r="F565" s="653">
        <f t="shared" si="17"/>
        <v>1.8568695652173912</v>
      </c>
    </row>
    <row r="566" spans="1:6" ht="13.5" thickBot="1">
      <c r="A566" s="645"/>
      <c r="B566" s="682" t="s">
        <v>774</v>
      </c>
      <c r="C566" s="659"/>
      <c r="D566" s="659"/>
      <c r="E566" s="659"/>
      <c r="F566" s="660"/>
    </row>
    <row r="567" spans="1:6" ht="13.5" thickBot="1">
      <c r="A567" s="645"/>
      <c r="B567" s="684" t="s">
        <v>342</v>
      </c>
      <c r="C567" s="662">
        <f>SUM(C565)</f>
        <v>21000</v>
      </c>
      <c r="D567" s="662">
        <f>SUM(D564:D566)</f>
        <v>38090</v>
      </c>
      <c r="E567" s="662">
        <f>SUM(E564:E566)</f>
        <v>83249</v>
      </c>
      <c r="F567" s="663">
        <f t="shared" si="17"/>
        <v>2.1855867681806247</v>
      </c>
    </row>
    <row r="568" spans="1:6" ht="13.5" thickBot="1">
      <c r="A568" s="645"/>
      <c r="B568" s="686" t="s">
        <v>123</v>
      </c>
      <c r="C568" s="685"/>
      <c r="D568" s="685"/>
      <c r="E568" s="685"/>
      <c r="F568" s="669"/>
    </row>
    <row r="569" spans="1:6" ht="15.75" thickBot="1">
      <c r="A569" s="642"/>
      <c r="B569" s="687" t="s">
        <v>426</v>
      </c>
      <c r="C569" s="679">
        <f>SUM(C563+C565)</f>
        <v>3881804</v>
      </c>
      <c r="D569" s="679">
        <f>SUM(D563+D567)</f>
        <v>4075622</v>
      </c>
      <c r="E569" s="679">
        <f>SUM(E563+E567)</f>
        <v>4139255</v>
      </c>
      <c r="F569" s="663">
        <f t="shared" si="17"/>
        <v>1.0156130769732816</v>
      </c>
    </row>
  </sheetData>
  <sheetProtection/>
  <mergeCells count="8">
    <mergeCell ref="F5:F7"/>
    <mergeCell ref="A2:F2"/>
    <mergeCell ref="A1:F1"/>
    <mergeCell ref="C5:C7"/>
    <mergeCell ref="B5:B7"/>
    <mergeCell ref="A5:A7"/>
    <mergeCell ref="D5:D7"/>
    <mergeCell ref="E5:E7"/>
  </mergeCells>
  <printOptions horizontalCentered="1" verticalCentered="1"/>
  <pageMargins left="0" right="0" top="0.984251968503937" bottom="0.984251968503937" header="0.31496062992125984" footer="0.5118110236220472"/>
  <pageSetup firstPageNumber="14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74" max="255" man="1"/>
    <brk id="140" max="255" man="1"/>
    <brk id="206" max="255" man="1"/>
    <brk id="272" max="255" man="1"/>
    <brk id="338" max="255" man="1"/>
    <brk id="404" max="255" man="1"/>
    <brk id="470" max="255" man="1"/>
    <brk id="536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showZeros="0" zoomScalePageLayoutView="0" workbookViewId="0" topLeftCell="A43">
      <selection activeCell="B66" sqref="B66"/>
    </sheetView>
  </sheetViews>
  <sheetFormatPr defaultColWidth="9.125" defaultRowHeight="12.75"/>
  <cols>
    <col min="1" max="1" width="6.875" style="702" customWidth="1"/>
    <col min="2" max="2" width="50.125" style="699" customWidth="1"/>
    <col min="3" max="5" width="13.75390625" style="699" customWidth="1"/>
    <col min="6" max="6" width="8.75390625" style="699" customWidth="1"/>
    <col min="7" max="16384" width="9.125" style="699" customWidth="1"/>
  </cols>
  <sheetData>
    <row r="1" spans="1:6" ht="12">
      <c r="A1" s="1056" t="s">
        <v>750</v>
      </c>
      <c r="B1" s="1057"/>
      <c r="C1" s="1058"/>
      <c r="D1" s="1058"/>
      <c r="E1" s="1058"/>
      <c r="F1" s="1058"/>
    </row>
    <row r="2" spans="1:6" ht="12.75">
      <c r="A2" s="1056" t="s">
        <v>366</v>
      </c>
      <c r="B2" s="1057"/>
      <c r="C2" s="1058"/>
      <c r="D2" s="1058"/>
      <c r="E2" s="1058"/>
      <c r="F2" s="1058"/>
    </row>
    <row r="3" spans="1:2" s="701" customFormat="1" ht="11.25" customHeight="1">
      <c r="A3" s="700"/>
      <c r="B3" s="700"/>
    </row>
    <row r="4" spans="3:6" ht="11.25" customHeight="1">
      <c r="C4" s="703"/>
      <c r="D4" s="703"/>
      <c r="E4" s="703"/>
      <c r="F4" s="703" t="s">
        <v>534</v>
      </c>
    </row>
    <row r="5" spans="1:6" s="706" customFormat="1" ht="11.25" customHeight="1">
      <c r="A5" s="704"/>
      <c r="B5" s="705"/>
      <c r="C5" s="1021" t="s">
        <v>327</v>
      </c>
      <c r="D5" s="1021" t="s">
        <v>397</v>
      </c>
      <c r="E5" s="1021" t="s">
        <v>142</v>
      </c>
      <c r="F5" s="1054" t="s">
        <v>799</v>
      </c>
    </row>
    <row r="6" spans="1:6" s="706" customFormat="1" ht="12" customHeight="1">
      <c r="A6" s="707" t="s">
        <v>698</v>
      </c>
      <c r="B6" s="708" t="s">
        <v>712</v>
      </c>
      <c r="C6" s="1022"/>
      <c r="D6" s="1052"/>
      <c r="E6" s="1052"/>
      <c r="F6" s="1054"/>
    </row>
    <row r="7" spans="1:6" s="706" customFormat="1" ht="12.75" customHeight="1" thickBot="1">
      <c r="A7" s="709"/>
      <c r="B7" s="710"/>
      <c r="C7" s="1053"/>
      <c r="D7" s="1053"/>
      <c r="E7" s="1053"/>
      <c r="F7" s="1055"/>
    </row>
    <row r="8" spans="1:6" s="706" customFormat="1" ht="12" customHeight="1">
      <c r="A8" s="711" t="s">
        <v>506</v>
      </c>
      <c r="B8" s="712" t="s">
        <v>507</v>
      </c>
      <c r="C8" s="713" t="s">
        <v>508</v>
      </c>
      <c r="D8" s="713" t="s">
        <v>509</v>
      </c>
      <c r="E8" s="713" t="s">
        <v>510</v>
      </c>
      <c r="F8" s="713" t="s">
        <v>303</v>
      </c>
    </row>
    <row r="9" spans="1:6" ht="12" customHeight="1">
      <c r="A9" s="704">
        <v>3010</v>
      </c>
      <c r="B9" s="714" t="s">
        <v>318</v>
      </c>
      <c r="C9" s="715">
        <f>SUM(C19)</f>
        <v>10533</v>
      </c>
      <c r="D9" s="715">
        <f>SUM(D19)</f>
        <v>10880</v>
      </c>
      <c r="E9" s="715">
        <f>SUM(E19)</f>
        <v>10880</v>
      </c>
      <c r="F9" s="716">
        <f>SUM(E9/D9)</f>
        <v>1</v>
      </c>
    </row>
    <row r="10" spans="1:6" ht="12" customHeight="1">
      <c r="A10" s="88">
        <v>3011</v>
      </c>
      <c r="B10" s="717" t="s">
        <v>430</v>
      </c>
      <c r="C10" s="715"/>
      <c r="D10" s="715"/>
      <c r="E10" s="715"/>
      <c r="F10" s="716"/>
    </row>
    <row r="11" spans="1:6" ht="12" customHeight="1">
      <c r="A11" s="718"/>
      <c r="B11" s="719" t="s">
        <v>431</v>
      </c>
      <c r="C11" s="620">
        <v>3100</v>
      </c>
      <c r="D11" s="620">
        <v>3128</v>
      </c>
      <c r="E11" s="620">
        <v>3128</v>
      </c>
      <c r="F11" s="720">
        <f aca="true" t="shared" si="0" ref="F11:F66">SUM(E11/D11)</f>
        <v>1</v>
      </c>
    </row>
    <row r="12" spans="1:6" ht="12" customHeight="1">
      <c r="A12" s="718"/>
      <c r="B12" s="222" t="s">
        <v>722</v>
      </c>
      <c r="C12" s="620">
        <v>900</v>
      </c>
      <c r="D12" s="620">
        <v>952</v>
      </c>
      <c r="E12" s="620">
        <v>952</v>
      </c>
      <c r="F12" s="720">
        <f t="shared" si="0"/>
        <v>1</v>
      </c>
    </row>
    <row r="13" spans="1:6" ht="12" customHeight="1">
      <c r="A13" s="613"/>
      <c r="B13" s="721" t="s">
        <v>704</v>
      </c>
      <c r="C13" s="620">
        <v>4533</v>
      </c>
      <c r="D13" s="620">
        <v>4800</v>
      </c>
      <c r="E13" s="620">
        <v>4800</v>
      </c>
      <c r="F13" s="720">
        <f t="shared" si="0"/>
        <v>1</v>
      </c>
    </row>
    <row r="14" spans="1:6" ht="12" customHeight="1">
      <c r="A14" s="718"/>
      <c r="B14" s="621" t="s">
        <v>438</v>
      </c>
      <c r="C14" s="620"/>
      <c r="D14" s="620"/>
      <c r="E14" s="620"/>
      <c r="F14" s="720"/>
    </row>
    <row r="15" spans="1:6" ht="12" customHeight="1">
      <c r="A15" s="718"/>
      <c r="B15" s="222" t="s">
        <v>714</v>
      </c>
      <c r="C15" s="722"/>
      <c r="D15" s="722"/>
      <c r="E15" s="722"/>
      <c r="F15" s="720"/>
    </row>
    <row r="16" spans="1:6" ht="12" customHeight="1">
      <c r="A16" s="613"/>
      <c r="B16" s="719" t="s">
        <v>644</v>
      </c>
      <c r="C16" s="620">
        <v>1500</v>
      </c>
      <c r="D16" s="620">
        <v>1500</v>
      </c>
      <c r="E16" s="620">
        <v>1500</v>
      </c>
      <c r="F16" s="720">
        <f t="shared" si="0"/>
        <v>1</v>
      </c>
    </row>
    <row r="17" spans="1:6" ht="12" customHeight="1">
      <c r="A17" s="613"/>
      <c r="B17" s="87" t="s">
        <v>645</v>
      </c>
      <c r="C17" s="722">
        <v>500</v>
      </c>
      <c r="D17" s="722">
        <v>500</v>
      </c>
      <c r="E17" s="722">
        <v>500</v>
      </c>
      <c r="F17" s="720">
        <f t="shared" si="0"/>
        <v>1</v>
      </c>
    </row>
    <row r="18" spans="1:6" ht="12" customHeight="1" thickBot="1">
      <c r="A18" s="718"/>
      <c r="B18" s="723" t="s">
        <v>427</v>
      </c>
      <c r="C18" s="724"/>
      <c r="D18" s="724"/>
      <c r="E18" s="724"/>
      <c r="F18" s="725"/>
    </row>
    <row r="19" spans="1:6" ht="12" customHeight="1" thickBot="1">
      <c r="A19" s="709"/>
      <c r="B19" s="726" t="s">
        <v>696</v>
      </c>
      <c r="C19" s="727">
        <f>SUM(C11:C18)</f>
        <v>10533</v>
      </c>
      <c r="D19" s="727">
        <f>SUM(D11:D18)</f>
        <v>10880</v>
      </c>
      <c r="E19" s="727">
        <f>SUM(E11:E18)</f>
        <v>10880</v>
      </c>
      <c r="F19" s="732">
        <f t="shared" si="0"/>
        <v>1</v>
      </c>
    </row>
    <row r="20" spans="1:6" s="706" customFormat="1" ht="12" customHeight="1">
      <c r="A20" s="728">
        <v>3020</v>
      </c>
      <c r="B20" s="280" t="s">
        <v>388</v>
      </c>
      <c r="C20" s="729">
        <f>SUM(C30+C50)</f>
        <v>1701940</v>
      </c>
      <c r="D20" s="729">
        <f>SUM(D30+D50)</f>
        <v>1803059</v>
      </c>
      <c r="E20" s="729">
        <f>SUM(E30+E50)</f>
        <v>1808185</v>
      </c>
      <c r="F20" s="730">
        <f t="shared" si="0"/>
        <v>1.0028429463484</v>
      </c>
    </row>
    <row r="21" spans="1:6" s="706" customFormat="1" ht="12" customHeight="1">
      <c r="A21" s="707">
        <v>3021</v>
      </c>
      <c r="B21" s="731" t="s">
        <v>432</v>
      </c>
      <c r="C21" s="715"/>
      <c r="D21" s="715"/>
      <c r="E21" s="715"/>
      <c r="F21" s="716"/>
    </row>
    <row r="22" spans="1:6" ht="12" customHeight="1">
      <c r="A22" s="718"/>
      <c r="B22" s="719" t="s">
        <v>431</v>
      </c>
      <c r="C22" s="620">
        <v>921803</v>
      </c>
      <c r="D22" s="620">
        <v>943827</v>
      </c>
      <c r="E22" s="620">
        <v>944753</v>
      </c>
      <c r="F22" s="720">
        <f t="shared" si="0"/>
        <v>1.0009811120046364</v>
      </c>
    </row>
    <row r="23" spans="1:6" ht="12" customHeight="1">
      <c r="A23" s="718"/>
      <c r="B23" s="222" t="s">
        <v>722</v>
      </c>
      <c r="C23" s="620">
        <v>257599</v>
      </c>
      <c r="D23" s="620">
        <v>277050</v>
      </c>
      <c r="E23" s="620">
        <v>277300</v>
      </c>
      <c r="F23" s="720">
        <f t="shared" si="0"/>
        <v>1.0009023641941888</v>
      </c>
    </row>
    <row r="24" spans="1:6" ht="12" customHeight="1">
      <c r="A24" s="613"/>
      <c r="B24" s="721" t="s">
        <v>704</v>
      </c>
      <c r="C24" s="620">
        <v>301293</v>
      </c>
      <c r="D24" s="620">
        <v>311526</v>
      </c>
      <c r="E24" s="620">
        <v>315476</v>
      </c>
      <c r="F24" s="720">
        <f t="shared" si="0"/>
        <v>1.0126795195264602</v>
      </c>
    </row>
    <row r="25" spans="1:6" ht="12" customHeight="1">
      <c r="A25" s="718"/>
      <c r="B25" s="621" t="s">
        <v>438</v>
      </c>
      <c r="C25" s="620"/>
      <c r="D25" s="620"/>
      <c r="E25" s="620"/>
      <c r="F25" s="720"/>
    </row>
    <row r="26" spans="1:6" ht="12" customHeight="1">
      <c r="A26" s="718"/>
      <c r="B26" s="222" t="s">
        <v>714</v>
      </c>
      <c r="C26" s="620"/>
      <c r="D26" s="620"/>
      <c r="E26" s="620"/>
      <c r="F26" s="720"/>
    </row>
    <row r="27" spans="1:6" ht="12" customHeight="1">
      <c r="A27" s="613"/>
      <c r="B27" s="719" t="s">
        <v>644</v>
      </c>
      <c r="C27" s="722">
        <v>96700</v>
      </c>
      <c r="D27" s="722">
        <v>36200</v>
      </c>
      <c r="E27" s="722">
        <v>36200</v>
      </c>
      <c r="F27" s="720">
        <f t="shared" si="0"/>
        <v>1</v>
      </c>
    </row>
    <row r="28" spans="1:6" ht="12" customHeight="1">
      <c r="A28" s="613"/>
      <c r="B28" s="87" t="s">
        <v>645</v>
      </c>
      <c r="C28" s="722"/>
      <c r="D28" s="722">
        <v>62000</v>
      </c>
      <c r="E28" s="722">
        <v>62000</v>
      </c>
      <c r="F28" s="720">
        <f t="shared" si="0"/>
        <v>1</v>
      </c>
    </row>
    <row r="29" spans="1:6" ht="12" customHeight="1" thickBot="1">
      <c r="A29" s="718"/>
      <c r="B29" s="723" t="s">
        <v>427</v>
      </c>
      <c r="C29" s="724"/>
      <c r="D29" s="724"/>
      <c r="E29" s="724"/>
      <c r="F29" s="725"/>
    </row>
    <row r="30" spans="1:6" ht="12" customHeight="1" thickBot="1">
      <c r="A30" s="709"/>
      <c r="B30" s="726" t="s">
        <v>696</v>
      </c>
      <c r="C30" s="727">
        <f>SUM(C22:C29)</f>
        <v>1577395</v>
      </c>
      <c r="D30" s="727">
        <f>SUM(D22:D29)</f>
        <v>1630603</v>
      </c>
      <c r="E30" s="727">
        <f>SUM(E22:E29)</f>
        <v>1635729</v>
      </c>
      <c r="F30" s="732">
        <f t="shared" si="0"/>
        <v>1.0031436223286723</v>
      </c>
    </row>
    <row r="31" spans="1:6" ht="12" customHeight="1">
      <c r="A31" s="707">
        <v>3024</v>
      </c>
      <c r="B31" s="733" t="s">
        <v>346</v>
      </c>
      <c r="C31" s="729"/>
      <c r="D31" s="729"/>
      <c r="E31" s="729"/>
      <c r="F31" s="730"/>
    </row>
    <row r="32" spans="1:6" ht="12" customHeight="1">
      <c r="A32" s="707"/>
      <c r="B32" s="719" t="s">
        <v>431</v>
      </c>
      <c r="C32" s="620">
        <v>60000</v>
      </c>
      <c r="D32" s="620">
        <v>70183</v>
      </c>
      <c r="E32" s="620">
        <v>70183</v>
      </c>
      <c r="F32" s="720">
        <f t="shared" si="0"/>
        <v>1</v>
      </c>
    </row>
    <row r="33" spans="1:6" ht="12" customHeight="1">
      <c r="A33" s="707"/>
      <c r="B33" s="222" t="s">
        <v>722</v>
      </c>
      <c r="C33" s="620">
        <v>16000</v>
      </c>
      <c r="D33" s="620">
        <v>18900</v>
      </c>
      <c r="E33" s="620">
        <v>18900</v>
      </c>
      <c r="F33" s="720">
        <f t="shared" si="0"/>
        <v>1</v>
      </c>
    </row>
    <row r="34" spans="1:6" ht="12" customHeight="1">
      <c r="A34" s="707"/>
      <c r="B34" s="721" t="s">
        <v>704</v>
      </c>
      <c r="C34" s="620">
        <v>30000</v>
      </c>
      <c r="D34" s="620">
        <v>32523</v>
      </c>
      <c r="E34" s="620">
        <v>31723</v>
      </c>
      <c r="F34" s="720">
        <f t="shared" si="0"/>
        <v>0.9754020231835931</v>
      </c>
    </row>
    <row r="35" spans="1:6" ht="12" customHeight="1">
      <c r="A35" s="707"/>
      <c r="B35" s="621" t="s">
        <v>438</v>
      </c>
      <c r="C35" s="620"/>
      <c r="D35" s="620"/>
      <c r="E35" s="620"/>
      <c r="F35" s="716"/>
    </row>
    <row r="36" spans="1:6" ht="12" customHeight="1">
      <c r="A36" s="707"/>
      <c r="B36" s="222" t="s">
        <v>714</v>
      </c>
      <c r="C36" s="620"/>
      <c r="D36" s="620"/>
      <c r="E36" s="620"/>
      <c r="F36" s="716"/>
    </row>
    <row r="37" spans="1:6" ht="12" customHeight="1">
      <c r="A37" s="707"/>
      <c r="B37" s="719" t="s">
        <v>644</v>
      </c>
      <c r="C37" s="722"/>
      <c r="D37" s="722"/>
      <c r="E37" s="722">
        <v>800</v>
      </c>
      <c r="F37" s="716"/>
    </row>
    <row r="38" spans="1:6" ht="12" customHeight="1">
      <c r="A38" s="707"/>
      <c r="B38" s="87" t="s">
        <v>645</v>
      </c>
      <c r="C38" s="722"/>
      <c r="D38" s="722"/>
      <c r="E38" s="722"/>
      <c r="F38" s="716"/>
    </row>
    <row r="39" spans="1:6" ht="12" customHeight="1" thickBot="1">
      <c r="A39" s="707"/>
      <c r="B39" s="723" t="s">
        <v>427</v>
      </c>
      <c r="C39" s="724"/>
      <c r="D39" s="724"/>
      <c r="E39" s="724"/>
      <c r="F39" s="725"/>
    </row>
    <row r="40" spans="1:6" ht="12" customHeight="1" thickBot="1">
      <c r="A40" s="734"/>
      <c r="B40" s="726" t="s">
        <v>696</v>
      </c>
      <c r="C40" s="727">
        <f>SUM(C32:C39)</f>
        <v>106000</v>
      </c>
      <c r="D40" s="727">
        <f>SUM(D32:D39)</f>
        <v>121606</v>
      </c>
      <c r="E40" s="727">
        <f>SUM(E32:E39)</f>
        <v>121606</v>
      </c>
      <c r="F40" s="732">
        <f t="shared" si="0"/>
        <v>1</v>
      </c>
    </row>
    <row r="41" spans="1:6" ht="12" customHeight="1">
      <c r="A41" s="735">
        <v>3026</v>
      </c>
      <c r="B41" s="736" t="s">
        <v>718</v>
      </c>
      <c r="C41" s="715"/>
      <c r="D41" s="715"/>
      <c r="E41" s="715"/>
      <c r="F41" s="730"/>
    </row>
    <row r="42" spans="1:6" ht="12" customHeight="1">
      <c r="A42" s="88"/>
      <c r="B42" s="719" t="s">
        <v>431</v>
      </c>
      <c r="C42" s="620"/>
      <c r="D42" s="620"/>
      <c r="E42" s="620"/>
      <c r="F42" s="716"/>
    </row>
    <row r="43" spans="1:6" ht="12" customHeight="1">
      <c r="A43" s="88"/>
      <c r="B43" s="222" t="s">
        <v>722</v>
      </c>
      <c r="C43" s="620"/>
      <c r="D43" s="620"/>
      <c r="E43" s="620"/>
      <c r="F43" s="716"/>
    </row>
    <row r="44" spans="1:6" ht="12" customHeight="1">
      <c r="A44" s="88"/>
      <c r="B44" s="721" t="s">
        <v>704</v>
      </c>
      <c r="C44" s="620">
        <v>60645</v>
      </c>
      <c r="D44" s="620">
        <v>73002</v>
      </c>
      <c r="E44" s="620">
        <v>73002</v>
      </c>
      <c r="F44" s="720">
        <f t="shared" si="0"/>
        <v>1</v>
      </c>
    </row>
    <row r="45" spans="1:6" ht="12" customHeight="1">
      <c r="A45" s="88"/>
      <c r="B45" s="621" t="s">
        <v>438</v>
      </c>
      <c r="C45" s="737"/>
      <c r="D45" s="737"/>
      <c r="E45" s="737"/>
      <c r="F45" s="720"/>
    </row>
    <row r="46" spans="1:6" ht="12" customHeight="1">
      <c r="A46" s="88"/>
      <c r="B46" s="222" t="s">
        <v>714</v>
      </c>
      <c r="C46" s="738"/>
      <c r="D46" s="738"/>
      <c r="E46" s="738"/>
      <c r="F46" s="720"/>
    </row>
    <row r="47" spans="1:6" ht="12" customHeight="1">
      <c r="A47" s="88"/>
      <c r="B47" s="719" t="s">
        <v>644</v>
      </c>
      <c r="C47" s="739">
        <v>63900</v>
      </c>
      <c r="D47" s="739">
        <v>99454</v>
      </c>
      <c r="E47" s="739">
        <v>99454</v>
      </c>
      <c r="F47" s="720">
        <f t="shared" si="0"/>
        <v>1</v>
      </c>
    </row>
    <row r="48" spans="1:6" ht="12" customHeight="1">
      <c r="A48" s="88"/>
      <c r="B48" s="87" t="s">
        <v>645</v>
      </c>
      <c r="C48" s="739"/>
      <c r="D48" s="739"/>
      <c r="E48" s="739"/>
      <c r="F48" s="716"/>
    </row>
    <row r="49" spans="1:6" ht="12" customHeight="1" thickBot="1">
      <c r="A49" s="88"/>
      <c r="B49" s="723" t="s">
        <v>427</v>
      </c>
      <c r="C49" s="740"/>
      <c r="D49" s="740"/>
      <c r="E49" s="740"/>
      <c r="F49" s="725"/>
    </row>
    <row r="50" spans="1:6" ht="12" customHeight="1" thickBot="1">
      <c r="A50" s="734"/>
      <c r="B50" s="726" t="s">
        <v>696</v>
      </c>
      <c r="C50" s="727">
        <f>SUM(C41:C47)</f>
        <v>124545</v>
      </c>
      <c r="D50" s="727">
        <f>SUM(D41:D47)</f>
        <v>172456</v>
      </c>
      <c r="E50" s="727">
        <f>SUM(E41:E47)</f>
        <v>172456</v>
      </c>
      <c r="F50" s="732">
        <f t="shared" si="0"/>
        <v>1</v>
      </c>
    </row>
    <row r="51" spans="1:6" ht="12" customHeight="1">
      <c r="A51" s="707">
        <v>3000</v>
      </c>
      <c r="B51" s="741" t="s">
        <v>434</v>
      </c>
      <c r="C51" s="620"/>
      <c r="D51" s="620"/>
      <c r="E51" s="620"/>
      <c r="F51" s="730"/>
    </row>
    <row r="52" spans="1:6" ht="12" customHeight="1">
      <c r="A52" s="707"/>
      <c r="B52" s="742" t="s">
        <v>347</v>
      </c>
      <c r="C52" s="620"/>
      <c r="D52" s="620"/>
      <c r="E52" s="620"/>
      <c r="F52" s="716"/>
    </row>
    <row r="53" spans="1:6" ht="12" customHeight="1">
      <c r="A53" s="718"/>
      <c r="B53" s="719" t="s">
        <v>431</v>
      </c>
      <c r="C53" s="620">
        <f aca="true" t="shared" si="1" ref="C53:E54">SUM(C22+C11+C32)</f>
        <v>984903</v>
      </c>
      <c r="D53" s="620">
        <f t="shared" si="1"/>
        <v>1017138</v>
      </c>
      <c r="E53" s="620">
        <f t="shared" si="1"/>
        <v>1018064</v>
      </c>
      <c r="F53" s="720">
        <f t="shared" si="0"/>
        <v>1.0009103976058313</v>
      </c>
    </row>
    <row r="54" spans="1:6" ht="12" customHeight="1">
      <c r="A54" s="718"/>
      <c r="B54" s="222" t="s">
        <v>722</v>
      </c>
      <c r="C54" s="620">
        <f t="shared" si="1"/>
        <v>274499</v>
      </c>
      <c r="D54" s="620">
        <f t="shared" si="1"/>
        <v>296902</v>
      </c>
      <c r="E54" s="620">
        <f t="shared" si="1"/>
        <v>297152</v>
      </c>
      <c r="F54" s="720">
        <f t="shared" si="0"/>
        <v>1.000842028682865</v>
      </c>
    </row>
    <row r="55" spans="1:6" ht="12" customHeight="1">
      <c r="A55" s="613"/>
      <c r="B55" s="621" t="s">
        <v>719</v>
      </c>
      <c r="C55" s="620">
        <f>SUM(C24+C13+C44+C34)</f>
        <v>396471</v>
      </c>
      <c r="D55" s="620">
        <f>SUM(D24+D13+D44+D34)</f>
        <v>421851</v>
      </c>
      <c r="E55" s="620">
        <f>SUM(E24+E13+E44+E34)</f>
        <v>425001</v>
      </c>
      <c r="F55" s="720">
        <f t="shared" si="0"/>
        <v>1.0074670914612032</v>
      </c>
    </row>
    <row r="56" spans="1:6" ht="12" customHeight="1">
      <c r="A56" s="718"/>
      <c r="B56" s="621" t="s">
        <v>438</v>
      </c>
      <c r="C56" s="620">
        <f>SUM(C14)</f>
        <v>0</v>
      </c>
      <c r="D56" s="620">
        <f>SUM(D14)</f>
        <v>0</v>
      </c>
      <c r="E56" s="620">
        <f>SUM(E14)</f>
        <v>0</v>
      </c>
      <c r="F56" s="720"/>
    </row>
    <row r="57" spans="1:6" ht="12" customHeight="1">
      <c r="A57" s="718"/>
      <c r="B57" s="222" t="s">
        <v>714</v>
      </c>
      <c r="C57" s="620">
        <f>SUM(C25+C15)</f>
        <v>0</v>
      </c>
      <c r="D57" s="620">
        <f>SUM(D25+D15)</f>
        <v>0</v>
      </c>
      <c r="E57" s="620">
        <f>SUM(E25+E15)</f>
        <v>0</v>
      </c>
      <c r="F57" s="716"/>
    </row>
    <row r="58" spans="1:6" ht="12" customHeight="1">
      <c r="A58" s="718"/>
      <c r="B58" s="631" t="s">
        <v>335</v>
      </c>
      <c r="C58" s="743">
        <f>SUM(C53:C57)</f>
        <v>1655873</v>
      </c>
      <c r="D58" s="743">
        <f>SUM(D53:D57)</f>
        <v>1735891</v>
      </c>
      <c r="E58" s="743">
        <f>SUM(E53:E57)</f>
        <v>1740217</v>
      </c>
      <c r="F58" s="716">
        <f t="shared" si="0"/>
        <v>1.0024920919573868</v>
      </c>
    </row>
    <row r="59" spans="1:6" ht="12" customHeight="1">
      <c r="A59" s="718"/>
      <c r="B59" s="744" t="s">
        <v>348</v>
      </c>
      <c r="C59" s="620"/>
      <c r="D59" s="620"/>
      <c r="E59" s="620"/>
      <c r="F59" s="716"/>
    </row>
    <row r="60" spans="1:6" ht="12" customHeight="1">
      <c r="A60" s="718"/>
      <c r="B60" s="719" t="s">
        <v>646</v>
      </c>
      <c r="C60" s="620">
        <f>SUM(C28+C17)</f>
        <v>500</v>
      </c>
      <c r="D60" s="620">
        <f>SUM(D28+D17)</f>
        <v>62500</v>
      </c>
      <c r="E60" s="620">
        <f>SUM(E28+E17)</f>
        <v>62500</v>
      </c>
      <c r="F60" s="720">
        <f t="shared" si="0"/>
        <v>1</v>
      </c>
    </row>
    <row r="61" spans="1:6" ht="12" customHeight="1">
      <c r="A61" s="718"/>
      <c r="B61" s="87" t="s">
        <v>149</v>
      </c>
      <c r="C61" s="620">
        <f>SUM(C27+C16+C47)</f>
        <v>162100</v>
      </c>
      <c r="D61" s="620">
        <f>SUM(D27+D16+D47)</f>
        <v>137154</v>
      </c>
      <c r="E61" s="620">
        <f>SUM(E27+E16+E47+E37)</f>
        <v>137954</v>
      </c>
      <c r="F61" s="720">
        <f t="shared" si="0"/>
        <v>1.005832859413506</v>
      </c>
    </row>
    <row r="62" spans="1:6" ht="12" customHeight="1">
      <c r="A62" s="718"/>
      <c r="B62" s="621" t="s">
        <v>647</v>
      </c>
      <c r="C62" s="620"/>
      <c r="D62" s="620"/>
      <c r="E62" s="620"/>
      <c r="F62" s="716"/>
    </row>
    <row r="63" spans="1:6" ht="12" customHeight="1" thickBot="1">
      <c r="A63" s="718"/>
      <c r="B63" s="631" t="s">
        <v>349</v>
      </c>
      <c r="C63" s="743">
        <f>SUM(C60:C62)</f>
        <v>162600</v>
      </c>
      <c r="D63" s="743">
        <f>SUM(D60:D62)</f>
        <v>199654</v>
      </c>
      <c r="E63" s="743">
        <f>SUM(E60:E62)</f>
        <v>200454</v>
      </c>
      <c r="F63" s="725">
        <f t="shared" si="0"/>
        <v>1.0040069319923468</v>
      </c>
    </row>
    <row r="64" spans="1:6" ht="12" customHeight="1" thickBot="1">
      <c r="A64" s="709"/>
      <c r="B64" s="726" t="s">
        <v>667</v>
      </c>
      <c r="C64" s="727">
        <f>SUM(C58+C63)</f>
        <v>1818473</v>
      </c>
      <c r="D64" s="727">
        <f>SUM(D58+D63)</f>
        <v>1935545</v>
      </c>
      <c r="E64" s="727">
        <f>SUM(E58+E63)</f>
        <v>1940671</v>
      </c>
      <c r="F64" s="732">
        <f t="shared" si="0"/>
        <v>1.0026483496896224</v>
      </c>
    </row>
    <row r="65" spans="1:6" ht="12.75" thickBot="1">
      <c r="A65" s="718"/>
      <c r="B65" s="723" t="s">
        <v>123</v>
      </c>
      <c r="C65" s="723"/>
      <c r="D65" s="723"/>
      <c r="E65" s="723"/>
      <c r="F65" s="732"/>
    </row>
    <row r="66" spans="1:6" ht="12.75" thickBot="1">
      <c r="A66" s="745"/>
      <c r="B66" s="746" t="s">
        <v>372</v>
      </c>
      <c r="C66" s="747">
        <f>SUM(C64+C65)</f>
        <v>1818473</v>
      </c>
      <c r="D66" s="747">
        <f>SUM(D64+D65)</f>
        <v>1935545</v>
      </c>
      <c r="E66" s="747">
        <f>SUM(E64+E65)</f>
        <v>1940671</v>
      </c>
      <c r="F66" s="732">
        <f t="shared" si="0"/>
        <v>1.0026483496896224</v>
      </c>
    </row>
    <row r="68" spans="3:5" ht="12">
      <c r="C68" s="748"/>
      <c r="D68" s="748"/>
      <c r="E68" s="748"/>
    </row>
  </sheetData>
  <sheetProtection/>
  <mergeCells count="6">
    <mergeCell ref="F5:F7"/>
    <mergeCell ref="A2:F2"/>
    <mergeCell ref="A1:F1"/>
    <mergeCell ref="C5:C7"/>
    <mergeCell ref="D5:D7"/>
    <mergeCell ref="E5:E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4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45"/>
  <sheetViews>
    <sheetView zoomScalePageLayoutView="0" workbookViewId="0" topLeftCell="A10">
      <selection activeCell="B33" sqref="B33"/>
    </sheetView>
  </sheetViews>
  <sheetFormatPr defaultColWidth="9.125" defaultRowHeight="12.75"/>
  <cols>
    <col min="1" max="1" width="9.125" style="749" customWidth="1"/>
    <col min="2" max="2" width="60.00390625" style="749" customWidth="1"/>
    <col min="3" max="5" width="10.875" style="749" customWidth="1"/>
    <col min="6" max="6" width="9.375" style="749" customWidth="1"/>
    <col min="7" max="16384" width="9.125" style="749" customWidth="1"/>
  </cols>
  <sheetData>
    <row r="2" spans="1:6" ht="15">
      <c r="A2" s="1063" t="s">
        <v>748</v>
      </c>
      <c r="B2" s="1058"/>
      <c r="C2" s="1058"/>
      <c r="D2" s="1058"/>
      <c r="E2" s="1058"/>
      <c r="F2" s="1058"/>
    </row>
    <row r="3" spans="1:6" ht="12.75">
      <c r="A3" s="1062" t="s">
        <v>628</v>
      </c>
      <c r="B3" s="1058"/>
      <c r="C3" s="1058"/>
      <c r="D3" s="1058"/>
      <c r="E3" s="1058"/>
      <c r="F3" s="1058"/>
    </row>
    <row r="4" ht="12.75">
      <c r="B4" s="750"/>
    </row>
    <row r="5" ht="12.75">
      <c r="B5" s="750"/>
    </row>
    <row r="6" spans="3:6" ht="12.75">
      <c r="C6" s="751"/>
      <c r="D6" s="751"/>
      <c r="E6" s="751"/>
      <c r="F6" s="751" t="s">
        <v>534</v>
      </c>
    </row>
    <row r="7" spans="1:6" ht="12.75" customHeight="1">
      <c r="A7" s="752"/>
      <c r="B7" s="753" t="s">
        <v>505</v>
      </c>
      <c r="C7" s="1021" t="s">
        <v>327</v>
      </c>
      <c r="D7" s="1021" t="s">
        <v>397</v>
      </c>
      <c r="E7" s="1021" t="s">
        <v>142</v>
      </c>
      <c r="F7" s="1059" t="s">
        <v>800</v>
      </c>
    </row>
    <row r="8" spans="1:6" ht="12.75">
      <c r="A8" s="754"/>
      <c r="B8" s="755" t="s">
        <v>699</v>
      </c>
      <c r="C8" s="1052"/>
      <c r="D8" s="1052"/>
      <c r="E8" s="1052"/>
      <c r="F8" s="1060"/>
    </row>
    <row r="9" spans="1:6" ht="13.5" thickBot="1">
      <c r="A9" s="756"/>
      <c r="B9" s="757"/>
      <c r="C9" s="1064"/>
      <c r="D9" s="1053"/>
      <c r="E9" s="1053"/>
      <c r="F9" s="1061"/>
    </row>
    <row r="10" spans="1:6" ht="13.5" thickBot="1">
      <c r="A10" s="758" t="s">
        <v>506</v>
      </c>
      <c r="B10" s="757" t="s">
        <v>507</v>
      </c>
      <c r="C10" s="759" t="s">
        <v>508</v>
      </c>
      <c r="D10" s="759" t="s">
        <v>509</v>
      </c>
      <c r="E10" s="759" t="s">
        <v>510</v>
      </c>
      <c r="F10" s="759" t="s">
        <v>303</v>
      </c>
    </row>
    <row r="11" spans="1:6" ht="15" customHeight="1">
      <c r="A11" s="760">
        <v>3030</v>
      </c>
      <c r="B11" s="761" t="s">
        <v>355</v>
      </c>
      <c r="C11" s="762"/>
      <c r="D11" s="762"/>
      <c r="E11" s="762"/>
      <c r="F11" s="763"/>
    </row>
    <row r="12" spans="1:6" ht="15" customHeight="1">
      <c r="A12" s="760"/>
      <c r="B12" s="647" t="s">
        <v>551</v>
      </c>
      <c r="C12" s="762"/>
      <c r="D12" s="762"/>
      <c r="E12" s="762"/>
      <c r="F12" s="754"/>
    </row>
    <row r="13" spans="1:6" ht="15" customHeight="1" thickBot="1">
      <c r="A13" s="760"/>
      <c r="B13" s="648" t="s">
        <v>552</v>
      </c>
      <c r="C13" s="759"/>
      <c r="D13" s="764">
        <v>1614</v>
      </c>
      <c r="E13" s="764">
        <v>1761</v>
      </c>
      <c r="F13" s="992">
        <f>E13/D13</f>
        <v>1.0910780669144982</v>
      </c>
    </row>
    <row r="14" spans="1:6" ht="15" customHeight="1" thickBot="1">
      <c r="A14" s="765"/>
      <c r="B14" s="650" t="s">
        <v>573</v>
      </c>
      <c r="C14" s="766"/>
      <c r="D14" s="767">
        <f>SUM(D13)</f>
        <v>1614</v>
      </c>
      <c r="E14" s="767">
        <f>SUM(E13)</f>
        <v>1761</v>
      </c>
      <c r="F14" s="993">
        <f aca="true" t="shared" si="0" ref="F14:F45">E14/D14</f>
        <v>1.0910780669144982</v>
      </c>
    </row>
    <row r="15" spans="1:6" ht="15" customHeight="1">
      <c r="A15" s="760"/>
      <c r="B15" s="647" t="s">
        <v>554</v>
      </c>
      <c r="C15" s="768">
        <f>SUM(C16)</f>
        <v>2000</v>
      </c>
      <c r="D15" s="768">
        <f>SUM(D16)</f>
        <v>2000</v>
      </c>
      <c r="E15" s="768">
        <f>SUM(E16)</f>
        <v>2759</v>
      </c>
      <c r="F15" s="994">
        <f t="shared" si="0"/>
        <v>1.3795</v>
      </c>
    </row>
    <row r="16" spans="1:6" ht="15" customHeight="1">
      <c r="A16" s="760"/>
      <c r="B16" s="654" t="s">
        <v>555</v>
      </c>
      <c r="C16" s="769">
        <v>2000</v>
      </c>
      <c r="D16" s="769">
        <v>2000</v>
      </c>
      <c r="E16" s="769">
        <v>2759</v>
      </c>
      <c r="F16" s="995">
        <f t="shared" si="0"/>
        <v>1.3795</v>
      </c>
    </row>
    <row r="17" spans="1:6" ht="15" customHeight="1">
      <c r="A17" s="760"/>
      <c r="B17" s="654" t="s">
        <v>556</v>
      </c>
      <c r="C17" s="768"/>
      <c r="D17" s="768"/>
      <c r="E17" s="768"/>
      <c r="F17" s="995"/>
    </row>
    <row r="18" spans="1:6" ht="15" customHeight="1">
      <c r="A18" s="760"/>
      <c r="B18" s="656" t="s">
        <v>557</v>
      </c>
      <c r="C18" s="768"/>
      <c r="D18" s="768"/>
      <c r="E18" s="768"/>
      <c r="F18" s="995"/>
    </row>
    <row r="19" spans="1:6" ht="15" customHeight="1">
      <c r="A19" s="760"/>
      <c r="B19" s="656" t="s">
        <v>558</v>
      </c>
      <c r="C19" s="768"/>
      <c r="D19" s="768"/>
      <c r="E19" s="768"/>
      <c r="F19" s="995"/>
    </row>
    <row r="20" spans="1:6" ht="15" customHeight="1">
      <c r="A20" s="760"/>
      <c r="B20" s="656" t="s">
        <v>559</v>
      </c>
      <c r="C20" s="768"/>
      <c r="D20" s="769">
        <v>438</v>
      </c>
      <c r="E20" s="769">
        <v>674</v>
      </c>
      <c r="F20" s="995">
        <f t="shared" si="0"/>
        <v>1.538812785388128</v>
      </c>
    </row>
    <row r="21" spans="1:6" ht="15" customHeight="1">
      <c r="A21" s="760"/>
      <c r="B21" s="657" t="s">
        <v>560</v>
      </c>
      <c r="C21" s="768"/>
      <c r="D21" s="769">
        <v>122</v>
      </c>
      <c r="E21" s="769">
        <v>260</v>
      </c>
      <c r="F21" s="995">
        <f t="shared" si="0"/>
        <v>2.1311475409836067</v>
      </c>
    </row>
    <row r="22" spans="1:6" ht="15" customHeight="1" thickBot="1">
      <c r="A22" s="770"/>
      <c r="B22" s="658" t="s">
        <v>561</v>
      </c>
      <c r="C22" s="771"/>
      <c r="D22" s="771"/>
      <c r="E22" s="764">
        <v>900</v>
      </c>
      <c r="F22" s="992"/>
    </row>
    <row r="23" spans="1:6" ht="15" customHeight="1" thickBot="1">
      <c r="A23" s="765"/>
      <c r="B23" s="661" t="s">
        <v>792</v>
      </c>
      <c r="C23" s="771">
        <f>SUM(C16:C22)</f>
        <v>2000</v>
      </c>
      <c r="D23" s="771">
        <f>SUM(D16:D22)</f>
        <v>2560</v>
      </c>
      <c r="E23" s="771">
        <f>SUM(E16:E22)</f>
        <v>4593</v>
      </c>
      <c r="F23" s="993">
        <f t="shared" si="0"/>
        <v>1.794140625</v>
      </c>
    </row>
    <row r="24" spans="1:6" ht="15" customHeight="1" thickBot="1">
      <c r="A24" s="765"/>
      <c r="B24" s="665" t="s">
        <v>343</v>
      </c>
      <c r="C24" s="767">
        <f>SUM(C23)</f>
        <v>2000</v>
      </c>
      <c r="D24" s="767">
        <f>SUM(D23+D14)</f>
        <v>4174</v>
      </c>
      <c r="E24" s="767">
        <f>SUM(E23+E14)</f>
        <v>6354</v>
      </c>
      <c r="F24" s="993">
        <f t="shared" si="0"/>
        <v>1.5222807858169622</v>
      </c>
    </row>
    <row r="25" spans="1:6" ht="15" customHeight="1" thickBot="1">
      <c r="A25" s="765"/>
      <c r="B25" s="667" t="s">
        <v>344</v>
      </c>
      <c r="C25" s="767"/>
      <c r="D25" s="767"/>
      <c r="E25" s="767"/>
      <c r="F25" s="992"/>
    </row>
    <row r="26" spans="1:6" ht="15" customHeight="1">
      <c r="A26" s="760"/>
      <c r="B26" s="670" t="s">
        <v>562</v>
      </c>
      <c r="C26" s="768"/>
      <c r="D26" s="769">
        <v>15606</v>
      </c>
      <c r="E26" s="769">
        <v>14706</v>
      </c>
      <c r="F26" s="996">
        <f t="shared" si="0"/>
        <v>0.9423298731257209</v>
      </c>
    </row>
    <row r="27" spans="1:6" ht="15" customHeight="1" thickBot="1">
      <c r="A27" s="760"/>
      <c r="B27" s="673" t="s">
        <v>570</v>
      </c>
      <c r="C27" s="764">
        <v>378982</v>
      </c>
      <c r="D27" s="764">
        <v>379920</v>
      </c>
      <c r="E27" s="764">
        <v>398213</v>
      </c>
      <c r="F27" s="992">
        <f t="shared" si="0"/>
        <v>1.048149610444304</v>
      </c>
    </row>
    <row r="28" spans="1:6" ht="15" customHeight="1" thickBot="1">
      <c r="A28" s="765"/>
      <c r="B28" s="674" t="s">
        <v>336</v>
      </c>
      <c r="C28" s="767">
        <f>SUM(C27)</f>
        <v>378982</v>
      </c>
      <c r="D28" s="767">
        <f>SUM(D26:D27)</f>
        <v>395526</v>
      </c>
      <c r="E28" s="767">
        <f>SUM(E26:E27)</f>
        <v>412919</v>
      </c>
      <c r="F28" s="993">
        <f t="shared" si="0"/>
        <v>1.0439743531398695</v>
      </c>
    </row>
    <row r="29" spans="1:6" ht="15" customHeight="1">
      <c r="A29" s="760"/>
      <c r="B29" s="670" t="s">
        <v>562</v>
      </c>
      <c r="C29" s="768"/>
      <c r="D29" s="768"/>
      <c r="E29" s="768"/>
      <c r="F29" s="996"/>
    </row>
    <row r="30" spans="1:6" ht="15" customHeight="1" thickBot="1">
      <c r="A30" s="760"/>
      <c r="B30" s="673" t="s">
        <v>570</v>
      </c>
      <c r="C30" s="764">
        <v>14000</v>
      </c>
      <c r="D30" s="764">
        <v>14000</v>
      </c>
      <c r="E30" s="764">
        <v>17000</v>
      </c>
      <c r="F30" s="992">
        <f t="shared" si="0"/>
        <v>1.2142857142857142</v>
      </c>
    </row>
    <row r="31" spans="1:6" ht="15" customHeight="1" thickBot="1">
      <c r="A31" s="765"/>
      <c r="B31" s="674" t="s">
        <v>339</v>
      </c>
      <c r="C31" s="767">
        <f>SUM(C30)</f>
        <v>14000</v>
      </c>
      <c r="D31" s="767">
        <f>SUM(D30)</f>
        <v>14000</v>
      </c>
      <c r="E31" s="767">
        <f>SUM(E30)</f>
        <v>17000</v>
      </c>
      <c r="F31" s="993">
        <f t="shared" si="0"/>
        <v>1.2142857142857142</v>
      </c>
    </row>
    <row r="32" spans="1:6" ht="15" customHeight="1" thickBot="1">
      <c r="A32" s="760"/>
      <c r="B32" s="676" t="s">
        <v>122</v>
      </c>
      <c r="C32" s="767"/>
      <c r="D32" s="767"/>
      <c r="E32" s="767"/>
      <c r="F32" s="992"/>
    </row>
    <row r="33" spans="1:6" ht="15" customHeight="1" thickBot="1">
      <c r="A33" s="765"/>
      <c r="B33" s="678" t="s">
        <v>354</v>
      </c>
      <c r="C33" s="771">
        <f>SUM(C31+C28+C24)</f>
        <v>394982</v>
      </c>
      <c r="D33" s="771">
        <f>SUM(D31+D28+D24)</f>
        <v>413700</v>
      </c>
      <c r="E33" s="771">
        <f>SUM(E31+E28+E24)</f>
        <v>436273</v>
      </c>
      <c r="F33" s="993">
        <f t="shared" si="0"/>
        <v>1.0545636934977036</v>
      </c>
    </row>
    <row r="34" spans="1:6" ht="15" customHeight="1">
      <c r="A34" s="760"/>
      <c r="B34" s="680" t="s">
        <v>762</v>
      </c>
      <c r="C34" s="769">
        <v>208450</v>
      </c>
      <c r="D34" s="769">
        <v>212955</v>
      </c>
      <c r="E34" s="769">
        <v>227199</v>
      </c>
      <c r="F34" s="995">
        <f t="shared" si="0"/>
        <v>1.0668873705712474</v>
      </c>
    </row>
    <row r="35" spans="1:6" ht="15" customHeight="1">
      <c r="A35" s="760"/>
      <c r="B35" s="680" t="s">
        <v>763</v>
      </c>
      <c r="C35" s="769">
        <v>56282</v>
      </c>
      <c r="D35" s="769">
        <v>59011</v>
      </c>
      <c r="E35" s="769">
        <v>62857</v>
      </c>
      <c r="F35" s="995">
        <f t="shared" si="0"/>
        <v>1.0651742895392384</v>
      </c>
    </row>
    <row r="36" spans="1:6" ht="15" customHeight="1">
      <c r="A36" s="760"/>
      <c r="B36" s="680" t="s">
        <v>764</v>
      </c>
      <c r="C36" s="769">
        <v>116250</v>
      </c>
      <c r="D36" s="769">
        <v>127734</v>
      </c>
      <c r="E36" s="769">
        <v>129217</v>
      </c>
      <c r="F36" s="995">
        <f t="shared" si="0"/>
        <v>1.0116100646656332</v>
      </c>
    </row>
    <row r="37" spans="1:6" ht="15" customHeight="1">
      <c r="A37" s="760"/>
      <c r="B37" s="681" t="s">
        <v>766</v>
      </c>
      <c r="C37" s="768"/>
      <c r="D37" s="768"/>
      <c r="E37" s="768"/>
      <c r="F37" s="995"/>
    </row>
    <row r="38" spans="1:6" ht="15" customHeight="1" thickBot="1">
      <c r="A38" s="760"/>
      <c r="B38" s="682" t="s">
        <v>765</v>
      </c>
      <c r="C38" s="771"/>
      <c r="D38" s="771"/>
      <c r="E38" s="771"/>
      <c r="F38" s="992"/>
    </row>
    <row r="39" spans="1:6" ht="15" customHeight="1" thickBot="1">
      <c r="A39" s="765"/>
      <c r="B39" s="683" t="s">
        <v>335</v>
      </c>
      <c r="C39" s="767">
        <f>SUM(C34:C38)</f>
        <v>380982</v>
      </c>
      <c r="D39" s="767">
        <f>SUM(D34:D38)</f>
        <v>399700</v>
      </c>
      <c r="E39" s="767">
        <f>SUM(E34:E38)</f>
        <v>419273</v>
      </c>
      <c r="F39" s="993">
        <f t="shared" si="0"/>
        <v>1.0489692269201902</v>
      </c>
    </row>
    <row r="40" spans="1:6" ht="15" customHeight="1">
      <c r="A40" s="760"/>
      <c r="B40" s="680" t="s">
        <v>642</v>
      </c>
      <c r="C40" s="772">
        <v>14000</v>
      </c>
      <c r="D40" s="772">
        <v>14000</v>
      </c>
      <c r="E40" s="772">
        <v>17000</v>
      </c>
      <c r="F40" s="995">
        <f t="shared" si="0"/>
        <v>1.2142857142857142</v>
      </c>
    </row>
    <row r="41" spans="1:6" ht="15" customHeight="1">
      <c r="A41" s="760"/>
      <c r="B41" s="680" t="s">
        <v>643</v>
      </c>
      <c r="C41" s="768"/>
      <c r="D41" s="768"/>
      <c r="E41" s="768"/>
      <c r="F41" s="995"/>
    </row>
    <row r="42" spans="1:6" ht="15" customHeight="1" thickBot="1">
      <c r="A42" s="760"/>
      <c r="B42" s="682" t="s">
        <v>774</v>
      </c>
      <c r="C42" s="771"/>
      <c r="D42" s="771"/>
      <c r="E42" s="771"/>
      <c r="F42" s="992"/>
    </row>
    <row r="43" spans="1:6" ht="15" customHeight="1" thickBot="1">
      <c r="A43" s="765"/>
      <c r="B43" s="684" t="s">
        <v>342</v>
      </c>
      <c r="C43" s="767">
        <f>SUM(C40:C42)</f>
        <v>14000</v>
      </c>
      <c r="D43" s="767">
        <f>SUM(D40:D42)</f>
        <v>14000</v>
      </c>
      <c r="E43" s="767">
        <f>SUM(E40:E42)</f>
        <v>17000</v>
      </c>
      <c r="F43" s="993">
        <f t="shared" si="0"/>
        <v>1.2142857142857142</v>
      </c>
    </row>
    <row r="44" spans="1:6" ht="15" customHeight="1" thickBot="1">
      <c r="A44" s="765"/>
      <c r="B44" s="686" t="s">
        <v>123</v>
      </c>
      <c r="C44" s="767"/>
      <c r="D44" s="767"/>
      <c r="E44" s="767"/>
      <c r="F44" s="992"/>
    </row>
    <row r="45" spans="1:6" ht="15" customHeight="1" thickBot="1">
      <c r="A45" s="770"/>
      <c r="B45" s="687" t="s">
        <v>426</v>
      </c>
      <c r="C45" s="767">
        <f>SUM(C43,C39)</f>
        <v>394982</v>
      </c>
      <c r="D45" s="767">
        <f>SUM(D43,D39)</f>
        <v>413700</v>
      </c>
      <c r="E45" s="767">
        <f>SUM(E43,E39)</f>
        <v>436273</v>
      </c>
      <c r="F45" s="993">
        <f t="shared" si="0"/>
        <v>1.0545636934977036</v>
      </c>
    </row>
  </sheetData>
  <sheetProtection/>
  <mergeCells count="6">
    <mergeCell ref="F7:F9"/>
    <mergeCell ref="A3:F3"/>
    <mergeCell ref="A2:F2"/>
    <mergeCell ref="C7:C9"/>
    <mergeCell ref="D7:D9"/>
    <mergeCell ref="E7:E9"/>
  </mergeCells>
  <printOptions/>
  <pageMargins left="0.75" right="0.75" top="1" bottom="1" header="0.5" footer="0.5"/>
  <pageSetup firstPageNumber="25" useFirstPageNumber="1" horizontalDpi="600" verticalDpi="600" orientation="portrait" paperSize="9" scale="77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814"/>
  <sheetViews>
    <sheetView showZeros="0" zoomScaleSheetLayoutView="100" zoomScalePageLayoutView="0" workbookViewId="0" topLeftCell="A755">
      <selection activeCell="A755" sqref="A755:IV755"/>
    </sheetView>
  </sheetViews>
  <sheetFormatPr defaultColWidth="9.125" defaultRowHeight="12.75"/>
  <cols>
    <col min="1" max="1" width="6.125" style="775" customWidth="1"/>
    <col min="2" max="2" width="50.875" style="699" customWidth="1"/>
    <col min="3" max="5" width="14.625" style="891" customWidth="1"/>
    <col min="6" max="6" width="9.375" style="891" customWidth="1"/>
    <col min="7" max="7" width="39.75390625" style="891" customWidth="1"/>
    <col min="8" max="8" width="11.375" style="891" customWidth="1"/>
    <col min="9" max="9" width="12.375" style="891" customWidth="1"/>
    <col min="10" max="16384" width="9.125" style="699" customWidth="1"/>
  </cols>
  <sheetData>
    <row r="1" spans="1:9" ht="12.75">
      <c r="A1" s="1065" t="s">
        <v>749</v>
      </c>
      <c r="B1" s="1066"/>
      <c r="C1" s="1066"/>
      <c r="D1" s="1066"/>
      <c r="E1" s="1066"/>
      <c r="F1" s="1066"/>
      <c r="G1" s="1066"/>
      <c r="H1" s="1066"/>
      <c r="I1" s="773"/>
    </row>
    <row r="2" spans="1:9" ht="12.75">
      <c r="A2" s="1067" t="s">
        <v>319</v>
      </c>
      <c r="B2" s="1068"/>
      <c r="C2" s="1068"/>
      <c r="D2" s="1068"/>
      <c r="E2" s="1068"/>
      <c r="F2" s="1068"/>
      <c r="G2" s="1068"/>
      <c r="H2" s="1068"/>
      <c r="I2" s="774"/>
    </row>
    <row r="3" spans="1:9" ht="12.75">
      <c r="A3" s="774"/>
      <c r="B3" s="774"/>
      <c r="C3" s="774"/>
      <c r="D3" s="774"/>
      <c r="E3" s="774"/>
      <c r="F3" s="774"/>
      <c r="G3" s="774"/>
      <c r="H3" s="774"/>
      <c r="I3" s="774"/>
    </row>
    <row r="4" spans="3:12" ht="12">
      <c r="C4" s="776"/>
      <c r="D4" s="776"/>
      <c r="E4" s="776"/>
      <c r="F4" s="776"/>
      <c r="G4" s="777" t="s">
        <v>534</v>
      </c>
      <c r="H4" s="778"/>
      <c r="I4" s="778"/>
      <c r="J4" s="779"/>
      <c r="K4" s="779"/>
      <c r="L4" s="779"/>
    </row>
    <row r="5" spans="1:7" s="706" customFormat="1" ht="12" customHeight="1">
      <c r="A5" s="704"/>
      <c r="B5" s="705"/>
      <c r="C5" s="1021" t="s">
        <v>329</v>
      </c>
      <c r="D5" s="1021" t="s">
        <v>397</v>
      </c>
      <c r="E5" s="1021" t="s">
        <v>142</v>
      </c>
      <c r="F5" s="1069" t="s">
        <v>796</v>
      </c>
      <c r="G5" s="780" t="s">
        <v>484</v>
      </c>
    </row>
    <row r="6" spans="1:7" s="706" customFormat="1" ht="12" customHeight="1">
      <c r="A6" s="707" t="s">
        <v>698</v>
      </c>
      <c r="B6" s="708" t="s">
        <v>712</v>
      </c>
      <c r="C6" s="1022"/>
      <c r="D6" s="1052"/>
      <c r="E6" s="1052"/>
      <c r="F6" s="1052"/>
      <c r="G6" s="88" t="s">
        <v>485</v>
      </c>
    </row>
    <row r="7" spans="1:7" s="706" customFormat="1" ht="12.75" customHeight="1" thickBot="1">
      <c r="A7" s="707"/>
      <c r="B7" s="710"/>
      <c r="C7" s="1053"/>
      <c r="D7" s="1053"/>
      <c r="E7" s="1053"/>
      <c r="F7" s="1064"/>
      <c r="G7" s="734"/>
    </row>
    <row r="8" spans="1:7" s="706" customFormat="1" ht="12">
      <c r="A8" s="711" t="s">
        <v>506</v>
      </c>
      <c r="B8" s="781" t="s">
        <v>507</v>
      </c>
      <c r="C8" s="713" t="s">
        <v>508</v>
      </c>
      <c r="D8" s="713" t="s">
        <v>509</v>
      </c>
      <c r="E8" s="713" t="s">
        <v>510</v>
      </c>
      <c r="F8" s="713" t="s">
        <v>303</v>
      </c>
      <c r="G8" s="713" t="s">
        <v>916</v>
      </c>
    </row>
    <row r="9" spans="1:8" s="706" customFormat="1" ht="12" customHeight="1">
      <c r="A9" s="707">
        <v>3050</v>
      </c>
      <c r="B9" s="782" t="s">
        <v>668</v>
      </c>
      <c r="C9" s="783">
        <f>SUM(C17)</f>
        <v>2000</v>
      </c>
      <c r="D9" s="783">
        <f>SUM(D17)</f>
        <v>4500</v>
      </c>
      <c r="E9" s="783">
        <f>SUM(E17)</f>
        <v>4500</v>
      </c>
      <c r="F9" s="784">
        <f>SUM(E9/D9)</f>
        <v>1</v>
      </c>
      <c r="G9" s="785"/>
      <c r="H9" s="786"/>
    </row>
    <row r="10" spans="1:9" ht="12" customHeight="1">
      <c r="A10" s="787">
        <v>3052</v>
      </c>
      <c r="B10" s="788" t="s">
        <v>269</v>
      </c>
      <c r="C10" s="789"/>
      <c r="D10" s="789"/>
      <c r="E10" s="789"/>
      <c r="F10" s="784"/>
      <c r="G10" s="790"/>
      <c r="H10" s="699"/>
      <c r="I10" s="699"/>
    </row>
    <row r="11" spans="1:9" ht="12" customHeight="1">
      <c r="A11" s="791"/>
      <c r="B11" s="792" t="s">
        <v>431</v>
      </c>
      <c r="C11" s="793"/>
      <c r="D11" s="793"/>
      <c r="E11" s="793"/>
      <c r="F11" s="784"/>
      <c r="G11" s="794"/>
      <c r="H11" s="699"/>
      <c r="I11" s="699"/>
    </row>
    <row r="12" spans="1:9" ht="12" customHeight="1">
      <c r="A12" s="791"/>
      <c r="B12" s="795" t="s">
        <v>722</v>
      </c>
      <c r="C12" s="793"/>
      <c r="D12" s="793"/>
      <c r="E12" s="793"/>
      <c r="F12" s="784"/>
      <c r="G12" s="794"/>
      <c r="H12" s="699"/>
      <c r="I12" s="699"/>
    </row>
    <row r="13" spans="1:9" ht="12" customHeight="1">
      <c r="A13" s="791"/>
      <c r="B13" s="796" t="s">
        <v>704</v>
      </c>
      <c r="C13" s="797">
        <v>2000</v>
      </c>
      <c r="D13" s="797">
        <v>4500</v>
      </c>
      <c r="E13" s="797">
        <v>4500</v>
      </c>
      <c r="F13" s="798">
        <f>SUM(E13/D13)</f>
        <v>1</v>
      </c>
      <c r="G13" s="794"/>
      <c r="H13" s="699"/>
      <c r="I13" s="699"/>
    </row>
    <row r="14" spans="1:9" ht="12" customHeight="1">
      <c r="A14" s="791"/>
      <c r="B14" s="799" t="s">
        <v>438</v>
      </c>
      <c r="C14" s="797"/>
      <c r="D14" s="797"/>
      <c r="E14" s="797"/>
      <c r="F14" s="784"/>
      <c r="G14" s="794"/>
      <c r="H14" s="699"/>
      <c r="I14" s="699"/>
    </row>
    <row r="15" spans="1:9" ht="12" customHeight="1">
      <c r="A15" s="791"/>
      <c r="B15" s="799" t="s">
        <v>714</v>
      </c>
      <c r="C15" s="793"/>
      <c r="D15" s="793"/>
      <c r="E15" s="793"/>
      <c r="F15" s="784"/>
      <c r="G15" s="794"/>
      <c r="H15" s="699"/>
      <c r="I15" s="699"/>
    </row>
    <row r="16" spans="1:9" ht="12" customHeight="1" thickBot="1">
      <c r="A16" s="791"/>
      <c r="B16" s="800" t="s">
        <v>385</v>
      </c>
      <c r="C16" s="801"/>
      <c r="D16" s="801"/>
      <c r="E16" s="801"/>
      <c r="F16" s="802"/>
      <c r="G16" s="803"/>
      <c r="H16" s="699"/>
      <c r="I16" s="699"/>
    </row>
    <row r="17" spans="1:9" ht="13.5" customHeight="1" thickBot="1">
      <c r="A17" s="804"/>
      <c r="B17" s="805" t="s">
        <v>472</v>
      </c>
      <c r="C17" s="806">
        <f>SUM(C13:C16)</f>
        <v>2000</v>
      </c>
      <c r="D17" s="806">
        <f>SUM(D13:D16)</f>
        <v>4500</v>
      </c>
      <c r="E17" s="806">
        <f>SUM(E13:E16)</f>
        <v>4500</v>
      </c>
      <c r="F17" s="807">
        <f>SUM(E17/D17)</f>
        <v>1</v>
      </c>
      <c r="G17" s="808"/>
      <c r="H17" s="699"/>
      <c r="I17" s="699"/>
    </row>
    <row r="18" spans="1:9" ht="12">
      <c r="A18" s="787">
        <v>3060</v>
      </c>
      <c r="B18" s="809" t="s">
        <v>383</v>
      </c>
      <c r="C18" s="810">
        <f>SUM(C26+C34)</f>
        <v>5000</v>
      </c>
      <c r="D18" s="810">
        <f>SUM(D26+D34)</f>
        <v>5566</v>
      </c>
      <c r="E18" s="810">
        <f>SUM(E26+E34)</f>
        <v>5566</v>
      </c>
      <c r="F18" s="784">
        <f>SUM(E18/D18)</f>
        <v>1</v>
      </c>
      <c r="G18" s="811"/>
      <c r="H18" s="699"/>
      <c r="I18" s="699"/>
    </row>
    <row r="19" spans="1:9" ht="12" customHeight="1">
      <c r="A19" s="787">
        <v>3061</v>
      </c>
      <c r="B19" s="812" t="s">
        <v>439</v>
      </c>
      <c r="C19" s="789"/>
      <c r="D19" s="789"/>
      <c r="E19" s="789"/>
      <c r="F19" s="784"/>
      <c r="G19" s="813"/>
      <c r="H19" s="699"/>
      <c r="I19" s="699"/>
    </row>
    <row r="20" spans="1:9" ht="12" customHeight="1">
      <c r="A20" s="791"/>
      <c r="B20" s="792" t="s">
        <v>431</v>
      </c>
      <c r="C20" s="814"/>
      <c r="D20" s="814"/>
      <c r="E20" s="814"/>
      <c r="F20" s="784"/>
      <c r="G20" s="813"/>
      <c r="H20" s="699"/>
      <c r="I20" s="699"/>
    </row>
    <row r="21" spans="1:9" ht="12" customHeight="1">
      <c r="A21" s="791"/>
      <c r="B21" s="795" t="s">
        <v>722</v>
      </c>
      <c r="C21" s="814"/>
      <c r="D21" s="814"/>
      <c r="E21" s="814"/>
      <c r="F21" s="784"/>
      <c r="G21" s="813"/>
      <c r="H21" s="699"/>
      <c r="I21" s="699"/>
    </row>
    <row r="22" spans="1:9" ht="12" customHeight="1">
      <c r="A22" s="815"/>
      <c r="B22" s="796" t="s">
        <v>704</v>
      </c>
      <c r="C22" s="814">
        <v>2000</v>
      </c>
      <c r="D22" s="814">
        <v>2566</v>
      </c>
      <c r="E22" s="814">
        <v>2566</v>
      </c>
      <c r="F22" s="798">
        <f>SUM(E22/D22)</f>
        <v>1</v>
      </c>
      <c r="G22" s="813"/>
      <c r="H22" s="699"/>
      <c r="I22" s="699"/>
    </row>
    <row r="23" spans="1:9" ht="12" customHeight="1">
      <c r="A23" s="815"/>
      <c r="B23" s="799" t="s">
        <v>438</v>
      </c>
      <c r="C23" s="814"/>
      <c r="D23" s="814"/>
      <c r="E23" s="814"/>
      <c r="F23" s="784"/>
      <c r="G23" s="813"/>
      <c r="H23" s="699"/>
      <c r="I23" s="699"/>
    </row>
    <row r="24" spans="1:9" ht="12" customHeight="1">
      <c r="A24" s="815"/>
      <c r="B24" s="799" t="s">
        <v>714</v>
      </c>
      <c r="C24" s="814"/>
      <c r="D24" s="814"/>
      <c r="E24" s="814"/>
      <c r="F24" s="784"/>
      <c r="G24" s="813"/>
      <c r="H24" s="699"/>
      <c r="I24" s="699"/>
    </row>
    <row r="25" spans="1:9" ht="12" customHeight="1" thickBot="1">
      <c r="A25" s="815"/>
      <c r="B25" s="800" t="s">
        <v>385</v>
      </c>
      <c r="C25" s="816"/>
      <c r="D25" s="816"/>
      <c r="E25" s="816"/>
      <c r="F25" s="802"/>
      <c r="G25" s="817"/>
      <c r="H25" s="699"/>
      <c r="I25" s="699"/>
    </row>
    <row r="26" spans="1:9" ht="12" customHeight="1" thickBot="1">
      <c r="A26" s="818"/>
      <c r="B26" s="805" t="s">
        <v>472</v>
      </c>
      <c r="C26" s="819">
        <f>SUM(C20:C25)</f>
        <v>2000</v>
      </c>
      <c r="D26" s="819">
        <f>SUM(D20:D25)</f>
        <v>2566</v>
      </c>
      <c r="E26" s="819">
        <f>SUM(E20:E25)</f>
        <v>2566</v>
      </c>
      <c r="F26" s="807">
        <f>SUM(E26/D26)</f>
        <v>1</v>
      </c>
      <c r="G26" s="820"/>
      <c r="H26" s="699"/>
      <c r="I26" s="699"/>
    </row>
    <row r="27" spans="1:9" ht="12" customHeight="1">
      <c r="A27" s="821">
        <v>3071</v>
      </c>
      <c r="B27" s="788" t="s">
        <v>477</v>
      </c>
      <c r="C27" s="789"/>
      <c r="D27" s="789"/>
      <c r="E27" s="789"/>
      <c r="F27" s="784"/>
      <c r="G27" s="822" t="s">
        <v>501</v>
      </c>
      <c r="H27" s="699"/>
      <c r="I27" s="699"/>
    </row>
    <row r="28" spans="1:9" ht="12" customHeight="1">
      <c r="A28" s="815"/>
      <c r="B28" s="792" t="s">
        <v>431</v>
      </c>
      <c r="C28" s="814"/>
      <c r="D28" s="814"/>
      <c r="E28" s="814"/>
      <c r="F28" s="784"/>
      <c r="G28" s="785" t="s">
        <v>502</v>
      </c>
      <c r="H28" s="699"/>
      <c r="I28" s="699"/>
    </row>
    <row r="29" spans="1:9" ht="12" customHeight="1">
      <c r="A29" s="791"/>
      <c r="B29" s="795" t="s">
        <v>722</v>
      </c>
      <c r="C29" s="814"/>
      <c r="D29" s="814"/>
      <c r="E29" s="814"/>
      <c r="F29" s="784"/>
      <c r="G29" s="785"/>
      <c r="H29" s="699"/>
      <c r="I29" s="699"/>
    </row>
    <row r="30" spans="1:9" ht="12" customHeight="1">
      <c r="A30" s="791"/>
      <c r="B30" s="796" t="s">
        <v>704</v>
      </c>
      <c r="C30" s="814">
        <v>3000</v>
      </c>
      <c r="D30" s="814">
        <v>3000</v>
      </c>
      <c r="E30" s="814">
        <v>3000</v>
      </c>
      <c r="F30" s="798">
        <f>SUM(E30/D30)</f>
        <v>1</v>
      </c>
      <c r="G30" s="823"/>
      <c r="H30" s="699"/>
      <c r="I30" s="699"/>
    </row>
    <row r="31" spans="1:9" ht="12" customHeight="1">
      <c r="A31" s="791"/>
      <c r="B31" s="799" t="s">
        <v>438</v>
      </c>
      <c r="C31" s="814"/>
      <c r="D31" s="814"/>
      <c r="E31" s="814"/>
      <c r="F31" s="784"/>
      <c r="G31" s="823"/>
      <c r="H31" s="699"/>
      <c r="I31" s="699"/>
    </row>
    <row r="32" spans="1:9" ht="12" customHeight="1">
      <c r="A32" s="791"/>
      <c r="B32" s="799" t="s">
        <v>714</v>
      </c>
      <c r="C32" s="814"/>
      <c r="D32" s="814"/>
      <c r="E32" s="814"/>
      <c r="F32" s="784"/>
      <c r="G32" s="824"/>
      <c r="H32" s="699"/>
      <c r="I32" s="699"/>
    </row>
    <row r="33" spans="1:9" ht="12" customHeight="1" thickBot="1">
      <c r="A33" s="791"/>
      <c r="B33" s="800" t="s">
        <v>385</v>
      </c>
      <c r="C33" s="816"/>
      <c r="D33" s="816"/>
      <c r="E33" s="816"/>
      <c r="F33" s="802"/>
      <c r="G33" s="825"/>
      <c r="H33" s="699"/>
      <c r="I33" s="699"/>
    </row>
    <row r="34" spans="1:9" ht="12" customHeight="1" thickBot="1">
      <c r="A34" s="826"/>
      <c r="B34" s="805" t="s">
        <v>472</v>
      </c>
      <c r="C34" s="819">
        <f>SUM(C28:C33)</f>
        <v>3000</v>
      </c>
      <c r="D34" s="819">
        <f>SUM(D28:D33)</f>
        <v>3000</v>
      </c>
      <c r="E34" s="819">
        <f>SUM(E28:E33)</f>
        <v>3000</v>
      </c>
      <c r="F34" s="807">
        <f>SUM(E34/D34)</f>
        <v>1</v>
      </c>
      <c r="G34" s="827"/>
      <c r="H34" s="699"/>
      <c r="I34" s="699"/>
    </row>
    <row r="35" spans="1:9" ht="12" customHeight="1">
      <c r="A35" s="821">
        <v>3080</v>
      </c>
      <c r="B35" s="828" t="s">
        <v>386</v>
      </c>
      <c r="C35" s="789">
        <f>SUM(C43)</f>
        <v>21500</v>
      </c>
      <c r="D35" s="789">
        <f>SUM(D43)</f>
        <v>21500</v>
      </c>
      <c r="E35" s="789">
        <f>SUM(E43)</f>
        <v>21500</v>
      </c>
      <c r="F35" s="784">
        <f>SUM(E35/D35)</f>
        <v>1</v>
      </c>
      <c r="G35" s="822"/>
      <c r="H35" s="699"/>
      <c r="I35" s="699"/>
    </row>
    <row r="36" spans="1:9" ht="12" customHeight="1">
      <c r="A36" s="821">
        <v>3081</v>
      </c>
      <c r="B36" s="812" t="s">
        <v>482</v>
      </c>
      <c r="C36" s="789"/>
      <c r="D36" s="789"/>
      <c r="E36" s="789"/>
      <c r="F36" s="784"/>
      <c r="G36" s="785"/>
      <c r="H36" s="699"/>
      <c r="I36" s="699"/>
    </row>
    <row r="37" spans="1:9" ht="12" customHeight="1">
      <c r="A37" s="815"/>
      <c r="B37" s="792" t="s">
        <v>431</v>
      </c>
      <c r="C37" s="814"/>
      <c r="D37" s="814"/>
      <c r="E37" s="814"/>
      <c r="F37" s="784"/>
      <c r="G37" s="785"/>
      <c r="H37" s="699"/>
      <c r="I37" s="699"/>
    </row>
    <row r="38" spans="1:9" ht="12" customHeight="1">
      <c r="A38" s="815"/>
      <c r="B38" s="795" t="s">
        <v>722</v>
      </c>
      <c r="C38" s="814"/>
      <c r="D38" s="814"/>
      <c r="E38" s="814"/>
      <c r="F38" s="784"/>
      <c r="G38" s="785"/>
      <c r="H38" s="699"/>
      <c r="I38" s="699"/>
    </row>
    <row r="39" spans="1:9" ht="12" customHeight="1">
      <c r="A39" s="815"/>
      <c r="B39" s="796" t="s">
        <v>704</v>
      </c>
      <c r="C39" s="814">
        <v>13700</v>
      </c>
      <c r="D39" s="814">
        <v>13700</v>
      </c>
      <c r="E39" s="814">
        <v>13700</v>
      </c>
      <c r="F39" s="798">
        <f>SUM(E39/D39)</f>
        <v>1</v>
      </c>
      <c r="G39" s="829"/>
      <c r="H39" s="699"/>
      <c r="I39" s="699"/>
    </row>
    <row r="40" spans="1:9" ht="12" customHeight="1">
      <c r="A40" s="815"/>
      <c r="B40" s="796" t="s">
        <v>384</v>
      </c>
      <c r="C40" s="814">
        <v>7800</v>
      </c>
      <c r="D40" s="814">
        <v>7800</v>
      </c>
      <c r="E40" s="814">
        <v>7800</v>
      </c>
      <c r="F40" s="798">
        <f>SUM(E40/D40)</f>
        <v>1</v>
      </c>
      <c r="G40" s="829"/>
      <c r="H40" s="699"/>
      <c r="I40" s="699"/>
    </row>
    <row r="41" spans="1:9" ht="12" customHeight="1">
      <c r="A41" s="815"/>
      <c r="B41" s="799" t="s">
        <v>714</v>
      </c>
      <c r="C41" s="814"/>
      <c r="D41" s="814"/>
      <c r="E41" s="814"/>
      <c r="F41" s="784"/>
      <c r="G41" s="785"/>
      <c r="H41" s="699"/>
      <c r="I41" s="699"/>
    </row>
    <row r="42" spans="1:9" ht="12" customHeight="1" thickBot="1">
      <c r="A42" s="791"/>
      <c r="B42" s="800" t="s">
        <v>385</v>
      </c>
      <c r="C42" s="816"/>
      <c r="D42" s="816"/>
      <c r="E42" s="816"/>
      <c r="F42" s="802"/>
      <c r="G42" s="825"/>
      <c r="H42" s="699"/>
      <c r="I42" s="699"/>
    </row>
    <row r="43" spans="1:9" ht="12" customHeight="1" thickBot="1">
      <c r="A43" s="826"/>
      <c r="B43" s="805" t="s">
        <v>472</v>
      </c>
      <c r="C43" s="819">
        <f>SUM(C37:C42)</f>
        <v>21500</v>
      </c>
      <c r="D43" s="819">
        <f>SUM(D37:D42)</f>
        <v>21500</v>
      </c>
      <c r="E43" s="819">
        <f>SUM(E37:E42)</f>
        <v>21500</v>
      </c>
      <c r="F43" s="807">
        <f>SUM(E43/D43)</f>
        <v>1</v>
      </c>
      <c r="G43" s="827"/>
      <c r="H43" s="699"/>
      <c r="I43" s="699"/>
    </row>
    <row r="44" spans="1:9" ht="12" customHeight="1" thickBot="1">
      <c r="A44" s="830">
        <v>3130</v>
      </c>
      <c r="B44" s="831" t="s">
        <v>835</v>
      </c>
      <c r="C44" s="819">
        <f>SUM(C45+C70)</f>
        <v>691204</v>
      </c>
      <c r="D44" s="819">
        <f>SUM(D45+D70)</f>
        <v>1074791</v>
      </c>
      <c r="E44" s="819">
        <f>SUM(E45+E70)</f>
        <v>1074791</v>
      </c>
      <c r="F44" s="807">
        <f>SUM(E44/D44)</f>
        <v>1</v>
      </c>
      <c r="G44" s="827"/>
      <c r="H44" s="699"/>
      <c r="I44" s="699"/>
    </row>
    <row r="45" spans="1:9" ht="12" customHeight="1" thickBot="1">
      <c r="A45" s="821">
        <v>3110</v>
      </c>
      <c r="B45" s="831" t="s">
        <v>834</v>
      </c>
      <c r="C45" s="819">
        <f>SUM(C53+C61+C69)</f>
        <v>627204</v>
      </c>
      <c r="D45" s="819">
        <f>SUM(D53+D61+D69)</f>
        <v>1007630</v>
      </c>
      <c r="E45" s="819">
        <f>SUM(E53+E61+E69)</f>
        <v>1007630</v>
      </c>
      <c r="F45" s="807">
        <f>SUM(E45/D45)</f>
        <v>1</v>
      </c>
      <c r="G45" s="827"/>
      <c r="H45" s="699"/>
      <c r="I45" s="699"/>
    </row>
    <row r="46" spans="1:9" ht="12" customHeight="1">
      <c r="A46" s="832">
        <v>3111</v>
      </c>
      <c r="B46" s="833" t="s">
        <v>500</v>
      </c>
      <c r="C46" s="789"/>
      <c r="D46" s="789"/>
      <c r="E46" s="789"/>
      <c r="F46" s="784"/>
      <c r="G46" s="713" t="s">
        <v>503</v>
      </c>
      <c r="H46" s="699"/>
      <c r="I46" s="699"/>
    </row>
    <row r="47" spans="1:9" ht="12" customHeight="1">
      <c r="A47" s="791"/>
      <c r="B47" s="792" t="s">
        <v>431</v>
      </c>
      <c r="C47" s="814"/>
      <c r="D47" s="814"/>
      <c r="E47" s="814"/>
      <c r="F47" s="784"/>
      <c r="G47" s="823"/>
      <c r="H47" s="699"/>
      <c r="I47" s="699"/>
    </row>
    <row r="48" spans="1:9" ht="12" customHeight="1">
      <c r="A48" s="791"/>
      <c r="B48" s="795" t="s">
        <v>722</v>
      </c>
      <c r="C48" s="814"/>
      <c r="D48" s="814"/>
      <c r="E48" s="814"/>
      <c r="F48" s="784"/>
      <c r="G48" s="823"/>
      <c r="H48" s="699"/>
      <c r="I48" s="699"/>
    </row>
    <row r="49" spans="1:9" ht="12" customHeight="1">
      <c r="A49" s="791"/>
      <c r="B49" s="796" t="s">
        <v>704</v>
      </c>
      <c r="C49" s="814"/>
      <c r="D49" s="814"/>
      <c r="E49" s="814">
        <v>7881</v>
      </c>
      <c r="F49" s="784"/>
      <c r="G49" s="823"/>
      <c r="H49" s="699"/>
      <c r="I49" s="699"/>
    </row>
    <row r="50" spans="1:9" ht="12" customHeight="1">
      <c r="A50" s="791"/>
      <c r="B50" s="799" t="s">
        <v>438</v>
      </c>
      <c r="C50" s="814"/>
      <c r="D50" s="814"/>
      <c r="E50" s="814"/>
      <c r="F50" s="784"/>
      <c r="G50" s="823"/>
      <c r="H50" s="699"/>
      <c r="I50" s="699"/>
    </row>
    <row r="51" spans="1:9" ht="12" customHeight="1">
      <c r="A51" s="791"/>
      <c r="B51" s="799" t="s">
        <v>714</v>
      </c>
      <c r="C51" s="814"/>
      <c r="D51" s="814"/>
      <c r="E51" s="814"/>
      <c r="F51" s="784"/>
      <c r="G51" s="823"/>
      <c r="H51" s="699"/>
      <c r="I51" s="699"/>
    </row>
    <row r="52" spans="1:9" ht="12" customHeight="1" thickBot="1">
      <c r="A52" s="791"/>
      <c r="B52" s="800" t="s">
        <v>691</v>
      </c>
      <c r="C52" s="814">
        <v>500000</v>
      </c>
      <c r="D52" s="814">
        <v>861675</v>
      </c>
      <c r="E52" s="814">
        <v>853794</v>
      </c>
      <c r="F52" s="859">
        <f>SUM(E52/D52)</f>
        <v>0.9908538602141178</v>
      </c>
      <c r="G52" s="823"/>
      <c r="H52" s="699"/>
      <c r="I52" s="699"/>
    </row>
    <row r="53" spans="1:9" ht="12" customHeight="1" thickBot="1">
      <c r="A53" s="826"/>
      <c r="B53" s="805" t="s">
        <v>472</v>
      </c>
      <c r="C53" s="819">
        <f>SUM(C47:C52)</f>
        <v>500000</v>
      </c>
      <c r="D53" s="819">
        <f>SUM(D47:D52)</f>
        <v>861675</v>
      </c>
      <c r="E53" s="819">
        <f>SUM(E47:E52)</f>
        <v>861675</v>
      </c>
      <c r="F53" s="807">
        <f>SUM(E53/D53)</f>
        <v>1</v>
      </c>
      <c r="G53" s="827"/>
      <c r="H53" s="699"/>
      <c r="I53" s="699"/>
    </row>
    <row r="54" spans="1:9" ht="12" customHeight="1">
      <c r="A54" s="707">
        <v>3113</v>
      </c>
      <c r="B54" s="280" t="s">
        <v>549</v>
      </c>
      <c r="C54" s="715"/>
      <c r="D54" s="715"/>
      <c r="E54" s="715"/>
      <c r="F54" s="784"/>
      <c r="G54" s="822"/>
      <c r="H54" s="699"/>
      <c r="I54" s="699"/>
    </row>
    <row r="55" spans="1:9" ht="12" customHeight="1">
      <c r="A55" s="613"/>
      <c r="B55" s="719" t="s">
        <v>431</v>
      </c>
      <c r="C55" s="620"/>
      <c r="D55" s="620"/>
      <c r="E55" s="620"/>
      <c r="F55" s="784"/>
      <c r="G55" s="823"/>
      <c r="H55" s="699"/>
      <c r="I55" s="699"/>
    </row>
    <row r="56" spans="1:9" ht="12" customHeight="1">
      <c r="A56" s="613"/>
      <c r="B56" s="222" t="s">
        <v>722</v>
      </c>
      <c r="C56" s="620"/>
      <c r="D56" s="620"/>
      <c r="E56" s="620"/>
      <c r="F56" s="784"/>
      <c r="G56" s="823"/>
      <c r="H56" s="699"/>
      <c r="I56" s="699"/>
    </row>
    <row r="57" spans="1:9" ht="12" customHeight="1">
      <c r="A57" s="613"/>
      <c r="B57" s="721" t="s">
        <v>704</v>
      </c>
      <c r="C57" s="620">
        <v>19500</v>
      </c>
      <c r="D57" s="620">
        <v>19627</v>
      </c>
      <c r="E57" s="620">
        <v>19627</v>
      </c>
      <c r="F57" s="798">
        <f>SUM(E57/D57)</f>
        <v>1</v>
      </c>
      <c r="G57" s="823"/>
      <c r="H57" s="699"/>
      <c r="I57" s="699"/>
    </row>
    <row r="58" spans="1:9" ht="12" customHeight="1">
      <c r="A58" s="613"/>
      <c r="B58" s="621" t="s">
        <v>438</v>
      </c>
      <c r="C58" s="620"/>
      <c r="D58" s="620"/>
      <c r="E58" s="620"/>
      <c r="F58" s="784"/>
      <c r="G58" s="823"/>
      <c r="H58" s="699"/>
      <c r="I58" s="699"/>
    </row>
    <row r="59" spans="1:9" ht="12" customHeight="1">
      <c r="A59" s="613"/>
      <c r="B59" s="621" t="s">
        <v>714</v>
      </c>
      <c r="C59" s="620"/>
      <c r="D59" s="620"/>
      <c r="E59" s="620"/>
      <c r="F59" s="784"/>
      <c r="G59" s="823"/>
      <c r="H59" s="699"/>
      <c r="I59" s="699"/>
    </row>
    <row r="60" spans="1:9" ht="12" customHeight="1" thickBot="1">
      <c r="A60" s="613"/>
      <c r="B60" s="800" t="s">
        <v>385</v>
      </c>
      <c r="C60" s="724"/>
      <c r="D60" s="724"/>
      <c r="E60" s="724"/>
      <c r="F60" s="802"/>
      <c r="G60" s="823"/>
      <c r="H60" s="699"/>
      <c r="I60" s="699"/>
    </row>
    <row r="61" spans="1:9" ht="12" customHeight="1" thickBot="1">
      <c r="A61" s="709"/>
      <c r="B61" s="805" t="s">
        <v>472</v>
      </c>
      <c r="C61" s="727">
        <f>SUM(C55:C60)</f>
        <v>19500</v>
      </c>
      <c r="D61" s="727">
        <f>SUM(D55:D60)</f>
        <v>19627</v>
      </c>
      <c r="E61" s="727">
        <f>SUM(E55:E60)</f>
        <v>19627</v>
      </c>
      <c r="F61" s="807">
        <f>SUM(E61/D61)</f>
        <v>1</v>
      </c>
      <c r="G61" s="827"/>
      <c r="H61" s="699"/>
      <c r="I61" s="699"/>
    </row>
    <row r="62" spans="1:9" ht="12" customHeight="1">
      <c r="A62" s="707">
        <v>3114</v>
      </c>
      <c r="B62" s="834" t="s">
        <v>442</v>
      </c>
      <c r="C62" s="715"/>
      <c r="D62" s="715"/>
      <c r="E62" s="715"/>
      <c r="F62" s="784"/>
      <c r="G62" s="835"/>
      <c r="H62" s="699"/>
      <c r="I62" s="699"/>
    </row>
    <row r="63" spans="1:9" ht="12" customHeight="1">
      <c r="A63" s="613"/>
      <c r="B63" s="719" t="s">
        <v>431</v>
      </c>
      <c r="C63" s="620"/>
      <c r="D63" s="620"/>
      <c r="E63" s="620"/>
      <c r="F63" s="784"/>
      <c r="G63" s="823"/>
      <c r="H63" s="699"/>
      <c r="I63" s="699"/>
    </row>
    <row r="64" spans="1:9" ht="12" customHeight="1">
      <c r="A64" s="613"/>
      <c r="B64" s="222" t="s">
        <v>722</v>
      </c>
      <c r="C64" s="620"/>
      <c r="D64" s="620"/>
      <c r="E64" s="620"/>
      <c r="F64" s="784"/>
      <c r="G64" s="823"/>
      <c r="H64" s="699"/>
      <c r="I64" s="699"/>
    </row>
    <row r="65" spans="1:9" ht="12" customHeight="1">
      <c r="A65" s="613"/>
      <c r="B65" s="721" t="s">
        <v>704</v>
      </c>
      <c r="C65" s="620">
        <v>107704</v>
      </c>
      <c r="D65" s="620">
        <v>126328</v>
      </c>
      <c r="E65" s="620">
        <v>126328</v>
      </c>
      <c r="F65" s="798">
        <f>SUM(E65/D65)</f>
        <v>1</v>
      </c>
      <c r="G65" s="823"/>
      <c r="H65" s="699"/>
      <c r="I65" s="699"/>
    </row>
    <row r="66" spans="1:9" ht="12" customHeight="1">
      <c r="A66" s="613"/>
      <c r="B66" s="621" t="s">
        <v>438</v>
      </c>
      <c r="C66" s="620"/>
      <c r="D66" s="620"/>
      <c r="E66" s="620"/>
      <c r="F66" s="784"/>
      <c r="G66" s="823"/>
      <c r="H66" s="699"/>
      <c r="I66" s="699"/>
    </row>
    <row r="67" spans="1:9" ht="12" customHeight="1">
      <c r="A67" s="613"/>
      <c r="B67" s="621" t="s">
        <v>714</v>
      </c>
      <c r="C67" s="620"/>
      <c r="D67" s="620"/>
      <c r="E67" s="620"/>
      <c r="F67" s="784"/>
      <c r="G67" s="823"/>
      <c r="H67" s="699"/>
      <c r="I67" s="699"/>
    </row>
    <row r="68" spans="1:9" ht="12" customHeight="1" thickBot="1">
      <c r="A68" s="718"/>
      <c r="B68" s="800" t="s">
        <v>385</v>
      </c>
      <c r="C68" s="724"/>
      <c r="D68" s="724"/>
      <c r="E68" s="724"/>
      <c r="F68" s="802"/>
      <c r="G68" s="836"/>
      <c r="H68" s="699"/>
      <c r="I68" s="699"/>
    </row>
    <row r="69" spans="1:9" ht="12" customHeight="1" thickBot="1">
      <c r="A69" s="734"/>
      <c r="B69" s="805" t="s">
        <v>472</v>
      </c>
      <c r="C69" s="727">
        <f>SUM(C63:C68)</f>
        <v>107704</v>
      </c>
      <c r="D69" s="727">
        <f>SUM(D63:D68)</f>
        <v>126328</v>
      </c>
      <c r="E69" s="727">
        <f>SUM(E63:E68)</f>
        <v>126328</v>
      </c>
      <c r="F69" s="807">
        <f>SUM(E69/D69)</f>
        <v>1</v>
      </c>
      <c r="G69" s="827"/>
      <c r="H69" s="699"/>
      <c r="I69" s="699"/>
    </row>
    <row r="70" spans="1:9" ht="12" customHeight="1" thickBot="1">
      <c r="A70" s="837">
        <v>3120</v>
      </c>
      <c r="B70" s="831" t="s">
        <v>836</v>
      </c>
      <c r="C70" s="727">
        <f>SUM(C78+C86+C94+C102+C110)</f>
        <v>64000</v>
      </c>
      <c r="D70" s="727">
        <f>SUM(D78+D86+D94+D102+D110)</f>
        <v>67161</v>
      </c>
      <c r="E70" s="727">
        <f>SUM(E78+E86+E94+E102+E110)</f>
        <v>67161</v>
      </c>
      <c r="F70" s="807">
        <f>SUM(E70/D70)</f>
        <v>1</v>
      </c>
      <c r="G70" s="827"/>
      <c r="H70" s="699"/>
      <c r="I70" s="699"/>
    </row>
    <row r="71" spans="1:9" ht="12" customHeight="1">
      <c r="A71" s="88">
        <v>3121</v>
      </c>
      <c r="B71" s="838" t="s">
        <v>542</v>
      </c>
      <c r="C71" s="715"/>
      <c r="D71" s="715"/>
      <c r="E71" s="715"/>
      <c r="F71" s="784"/>
      <c r="G71" s="822"/>
      <c r="H71" s="699"/>
      <c r="I71" s="699"/>
    </row>
    <row r="72" spans="1:9" ht="12" customHeight="1">
      <c r="A72" s="88"/>
      <c r="B72" s="719" t="s">
        <v>431</v>
      </c>
      <c r="C72" s="715"/>
      <c r="D72" s="715"/>
      <c r="E72" s="715"/>
      <c r="F72" s="784"/>
      <c r="G72" s="785"/>
      <c r="H72" s="699"/>
      <c r="I72" s="699"/>
    </row>
    <row r="73" spans="1:9" ht="12" customHeight="1">
      <c r="A73" s="88"/>
      <c r="B73" s="222" t="s">
        <v>722</v>
      </c>
      <c r="C73" s="715"/>
      <c r="D73" s="715"/>
      <c r="E73" s="715"/>
      <c r="F73" s="784"/>
      <c r="G73" s="785"/>
      <c r="H73" s="699"/>
      <c r="I73" s="699"/>
    </row>
    <row r="74" spans="1:9" ht="12" customHeight="1">
      <c r="A74" s="707"/>
      <c r="B74" s="721" t="s">
        <v>704</v>
      </c>
      <c r="C74" s="839">
        <v>5000</v>
      </c>
      <c r="D74" s="839">
        <v>5000</v>
      </c>
      <c r="E74" s="839">
        <v>5000</v>
      </c>
      <c r="F74" s="798">
        <f>SUM(E74/D74)</f>
        <v>1</v>
      </c>
      <c r="G74" s="840"/>
      <c r="H74" s="699"/>
      <c r="I74" s="699"/>
    </row>
    <row r="75" spans="1:9" ht="12" customHeight="1">
      <c r="A75" s="707"/>
      <c r="B75" s="621" t="s">
        <v>714</v>
      </c>
      <c r="C75" s="839"/>
      <c r="D75" s="839"/>
      <c r="E75" s="839"/>
      <c r="F75" s="784"/>
      <c r="G75" s="840"/>
      <c r="H75" s="699"/>
      <c r="I75" s="699"/>
    </row>
    <row r="76" spans="1:9" ht="12" customHeight="1">
      <c r="A76" s="88"/>
      <c r="B76" s="621" t="s">
        <v>714</v>
      </c>
      <c r="C76" s="715"/>
      <c r="D76" s="715"/>
      <c r="E76" s="715"/>
      <c r="F76" s="784"/>
      <c r="G76" s="785"/>
      <c r="H76" s="699"/>
      <c r="I76" s="699"/>
    </row>
    <row r="77" spans="1:9" ht="12" customHeight="1" thickBot="1">
      <c r="A77" s="88"/>
      <c r="B77" s="800" t="s">
        <v>385</v>
      </c>
      <c r="C77" s="841"/>
      <c r="D77" s="841"/>
      <c r="E77" s="841"/>
      <c r="F77" s="802"/>
      <c r="G77" s="780"/>
      <c r="H77" s="699"/>
      <c r="I77" s="699"/>
    </row>
    <row r="78" spans="1:9" ht="12" customHeight="1" thickBot="1">
      <c r="A78" s="734"/>
      <c r="B78" s="805" t="s">
        <v>472</v>
      </c>
      <c r="C78" s="727">
        <f>SUM(C74:C77)</f>
        <v>5000</v>
      </c>
      <c r="D78" s="727">
        <f>SUM(D74:D77)</f>
        <v>5000</v>
      </c>
      <c r="E78" s="727">
        <f>SUM(E74:E77)</f>
        <v>5000</v>
      </c>
      <c r="F78" s="807">
        <f>SUM(E78/D78)</f>
        <v>1</v>
      </c>
      <c r="G78" s="827"/>
      <c r="H78" s="699"/>
      <c r="I78" s="699"/>
    </row>
    <row r="79" spans="1:9" ht="12" customHeight="1">
      <c r="A79" s="707">
        <v>3122</v>
      </c>
      <c r="B79" s="834" t="s">
        <v>532</v>
      </c>
      <c r="C79" s="715"/>
      <c r="D79" s="715"/>
      <c r="E79" s="715"/>
      <c r="F79" s="784"/>
      <c r="G79" s="842"/>
      <c r="H79" s="699"/>
      <c r="I79" s="699"/>
    </row>
    <row r="80" spans="1:9" ht="12" customHeight="1">
      <c r="A80" s="613"/>
      <c r="B80" s="719" t="s">
        <v>431</v>
      </c>
      <c r="C80" s="620"/>
      <c r="D80" s="620"/>
      <c r="E80" s="620"/>
      <c r="F80" s="784"/>
      <c r="G80" s="823"/>
      <c r="H80" s="699"/>
      <c r="I80" s="699"/>
    </row>
    <row r="81" spans="1:9" ht="12" customHeight="1">
      <c r="A81" s="613"/>
      <c r="B81" s="222" t="s">
        <v>722</v>
      </c>
      <c r="C81" s="620"/>
      <c r="D81" s="620"/>
      <c r="E81" s="620"/>
      <c r="F81" s="784"/>
      <c r="G81" s="823"/>
      <c r="H81" s="699"/>
      <c r="I81" s="699"/>
    </row>
    <row r="82" spans="1:9" ht="12" customHeight="1">
      <c r="A82" s="613"/>
      <c r="B82" s="721" t="s">
        <v>704</v>
      </c>
      <c r="C82" s="620">
        <v>15000</v>
      </c>
      <c r="D82" s="620">
        <v>15000</v>
      </c>
      <c r="E82" s="620">
        <v>15000</v>
      </c>
      <c r="F82" s="798">
        <f>SUM(E82/D82)</f>
        <v>1</v>
      </c>
      <c r="G82" s="823"/>
      <c r="H82" s="699"/>
      <c r="I82" s="699"/>
    </row>
    <row r="83" spans="1:9" ht="12" customHeight="1">
      <c r="A83" s="613"/>
      <c r="B83" s="621" t="s">
        <v>438</v>
      </c>
      <c r="C83" s="620"/>
      <c r="D83" s="620"/>
      <c r="E83" s="620"/>
      <c r="F83" s="784"/>
      <c r="G83" s="823"/>
      <c r="H83" s="699"/>
      <c r="I83" s="699"/>
    </row>
    <row r="84" spans="1:9" ht="12" customHeight="1">
      <c r="A84" s="613"/>
      <c r="B84" s="621" t="s">
        <v>714</v>
      </c>
      <c r="C84" s="620"/>
      <c r="D84" s="620"/>
      <c r="E84" s="620"/>
      <c r="F84" s="784"/>
      <c r="G84" s="823"/>
      <c r="H84" s="699"/>
      <c r="I84" s="699"/>
    </row>
    <row r="85" spans="1:9" ht="12" customHeight="1" thickBot="1">
      <c r="A85" s="613"/>
      <c r="B85" s="800" t="s">
        <v>385</v>
      </c>
      <c r="C85" s="724"/>
      <c r="D85" s="724"/>
      <c r="E85" s="724"/>
      <c r="F85" s="802"/>
      <c r="G85" s="823"/>
      <c r="H85" s="699"/>
      <c r="I85" s="699"/>
    </row>
    <row r="86" spans="1:9" ht="12" customHeight="1" thickBot="1">
      <c r="A86" s="709"/>
      <c r="B86" s="805" t="s">
        <v>472</v>
      </c>
      <c r="C86" s="727">
        <f>SUM(C80:C85)</f>
        <v>15000</v>
      </c>
      <c r="D86" s="727">
        <f>SUM(D80:D85)</f>
        <v>15000</v>
      </c>
      <c r="E86" s="727">
        <f>SUM(E80:E85)</f>
        <v>15000</v>
      </c>
      <c r="F86" s="807">
        <f>SUM(E86/D86)</f>
        <v>1</v>
      </c>
      <c r="G86" s="827"/>
      <c r="H86" s="699"/>
      <c r="I86" s="699"/>
    </row>
    <row r="87" spans="1:9" ht="12" customHeight="1">
      <c r="A87" s="707">
        <v>3123</v>
      </c>
      <c r="B87" s="280" t="s">
        <v>441</v>
      </c>
      <c r="C87" s="715"/>
      <c r="D87" s="715"/>
      <c r="E87" s="715"/>
      <c r="F87" s="784"/>
      <c r="G87" s="713"/>
      <c r="H87" s="699"/>
      <c r="I87" s="699"/>
    </row>
    <row r="88" spans="1:9" ht="12" customHeight="1">
      <c r="A88" s="613"/>
      <c r="B88" s="719" t="s">
        <v>431</v>
      </c>
      <c r="C88" s="620"/>
      <c r="D88" s="620"/>
      <c r="E88" s="620"/>
      <c r="F88" s="784"/>
      <c r="G88" s="823"/>
      <c r="H88" s="699"/>
      <c r="I88" s="699"/>
    </row>
    <row r="89" spans="1:9" ht="12" customHeight="1">
      <c r="A89" s="613"/>
      <c r="B89" s="222" t="s">
        <v>722</v>
      </c>
      <c r="C89" s="620"/>
      <c r="D89" s="620"/>
      <c r="E89" s="620"/>
      <c r="F89" s="784"/>
      <c r="G89" s="823"/>
      <c r="H89" s="699"/>
      <c r="I89" s="699"/>
    </row>
    <row r="90" spans="1:9" ht="12" customHeight="1">
      <c r="A90" s="613"/>
      <c r="B90" s="721" t="s">
        <v>704</v>
      </c>
      <c r="C90" s="620">
        <v>10000</v>
      </c>
      <c r="D90" s="620">
        <v>11239</v>
      </c>
      <c r="E90" s="620">
        <v>11239</v>
      </c>
      <c r="F90" s="798">
        <f>SUM(E90/D90)</f>
        <v>1</v>
      </c>
      <c r="G90" s="823"/>
      <c r="H90" s="699"/>
      <c r="I90" s="699"/>
    </row>
    <row r="91" spans="1:9" ht="12" customHeight="1">
      <c r="A91" s="613"/>
      <c r="B91" s="621" t="s">
        <v>438</v>
      </c>
      <c r="C91" s="620"/>
      <c r="D91" s="620"/>
      <c r="E91" s="620"/>
      <c r="F91" s="784"/>
      <c r="G91" s="823"/>
      <c r="H91" s="699"/>
      <c r="I91" s="699"/>
    </row>
    <row r="92" spans="1:9" ht="12" customHeight="1">
      <c r="A92" s="613"/>
      <c r="B92" s="621" t="s">
        <v>714</v>
      </c>
      <c r="C92" s="620"/>
      <c r="D92" s="620"/>
      <c r="E92" s="620"/>
      <c r="F92" s="784"/>
      <c r="G92" s="823"/>
      <c r="H92" s="699"/>
      <c r="I92" s="699"/>
    </row>
    <row r="93" spans="1:9" ht="12" customHeight="1" thickBot="1">
      <c r="A93" s="613"/>
      <c r="B93" s="800" t="s">
        <v>385</v>
      </c>
      <c r="C93" s="724"/>
      <c r="D93" s="724"/>
      <c r="E93" s="724"/>
      <c r="F93" s="802"/>
      <c r="G93" s="823"/>
      <c r="H93" s="699"/>
      <c r="I93" s="699"/>
    </row>
    <row r="94" spans="1:9" ht="12" customHeight="1" thickBot="1">
      <c r="A94" s="709"/>
      <c r="B94" s="805" t="s">
        <v>472</v>
      </c>
      <c r="C94" s="727">
        <f>SUM(C88:C93)</f>
        <v>10000</v>
      </c>
      <c r="D94" s="727">
        <f>SUM(D88:D93)</f>
        <v>11239</v>
      </c>
      <c r="E94" s="727">
        <f>SUM(E88:E93)</f>
        <v>11239</v>
      </c>
      <c r="F94" s="807">
        <f>SUM(E94/D94)</f>
        <v>1</v>
      </c>
      <c r="G94" s="827"/>
      <c r="H94" s="699"/>
      <c r="I94" s="699"/>
    </row>
    <row r="95" spans="1:9" ht="12" customHeight="1">
      <c r="A95" s="707">
        <v>3124</v>
      </c>
      <c r="B95" s="280" t="s">
        <v>444</v>
      </c>
      <c r="C95" s="715"/>
      <c r="D95" s="715"/>
      <c r="E95" s="715"/>
      <c r="F95" s="784"/>
      <c r="G95" s="713" t="s">
        <v>503</v>
      </c>
      <c r="H95" s="699"/>
      <c r="I95" s="699"/>
    </row>
    <row r="96" spans="1:9" ht="12" customHeight="1">
      <c r="A96" s="613"/>
      <c r="B96" s="719" t="s">
        <v>431</v>
      </c>
      <c r="C96" s="620"/>
      <c r="D96" s="620"/>
      <c r="E96" s="620"/>
      <c r="F96" s="784"/>
      <c r="G96" s="823"/>
      <c r="H96" s="699"/>
      <c r="I96" s="699"/>
    </row>
    <row r="97" spans="1:9" ht="12" customHeight="1">
      <c r="A97" s="613"/>
      <c r="B97" s="222" t="s">
        <v>722</v>
      </c>
      <c r="C97" s="620"/>
      <c r="D97" s="620"/>
      <c r="E97" s="620"/>
      <c r="F97" s="784"/>
      <c r="G97" s="823"/>
      <c r="H97" s="699"/>
      <c r="I97" s="699"/>
    </row>
    <row r="98" spans="1:9" ht="12" customHeight="1">
      <c r="A98" s="613"/>
      <c r="B98" s="721" t="s">
        <v>704</v>
      </c>
      <c r="C98" s="620">
        <v>30000</v>
      </c>
      <c r="D98" s="620">
        <v>31922</v>
      </c>
      <c r="E98" s="620">
        <v>31922</v>
      </c>
      <c r="F98" s="798">
        <f>SUM(E98/D98)</f>
        <v>1</v>
      </c>
      <c r="G98" s="823"/>
      <c r="H98" s="699"/>
      <c r="I98" s="699"/>
    </row>
    <row r="99" spans="1:9" ht="12" customHeight="1">
      <c r="A99" s="613"/>
      <c r="B99" s="621" t="s">
        <v>714</v>
      </c>
      <c r="C99" s="620"/>
      <c r="D99" s="620"/>
      <c r="E99" s="620"/>
      <c r="F99" s="784"/>
      <c r="G99" s="823"/>
      <c r="H99" s="699"/>
      <c r="I99" s="699"/>
    </row>
    <row r="100" spans="1:9" ht="12" customHeight="1">
      <c r="A100" s="613"/>
      <c r="B100" s="621" t="s">
        <v>714</v>
      </c>
      <c r="C100" s="620"/>
      <c r="D100" s="620"/>
      <c r="E100" s="620"/>
      <c r="F100" s="784"/>
      <c r="G100" s="823"/>
      <c r="H100" s="699"/>
      <c r="I100" s="699"/>
    </row>
    <row r="101" spans="1:9" ht="12" customHeight="1" thickBot="1">
      <c r="A101" s="613"/>
      <c r="B101" s="800" t="s">
        <v>385</v>
      </c>
      <c r="C101" s="724"/>
      <c r="D101" s="724"/>
      <c r="E101" s="724"/>
      <c r="F101" s="802"/>
      <c r="G101" s="823"/>
      <c r="H101" s="699"/>
      <c r="I101" s="699"/>
    </row>
    <row r="102" spans="1:9" ht="12" customHeight="1" thickBot="1">
      <c r="A102" s="709"/>
      <c r="B102" s="805" t="s">
        <v>472</v>
      </c>
      <c r="C102" s="727">
        <f>SUM(C96:C101)</f>
        <v>30000</v>
      </c>
      <c r="D102" s="727">
        <f>SUM(D96:D101)</f>
        <v>31922</v>
      </c>
      <c r="E102" s="727">
        <f>SUM(E96:E101)</f>
        <v>31922</v>
      </c>
      <c r="F102" s="807">
        <f>SUM(E102/D102)</f>
        <v>1</v>
      </c>
      <c r="G102" s="827"/>
      <c r="H102" s="699"/>
      <c r="I102" s="699"/>
    </row>
    <row r="103" spans="1:9" ht="12" customHeight="1">
      <c r="A103" s="707">
        <v>3125</v>
      </c>
      <c r="B103" s="280" t="s">
        <v>291</v>
      </c>
      <c r="C103" s="715"/>
      <c r="D103" s="715"/>
      <c r="E103" s="715"/>
      <c r="F103" s="784"/>
      <c r="G103" s="713"/>
      <c r="H103" s="699"/>
      <c r="I103" s="699"/>
    </row>
    <row r="104" spans="1:9" ht="12" customHeight="1">
      <c r="A104" s="613"/>
      <c r="B104" s="719" t="s">
        <v>431</v>
      </c>
      <c r="C104" s="620"/>
      <c r="D104" s="620"/>
      <c r="E104" s="620"/>
      <c r="F104" s="784"/>
      <c r="G104" s="823"/>
      <c r="H104" s="699"/>
      <c r="I104" s="699"/>
    </row>
    <row r="105" spans="1:9" ht="12" customHeight="1">
      <c r="A105" s="613"/>
      <c r="B105" s="222" t="s">
        <v>722</v>
      </c>
      <c r="C105" s="620"/>
      <c r="D105" s="620"/>
      <c r="E105" s="620"/>
      <c r="F105" s="784"/>
      <c r="G105" s="823"/>
      <c r="H105" s="699"/>
      <c r="I105" s="699"/>
    </row>
    <row r="106" spans="1:9" ht="12" customHeight="1">
      <c r="A106" s="613"/>
      <c r="B106" s="721" t="s">
        <v>704</v>
      </c>
      <c r="C106" s="620">
        <v>4000</v>
      </c>
      <c r="D106" s="620">
        <v>4000</v>
      </c>
      <c r="E106" s="620">
        <v>4000</v>
      </c>
      <c r="F106" s="798">
        <f>SUM(E106/D106)</f>
        <v>1</v>
      </c>
      <c r="G106" s="823"/>
      <c r="H106" s="699"/>
      <c r="I106" s="699"/>
    </row>
    <row r="107" spans="1:9" ht="12" customHeight="1">
      <c r="A107" s="613"/>
      <c r="B107" s="621" t="s">
        <v>438</v>
      </c>
      <c r="C107" s="620"/>
      <c r="D107" s="620"/>
      <c r="E107" s="620"/>
      <c r="F107" s="784"/>
      <c r="G107" s="823"/>
      <c r="H107" s="699"/>
      <c r="I107" s="699"/>
    </row>
    <row r="108" spans="1:9" ht="12" customHeight="1">
      <c r="A108" s="613"/>
      <c r="B108" s="621" t="s">
        <v>714</v>
      </c>
      <c r="C108" s="620"/>
      <c r="D108" s="620"/>
      <c r="E108" s="620"/>
      <c r="F108" s="784"/>
      <c r="G108" s="823"/>
      <c r="H108" s="699"/>
      <c r="I108" s="699"/>
    </row>
    <row r="109" spans="1:9" ht="12" customHeight="1" thickBot="1">
      <c r="A109" s="613"/>
      <c r="B109" s="800" t="s">
        <v>385</v>
      </c>
      <c r="C109" s="724"/>
      <c r="D109" s="724"/>
      <c r="E109" s="724"/>
      <c r="F109" s="802"/>
      <c r="G109" s="823"/>
      <c r="H109" s="699"/>
      <c r="I109" s="699"/>
    </row>
    <row r="110" spans="1:9" ht="12" customHeight="1" thickBot="1">
      <c r="A110" s="709"/>
      <c r="B110" s="805" t="s">
        <v>472</v>
      </c>
      <c r="C110" s="727">
        <f>SUM(C104:C109)</f>
        <v>4000</v>
      </c>
      <c r="D110" s="727">
        <f>SUM(D104:D109)</f>
        <v>4000</v>
      </c>
      <c r="E110" s="727">
        <f>SUM(E104:E109)</f>
        <v>4000</v>
      </c>
      <c r="F110" s="807">
        <f>SUM(E110/D110)</f>
        <v>1</v>
      </c>
      <c r="G110" s="827"/>
      <c r="H110" s="699"/>
      <c r="I110" s="699"/>
    </row>
    <row r="111" spans="1:9" ht="12" customHeight="1" thickBot="1">
      <c r="A111" s="837">
        <v>3140</v>
      </c>
      <c r="B111" s="843" t="s">
        <v>446</v>
      </c>
      <c r="C111" s="727">
        <f>SUM(C119+C127+C135+C143+C151)</f>
        <v>44500</v>
      </c>
      <c r="D111" s="727">
        <f>SUM(D119+D127+D135+D143+D151)</f>
        <v>52085</v>
      </c>
      <c r="E111" s="727">
        <f>SUM(E119+E127+E135+E143+E151)</f>
        <v>52085</v>
      </c>
      <c r="F111" s="807">
        <f>SUM(E111/D111)</f>
        <v>1</v>
      </c>
      <c r="G111" s="827"/>
      <c r="H111" s="699"/>
      <c r="I111" s="699"/>
    </row>
    <row r="112" spans="1:9" ht="12" customHeight="1">
      <c r="A112" s="707">
        <v>3141</v>
      </c>
      <c r="B112" s="280" t="s">
        <v>470</v>
      </c>
      <c r="C112" s="715"/>
      <c r="D112" s="715"/>
      <c r="E112" s="715"/>
      <c r="F112" s="784"/>
      <c r="G112" s="823"/>
      <c r="H112" s="699"/>
      <c r="I112" s="699"/>
    </row>
    <row r="113" spans="1:9" ht="12" customHeight="1">
      <c r="A113" s="613"/>
      <c r="B113" s="719" t="s">
        <v>431</v>
      </c>
      <c r="C113" s="620"/>
      <c r="D113" s="620"/>
      <c r="E113" s="620"/>
      <c r="F113" s="784"/>
      <c r="G113" s="823"/>
      <c r="H113" s="699"/>
      <c r="I113" s="699"/>
    </row>
    <row r="114" spans="1:9" ht="12" customHeight="1">
      <c r="A114" s="613"/>
      <c r="B114" s="222" t="s">
        <v>722</v>
      </c>
      <c r="C114" s="620"/>
      <c r="D114" s="620"/>
      <c r="E114" s="620"/>
      <c r="F114" s="784"/>
      <c r="G114" s="823"/>
      <c r="H114" s="699"/>
      <c r="I114" s="699"/>
    </row>
    <row r="115" spans="1:9" ht="12" customHeight="1">
      <c r="A115" s="613"/>
      <c r="B115" s="721" t="s">
        <v>704</v>
      </c>
      <c r="C115" s="620"/>
      <c r="D115" s="620"/>
      <c r="E115" s="620"/>
      <c r="F115" s="784"/>
      <c r="G115" s="823"/>
      <c r="H115" s="699"/>
      <c r="I115" s="699"/>
    </row>
    <row r="116" spans="1:9" ht="12" customHeight="1">
      <c r="A116" s="613"/>
      <c r="B116" s="621" t="s">
        <v>438</v>
      </c>
      <c r="C116" s="620"/>
      <c r="D116" s="620"/>
      <c r="E116" s="620"/>
      <c r="F116" s="784"/>
      <c r="G116" s="823"/>
      <c r="H116" s="699"/>
      <c r="I116" s="699"/>
    </row>
    <row r="117" spans="1:9" ht="12" customHeight="1">
      <c r="A117" s="613"/>
      <c r="B117" s="621" t="s">
        <v>714</v>
      </c>
      <c r="C117" s="839">
        <v>20000</v>
      </c>
      <c r="D117" s="839">
        <v>20835</v>
      </c>
      <c r="E117" s="839">
        <v>20835</v>
      </c>
      <c r="F117" s="798">
        <f>SUM(E117/D117)</f>
        <v>1</v>
      </c>
      <c r="G117" s="823"/>
      <c r="H117" s="699"/>
      <c r="I117" s="699"/>
    </row>
    <row r="118" spans="1:9" ht="12" customHeight="1" thickBot="1">
      <c r="A118" s="613"/>
      <c r="B118" s="800" t="s">
        <v>385</v>
      </c>
      <c r="C118" s="724"/>
      <c r="D118" s="724"/>
      <c r="E118" s="724"/>
      <c r="F118" s="802"/>
      <c r="G118" s="844"/>
      <c r="H118" s="699"/>
      <c r="I118" s="699"/>
    </row>
    <row r="119" spans="1:9" ht="12" customHeight="1" thickBot="1">
      <c r="A119" s="709"/>
      <c r="B119" s="805" t="s">
        <v>472</v>
      </c>
      <c r="C119" s="727">
        <f>SUM(C113:C118)</f>
        <v>20000</v>
      </c>
      <c r="D119" s="727">
        <f>SUM(D113:D118)</f>
        <v>20835</v>
      </c>
      <c r="E119" s="727">
        <f>SUM(E113:E118)</f>
        <v>20835</v>
      </c>
      <c r="F119" s="807">
        <f>SUM(E119/D119)</f>
        <v>1</v>
      </c>
      <c r="G119" s="827"/>
      <c r="H119" s="699"/>
      <c r="I119" s="699"/>
    </row>
    <row r="120" spans="1:9" ht="12" customHeight="1">
      <c r="A120" s="707">
        <v>3142</v>
      </c>
      <c r="B120" s="733" t="s">
        <v>275</v>
      </c>
      <c r="C120" s="715"/>
      <c r="D120" s="715"/>
      <c r="E120" s="715"/>
      <c r="F120" s="784"/>
      <c r="G120" s="822"/>
      <c r="H120" s="699"/>
      <c r="I120" s="699"/>
    </row>
    <row r="121" spans="1:9" ht="12" customHeight="1">
      <c r="A121" s="707"/>
      <c r="B121" s="719" t="s">
        <v>431</v>
      </c>
      <c r="C121" s="620">
        <v>2000</v>
      </c>
      <c r="D121" s="620">
        <v>2000</v>
      </c>
      <c r="E121" s="620">
        <v>2000</v>
      </c>
      <c r="F121" s="798">
        <f>SUM(E121/D121)</f>
        <v>1</v>
      </c>
      <c r="G121" s="785"/>
      <c r="H121" s="699"/>
      <c r="I121" s="699"/>
    </row>
    <row r="122" spans="1:9" ht="12" customHeight="1">
      <c r="A122" s="707"/>
      <c r="B122" s="222" t="s">
        <v>722</v>
      </c>
      <c r="C122" s="620">
        <v>750</v>
      </c>
      <c r="D122" s="620">
        <v>750</v>
      </c>
      <c r="E122" s="620">
        <v>750</v>
      </c>
      <c r="F122" s="798">
        <f>SUM(E122/D122)</f>
        <v>1</v>
      </c>
      <c r="G122" s="840"/>
      <c r="H122" s="699"/>
      <c r="I122" s="699"/>
    </row>
    <row r="123" spans="1:9" ht="12" customHeight="1">
      <c r="A123" s="707"/>
      <c r="B123" s="721" t="s">
        <v>704</v>
      </c>
      <c r="C123" s="839">
        <v>6250</v>
      </c>
      <c r="D123" s="839">
        <v>6523</v>
      </c>
      <c r="E123" s="839">
        <v>6523</v>
      </c>
      <c r="F123" s="798">
        <f>SUM(E123/D123)</f>
        <v>1</v>
      </c>
      <c r="G123" s="823"/>
      <c r="H123" s="699"/>
      <c r="I123" s="699"/>
    </row>
    <row r="124" spans="1:9" ht="12" customHeight="1">
      <c r="A124" s="707"/>
      <c r="B124" s="621" t="s">
        <v>438</v>
      </c>
      <c r="C124" s="839"/>
      <c r="D124" s="839"/>
      <c r="E124" s="839"/>
      <c r="F124" s="798"/>
      <c r="G124" s="823"/>
      <c r="H124" s="699"/>
      <c r="I124" s="699"/>
    </row>
    <row r="125" spans="1:9" ht="12" customHeight="1">
      <c r="A125" s="707"/>
      <c r="B125" s="621" t="s">
        <v>714</v>
      </c>
      <c r="C125" s="839"/>
      <c r="D125" s="839">
        <v>5136</v>
      </c>
      <c r="E125" s="839">
        <v>5136</v>
      </c>
      <c r="F125" s="798">
        <f>SUM(E125/D125)</f>
        <v>1</v>
      </c>
      <c r="G125" s="840"/>
      <c r="H125" s="699"/>
      <c r="I125" s="699"/>
    </row>
    <row r="126" spans="1:9" ht="12" customHeight="1" thickBot="1">
      <c r="A126" s="707"/>
      <c r="B126" s="800" t="s">
        <v>385</v>
      </c>
      <c r="C126" s="841"/>
      <c r="D126" s="841"/>
      <c r="E126" s="841"/>
      <c r="F126" s="802"/>
      <c r="G126" s="844"/>
      <c r="H126" s="699"/>
      <c r="I126" s="699"/>
    </row>
    <row r="127" spans="1:9" ht="12" customHeight="1" thickBot="1">
      <c r="A127" s="709"/>
      <c r="B127" s="805" t="s">
        <v>472</v>
      </c>
      <c r="C127" s="727">
        <f>SUM(C121:C126)</f>
        <v>9000</v>
      </c>
      <c r="D127" s="727">
        <f>SUM(D121:D126)</f>
        <v>14409</v>
      </c>
      <c r="E127" s="727">
        <f>SUM(E121:E126)</f>
        <v>14409</v>
      </c>
      <c r="F127" s="807">
        <f>SUM(E127/D127)</f>
        <v>1</v>
      </c>
      <c r="G127" s="827"/>
      <c r="H127" s="699"/>
      <c r="I127" s="699"/>
    </row>
    <row r="128" spans="1:9" ht="12" customHeight="1">
      <c r="A128" s="728">
        <v>3143</v>
      </c>
      <c r="B128" s="280" t="s">
        <v>293</v>
      </c>
      <c r="C128" s="715"/>
      <c r="D128" s="715"/>
      <c r="E128" s="715"/>
      <c r="F128" s="784"/>
      <c r="G128" s="781" t="s">
        <v>536</v>
      </c>
      <c r="H128" s="699"/>
      <c r="I128" s="699"/>
    </row>
    <row r="129" spans="1:9" ht="12" customHeight="1">
      <c r="A129" s="613"/>
      <c r="B129" s="719" t="s">
        <v>431</v>
      </c>
      <c r="C129" s="620"/>
      <c r="D129" s="620"/>
      <c r="E129" s="620"/>
      <c r="F129" s="784"/>
      <c r="G129" s="823"/>
      <c r="H129" s="699"/>
      <c r="I129" s="699"/>
    </row>
    <row r="130" spans="1:9" ht="12" customHeight="1">
      <c r="A130" s="613"/>
      <c r="B130" s="222" t="s">
        <v>722</v>
      </c>
      <c r="C130" s="620"/>
      <c r="D130" s="620"/>
      <c r="E130" s="620"/>
      <c r="F130" s="784"/>
      <c r="G130" s="823"/>
      <c r="H130" s="699"/>
      <c r="I130" s="699"/>
    </row>
    <row r="131" spans="1:9" ht="12" customHeight="1">
      <c r="A131" s="613"/>
      <c r="B131" s="721" t="s">
        <v>704</v>
      </c>
      <c r="C131" s="839"/>
      <c r="D131" s="839"/>
      <c r="E131" s="839"/>
      <c r="F131" s="784"/>
      <c r="G131" s="840"/>
      <c r="H131" s="699"/>
      <c r="I131" s="699"/>
    </row>
    <row r="132" spans="1:9" ht="12" customHeight="1">
      <c r="A132" s="613"/>
      <c r="B132" s="621" t="s">
        <v>438</v>
      </c>
      <c r="C132" s="839"/>
      <c r="D132" s="839"/>
      <c r="E132" s="839"/>
      <c r="F132" s="784"/>
      <c r="G132" s="845"/>
      <c r="H132" s="699"/>
      <c r="I132" s="699"/>
    </row>
    <row r="133" spans="1:9" ht="12" customHeight="1">
      <c r="A133" s="613"/>
      <c r="B133" s="621" t="s">
        <v>714</v>
      </c>
      <c r="C133" s="620">
        <v>8000</v>
      </c>
      <c r="D133" s="620">
        <v>8000</v>
      </c>
      <c r="E133" s="620">
        <v>8000</v>
      </c>
      <c r="F133" s="798">
        <f>SUM(E133/D133)</f>
        <v>1</v>
      </c>
      <c r="G133" s="823"/>
      <c r="H133" s="699"/>
      <c r="I133" s="699"/>
    </row>
    <row r="134" spans="1:9" ht="12" customHeight="1" thickBot="1">
      <c r="A134" s="613"/>
      <c r="B134" s="800" t="s">
        <v>385</v>
      </c>
      <c r="C134" s="620"/>
      <c r="D134" s="620"/>
      <c r="E134" s="620"/>
      <c r="F134" s="802"/>
      <c r="G134" s="785"/>
      <c r="H134" s="699"/>
      <c r="I134" s="699"/>
    </row>
    <row r="135" spans="1:9" ht="12" customHeight="1" thickBot="1">
      <c r="A135" s="709"/>
      <c r="B135" s="805" t="s">
        <v>472</v>
      </c>
      <c r="C135" s="727">
        <f>SUM(C129:C134)</f>
        <v>8000</v>
      </c>
      <c r="D135" s="727">
        <f>SUM(D129:D134)</f>
        <v>8000</v>
      </c>
      <c r="E135" s="727">
        <f>SUM(E129:E134)</f>
        <v>8000</v>
      </c>
      <c r="F135" s="807">
        <f>SUM(E135/D135)</f>
        <v>1</v>
      </c>
      <c r="G135" s="827"/>
      <c r="H135" s="699"/>
      <c r="I135" s="699"/>
    </row>
    <row r="136" spans="1:9" ht="12" customHeight="1">
      <c r="A136" s="707">
        <v>3144</v>
      </c>
      <c r="B136" s="280" t="s">
        <v>471</v>
      </c>
      <c r="C136" s="715"/>
      <c r="D136" s="715"/>
      <c r="E136" s="715"/>
      <c r="F136" s="784"/>
      <c r="G136" s="823"/>
      <c r="H136" s="699"/>
      <c r="I136" s="699"/>
    </row>
    <row r="137" spans="1:9" ht="12" customHeight="1">
      <c r="A137" s="613"/>
      <c r="B137" s="719" t="s">
        <v>431</v>
      </c>
      <c r="C137" s="620"/>
      <c r="D137" s="620"/>
      <c r="E137" s="620"/>
      <c r="F137" s="784"/>
      <c r="G137" s="823"/>
      <c r="H137" s="699"/>
      <c r="I137" s="699"/>
    </row>
    <row r="138" spans="1:9" ht="12" customHeight="1">
      <c r="A138" s="613"/>
      <c r="B138" s="222" t="s">
        <v>722</v>
      </c>
      <c r="C138" s="620"/>
      <c r="D138" s="620"/>
      <c r="E138" s="620"/>
      <c r="F138" s="784"/>
      <c r="G138" s="840"/>
      <c r="H138" s="699"/>
      <c r="I138" s="699"/>
    </row>
    <row r="139" spans="1:9" ht="12" customHeight="1">
      <c r="A139" s="613"/>
      <c r="B139" s="721" t="s">
        <v>704</v>
      </c>
      <c r="C139" s="620">
        <v>15</v>
      </c>
      <c r="D139" s="620">
        <v>15</v>
      </c>
      <c r="E139" s="620">
        <v>15</v>
      </c>
      <c r="F139" s="798">
        <f>SUM(E139/D139)</f>
        <v>1</v>
      </c>
      <c r="G139" s="840"/>
      <c r="H139" s="699"/>
      <c r="I139" s="699"/>
    </row>
    <row r="140" spans="1:9" ht="12" customHeight="1">
      <c r="A140" s="613"/>
      <c r="B140" s="621" t="s">
        <v>438</v>
      </c>
      <c r="C140" s="620">
        <v>3485</v>
      </c>
      <c r="D140" s="620">
        <v>3485</v>
      </c>
      <c r="E140" s="620">
        <v>3485</v>
      </c>
      <c r="F140" s="798">
        <f>SUM(E140/D140)</f>
        <v>1</v>
      </c>
      <c r="G140" s="845"/>
      <c r="H140" s="699"/>
      <c r="I140" s="699"/>
    </row>
    <row r="141" spans="1:9" ht="12" customHeight="1">
      <c r="A141" s="613"/>
      <c r="B141" s="621" t="s">
        <v>714</v>
      </c>
      <c r="C141" s="620"/>
      <c r="D141" s="620"/>
      <c r="E141" s="620"/>
      <c r="F141" s="784"/>
      <c r="G141" s="823"/>
      <c r="H141" s="699"/>
      <c r="I141" s="699"/>
    </row>
    <row r="142" spans="1:9" ht="12" customHeight="1" thickBot="1">
      <c r="A142" s="613"/>
      <c r="B142" s="800" t="s">
        <v>385</v>
      </c>
      <c r="C142" s="724"/>
      <c r="D142" s="724"/>
      <c r="E142" s="724"/>
      <c r="F142" s="802"/>
      <c r="G142" s="844"/>
      <c r="H142" s="699"/>
      <c r="I142" s="699"/>
    </row>
    <row r="143" spans="1:9" ht="12" customHeight="1" thickBot="1">
      <c r="A143" s="709"/>
      <c r="B143" s="805" t="s">
        <v>472</v>
      </c>
      <c r="C143" s="727">
        <f>SUM(C137:C142)</f>
        <v>3500</v>
      </c>
      <c r="D143" s="727">
        <f>SUM(D137:D142)</f>
        <v>3500</v>
      </c>
      <c r="E143" s="727">
        <f>SUM(E137:E142)</f>
        <v>3500</v>
      </c>
      <c r="F143" s="807">
        <f>SUM(E143/D143)</f>
        <v>1</v>
      </c>
      <c r="G143" s="827"/>
      <c r="H143" s="699"/>
      <c r="I143" s="699"/>
    </row>
    <row r="144" spans="1:9" ht="12" customHeight="1">
      <c r="A144" s="821">
        <v>3145</v>
      </c>
      <c r="B144" s="788" t="s">
        <v>304</v>
      </c>
      <c r="C144" s="789"/>
      <c r="D144" s="789"/>
      <c r="E144" s="789"/>
      <c r="F144" s="784"/>
      <c r="G144" s="846"/>
      <c r="H144" s="699"/>
      <c r="I144" s="699"/>
    </row>
    <row r="145" spans="1:9" ht="12" customHeight="1">
      <c r="A145" s="815"/>
      <c r="B145" s="792" t="s">
        <v>431</v>
      </c>
      <c r="C145" s="814">
        <v>300</v>
      </c>
      <c r="D145" s="814">
        <v>300</v>
      </c>
      <c r="E145" s="814">
        <v>300</v>
      </c>
      <c r="F145" s="798">
        <f>SUM(E145/D145)</f>
        <v>1</v>
      </c>
      <c r="G145" s="846"/>
      <c r="H145" s="699"/>
      <c r="I145" s="699"/>
    </row>
    <row r="146" spans="1:9" ht="12" customHeight="1">
      <c r="A146" s="815"/>
      <c r="B146" s="795" t="s">
        <v>722</v>
      </c>
      <c r="C146" s="814"/>
      <c r="D146" s="814">
        <v>14</v>
      </c>
      <c r="E146" s="814">
        <v>14</v>
      </c>
      <c r="F146" s="798">
        <f>SUM(E146/D146)</f>
        <v>1</v>
      </c>
      <c r="G146" s="846"/>
      <c r="H146" s="699"/>
      <c r="I146" s="699"/>
    </row>
    <row r="147" spans="1:9" ht="12" customHeight="1">
      <c r="A147" s="815"/>
      <c r="B147" s="796" t="s">
        <v>704</v>
      </c>
      <c r="C147" s="814">
        <v>3700</v>
      </c>
      <c r="D147" s="814">
        <v>5027</v>
      </c>
      <c r="E147" s="814">
        <v>5027</v>
      </c>
      <c r="F147" s="798">
        <f>SUM(E147/D147)</f>
        <v>1</v>
      </c>
      <c r="G147" s="847"/>
      <c r="H147" s="699"/>
      <c r="I147" s="699"/>
    </row>
    <row r="148" spans="1:9" ht="12" customHeight="1">
      <c r="A148" s="815"/>
      <c r="B148" s="799" t="s">
        <v>438</v>
      </c>
      <c r="C148" s="814"/>
      <c r="D148" s="814"/>
      <c r="E148" s="814"/>
      <c r="F148" s="784"/>
      <c r="G148" s="847"/>
      <c r="H148" s="699"/>
      <c r="I148" s="699"/>
    </row>
    <row r="149" spans="1:9" ht="12" customHeight="1">
      <c r="A149" s="815"/>
      <c r="B149" s="799" t="s">
        <v>714</v>
      </c>
      <c r="C149" s="814"/>
      <c r="D149" s="814"/>
      <c r="E149" s="814"/>
      <c r="F149" s="784"/>
      <c r="G149" s="846"/>
      <c r="H149" s="699"/>
      <c r="I149" s="699"/>
    </row>
    <row r="150" spans="1:9" ht="12" customHeight="1" thickBot="1">
      <c r="A150" s="815"/>
      <c r="B150" s="800" t="s">
        <v>385</v>
      </c>
      <c r="C150" s="816"/>
      <c r="D150" s="816"/>
      <c r="E150" s="816"/>
      <c r="F150" s="802"/>
      <c r="G150" s="848"/>
      <c r="H150" s="699"/>
      <c r="I150" s="699"/>
    </row>
    <row r="151" spans="1:9" ht="12" customHeight="1" thickBot="1">
      <c r="A151" s="818"/>
      <c r="B151" s="805" t="s">
        <v>472</v>
      </c>
      <c r="C151" s="819">
        <f>SUM(C145:C150)</f>
        <v>4000</v>
      </c>
      <c r="D151" s="819">
        <f>SUM(D145:D150)</f>
        <v>5341</v>
      </c>
      <c r="E151" s="819">
        <f>SUM(E145:E150)</f>
        <v>5341</v>
      </c>
      <c r="F151" s="807">
        <f>SUM(E151/D151)</f>
        <v>1</v>
      </c>
      <c r="G151" s="849"/>
      <c r="H151" s="699"/>
      <c r="I151" s="699"/>
    </row>
    <row r="152" spans="1:9" ht="12.75" thickBot="1">
      <c r="A152" s="837"/>
      <c r="B152" s="850" t="s">
        <v>320</v>
      </c>
      <c r="C152" s="727">
        <f>SUM(C176+C185+C202+C210+C218+C251+C226+C234+C259+C168+C267+C275+C242+C160+C193+C283)</f>
        <v>2238560</v>
      </c>
      <c r="D152" s="727">
        <f>SUM(D176+D185+D202+D210+D218+D251+D226+D234+D259+D168+D267+D275+D242+D160+D193+D283)</f>
        <v>2435115</v>
      </c>
      <c r="E152" s="727">
        <f>SUM(E176+E185+E202+E210+E218+E251+E226+E234+E259+E168+E267+E275+E242+E160+E193+E283)</f>
        <v>2435115</v>
      </c>
      <c r="F152" s="807">
        <f>SUM(E152/D152)</f>
        <v>1</v>
      </c>
      <c r="G152" s="827"/>
      <c r="H152" s="699"/>
      <c r="I152" s="699"/>
    </row>
    <row r="153" spans="1:9" ht="12">
      <c r="A153" s="707">
        <v>3200</v>
      </c>
      <c r="B153" s="851" t="s">
        <v>433</v>
      </c>
      <c r="C153" s="729"/>
      <c r="D153" s="729"/>
      <c r="E153" s="729"/>
      <c r="F153" s="784"/>
      <c r="G153" s="781"/>
      <c r="H153" s="699"/>
      <c r="I153" s="699"/>
    </row>
    <row r="154" spans="1:9" ht="12">
      <c r="A154" s="718"/>
      <c r="B154" s="719" t="s">
        <v>431</v>
      </c>
      <c r="C154" s="620">
        <v>41926</v>
      </c>
      <c r="D154" s="620">
        <v>41926</v>
      </c>
      <c r="E154" s="620">
        <v>41926</v>
      </c>
      <c r="F154" s="798">
        <f>SUM(E154/D154)</f>
        <v>1</v>
      </c>
      <c r="G154" s="87"/>
      <c r="H154" s="699"/>
      <c r="I154" s="699"/>
    </row>
    <row r="155" spans="1:9" ht="12">
      <c r="A155" s="718"/>
      <c r="B155" s="222" t="s">
        <v>722</v>
      </c>
      <c r="C155" s="620">
        <v>11341</v>
      </c>
      <c r="D155" s="620">
        <v>11341</v>
      </c>
      <c r="E155" s="620">
        <v>11341</v>
      </c>
      <c r="F155" s="798">
        <f>SUM(E155/D155)</f>
        <v>1</v>
      </c>
      <c r="G155" s="840"/>
      <c r="H155" s="699"/>
      <c r="I155" s="699"/>
    </row>
    <row r="156" spans="1:9" ht="12">
      <c r="A156" s="613"/>
      <c r="B156" s="721" t="s">
        <v>704</v>
      </c>
      <c r="C156" s="620">
        <v>1720</v>
      </c>
      <c r="D156" s="620">
        <v>1720</v>
      </c>
      <c r="E156" s="620">
        <v>1720</v>
      </c>
      <c r="F156" s="798">
        <f>SUM(E156/D156)</f>
        <v>1</v>
      </c>
      <c r="G156" s="785"/>
      <c r="H156" s="699"/>
      <c r="I156" s="699"/>
    </row>
    <row r="157" spans="1:9" ht="12">
      <c r="A157" s="613"/>
      <c r="B157" s="621" t="s">
        <v>438</v>
      </c>
      <c r="C157" s="620"/>
      <c r="D157" s="620"/>
      <c r="E157" s="620"/>
      <c r="F157" s="784"/>
      <c r="G157" s="785"/>
      <c r="H157" s="699"/>
      <c r="I157" s="699"/>
    </row>
    <row r="158" spans="1:9" ht="12">
      <c r="A158" s="718"/>
      <c r="B158" s="621" t="s">
        <v>714</v>
      </c>
      <c r="C158" s="620"/>
      <c r="D158" s="620"/>
      <c r="E158" s="620"/>
      <c r="F158" s="784"/>
      <c r="G158" s="87"/>
      <c r="H158" s="699"/>
      <c r="I158" s="699"/>
    </row>
    <row r="159" spans="1:9" ht="12.75" thickBot="1">
      <c r="A159" s="613"/>
      <c r="B159" s="800" t="s">
        <v>385</v>
      </c>
      <c r="C159" s="852"/>
      <c r="D159" s="852"/>
      <c r="E159" s="852"/>
      <c r="F159" s="802"/>
      <c r="G159" s="825"/>
      <c r="H159" s="699"/>
      <c r="I159" s="699"/>
    </row>
    <row r="160" spans="1:9" ht="12.75" thickBot="1">
      <c r="A160" s="709"/>
      <c r="B160" s="805" t="s">
        <v>472</v>
      </c>
      <c r="C160" s="727">
        <f>SUM(C154:C159)</f>
        <v>54987</v>
      </c>
      <c r="D160" s="727">
        <f>SUM(D154:D159)</f>
        <v>54987</v>
      </c>
      <c r="E160" s="727">
        <f>SUM(E154:E159)</f>
        <v>54987</v>
      </c>
      <c r="F160" s="807">
        <f>SUM(E160/D160)</f>
        <v>1</v>
      </c>
      <c r="G160" s="827"/>
      <c r="H160" s="699"/>
      <c r="I160" s="699"/>
    </row>
    <row r="161" spans="1:9" ht="12">
      <c r="A161" s="707">
        <v>3201</v>
      </c>
      <c r="B161" s="831" t="s">
        <v>815</v>
      </c>
      <c r="C161" s="715"/>
      <c r="D161" s="715"/>
      <c r="E161" s="715"/>
      <c r="F161" s="784"/>
      <c r="G161" s="781"/>
      <c r="H161" s="699"/>
      <c r="I161" s="699"/>
    </row>
    <row r="162" spans="1:9" ht="12">
      <c r="A162" s="707"/>
      <c r="B162" s="721" t="s">
        <v>431</v>
      </c>
      <c r="C162" s="839">
        <v>9000</v>
      </c>
      <c r="D162" s="839">
        <v>9900</v>
      </c>
      <c r="E162" s="839">
        <v>8400</v>
      </c>
      <c r="F162" s="798">
        <f>SUM(E162/D162)</f>
        <v>0.8484848484848485</v>
      </c>
      <c r="G162" s="785"/>
      <c r="H162" s="699"/>
      <c r="I162" s="699"/>
    </row>
    <row r="163" spans="1:9" ht="12">
      <c r="A163" s="707"/>
      <c r="B163" s="222" t="s">
        <v>722</v>
      </c>
      <c r="C163" s="839">
        <v>2100</v>
      </c>
      <c r="D163" s="839">
        <v>2343</v>
      </c>
      <c r="E163" s="839">
        <v>1743</v>
      </c>
      <c r="F163" s="798">
        <f>SUM(E163/D163)</f>
        <v>0.7439180537772087</v>
      </c>
      <c r="G163" s="840"/>
      <c r="H163" s="699"/>
      <c r="I163" s="699"/>
    </row>
    <row r="164" spans="1:9" ht="12">
      <c r="A164" s="707"/>
      <c r="B164" s="721" t="s">
        <v>704</v>
      </c>
      <c r="C164" s="839">
        <v>70100</v>
      </c>
      <c r="D164" s="839">
        <v>73976</v>
      </c>
      <c r="E164" s="839">
        <v>76076</v>
      </c>
      <c r="F164" s="798">
        <f>SUM(E164/D164)</f>
        <v>1.0283875851627555</v>
      </c>
      <c r="G164" s="840"/>
      <c r="H164" s="699"/>
      <c r="I164" s="699"/>
    </row>
    <row r="165" spans="1:9" ht="12">
      <c r="A165" s="707"/>
      <c r="B165" s="853" t="s">
        <v>438</v>
      </c>
      <c r="C165" s="839">
        <v>300</v>
      </c>
      <c r="D165" s="839">
        <v>300</v>
      </c>
      <c r="E165" s="839">
        <v>300</v>
      </c>
      <c r="F165" s="798">
        <f>SUM(E165/D165)</f>
        <v>1</v>
      </c>
      <c r="G165" s="840"/>
      <c r="H165" s="699"/>
      <c r="I165" s="699"/>
    </row>
    <row r="166" spans="1:9" ht="12">
      <c r="A166" s="707"/>
      <c r="B166" s="853" t="s">
        <v>714</v>
      </c>
      <c r="C166" s="839"/>
      <c r="D166" s="839"/>
      <c r="E166" s="839"/>
      <c r="F166" s="784"/>
      <c r="G166" s="785"/>
      <c r="H166" s="699"/>
      <c r="I166" s="699"/>
    </row>
    <row r="167" spans="1:9" ht="12.75" thickBot="1">
      <c r="A167" s="707"/>
      <c r="B167" s="800" t="s">
        <v>385</v>
      </c>
      <c r="C167" s="715"/>
      <c r="D167" s="715"/>
      <c r="E167" s="715"/>
      <c r="F167" s="802"/>
      <c r="G167" s="785"/>
      <c r="H167" s="699"/>
      <c r="I167" s="699"/>
    </row>
    <row r="168" spans="1:9" ht="12.75" thickBot="1">
      <c r="A168" s="734"/>
      <c r="B168" s="805" t="s">
        <v>472</v>
      </c>
      <c r="C168" s="727">
        <f>SUM(C162:C167)</f>
        <v>81500</v>
      </c>
      <c r="D168" s="727">
        <f>SUM(D162:D167)</f>
        <v>86519</v>
      </c>
      <c r="E168" s="727">
        <f>SUM(E162:E167)</f>
        <v>86519</v>
      </c>
      <c r="F168" s="807">
        <f>SUM(E168/D168)</f>
        <v>1</v>
      </c>
      <c r="G168" s="827"/>
      <c r="H168" s="699"/>
      <c r="I168" s="699"/>
    </row>
    <row r="169" spans="1:9" ht="12">
      <c r="A169" s="88">
        <v>3202</v>
      </c>
      <c r="B169" s="733" t="s">
        <v>705</v>
      </c>
      <c r="C169" s="715"/>
      <c r="D169" s="715"/>
      <c r="E169" s="715"/>
      <c r="F169" s="784"/>
      <c r="G169" s="780" t="s">
        <v>536</v>
      </c>
      <c r="H169" s="699"/>
      <c r="I169" s="699"/>
    </row>
    <row r="170" spans="1:9" ht="12">
      <c r="A170" s="88"/>
      <c r="B170" s="719" t="s">
        <v>431</v>
      </c>
      <c r="C170" s="839">
        <v>3000</v>
      </c>
      <c r="D170" s="839">
        <v>3000</v>
      </c>
      <c r="E170" s="839">
        <v>3000</v>
      </c>
      <c r="F170" s="798">
        <f>SUM(E170/D170)</f>
        <v>1</v>
      </c>
      <c r="G170" s="785"/>
      <c r="H170" s="699"/>
      <c r="I170" s="699"/>
    </row>
    <row r="171" spans="1:9" ht="12">
      <c r="A171" s="88"/>
      <c r="B171" s="222" t="s">
        <v>722</v>
      </c>
      <c r="C171" s="839">
        <v>1000</v>
      </c>
      <c r="D171" s="839">
        <v>1000</v>
      </c>
      <c r="E171" s="839">
        <v>1000</v>
      </c>
      <c r="F171" s="798">
        <f>SUM(E171/D171)</f>
        <v>1</v>
      </c>
      <c r="G171" s="840"/>
      <c r="H171" s="699"/>
      <c r="I171" s="699"/>
    </row>
    <row r="172" spans="1:9" ht="12">
      <c r="A172" s="88"/>
      <c r="B172" s="721" t="s">
        <v>704</v>
      </c>
      <c r="C172" s="839">
        <v>9000</v>
      </c>
      <c r="D172" s="839">
        <v>10288</v>
      </c>
      <c r="E172" s="839">
        <v>10288</v>
      </c>
      <c r="F172" s="798">
        <f>SUM(E172/D172)</f>
        <v>1</v>
      </c>
      <c r="G172" s="840"/>
      <c r="H172" s="699"/>
      <c r="I172" s="699"/>
    </row>
    <row r="173" spans="1:9" ht="12">
      <c r="A173" s="88"/>
      <c r="B173" s="621" t="s">
        <v>438</v>
      </c>
      <c r="C173" s="839"/>
      <c r="D173" s="839"/>
      <c r="E173" s="839"/>
      <c r="F173" s="798"/>
      <c r="G173" s="840"/>
      <c r="H173" s="699"/>
      <c r="I173" s="699"/>
    </row>
    <row r="174" spans="1:9" ht="12">
      <c r="A174" s="88"/>
      <c r="B174" s="621" t="s">
        <v>714</v>
      </c>
      <c r="C174" s="715"/>
      <c r="D174" s="839">
        <v>172</v>
      </c>
      <c r="E174" s="839">
        <v>172</v>
      </c>
      <c r="F174" s="798">
        <f>SUM(E174/D174)</f>
        <v>1</v>
      </c>
      <c r="G174" s="840"/>
      <c r="H174" s="699"/>
      <c r="I174" s="699"/>
    </row>
    <row r="175" spans="1:9" ht="12.75" thickBot="1">
      <c r="A175" s="88"/>
      <c r="B175" s="800" t="s">
        <v>691</v>
      </c>
      <c r="C175" s="841"/>
      <c r="D175" s="740">
        <v>2000</v>
      </c>
      <c r="E175" s="740">
        <v>2000</v>
      </c>
      <c r="F175" s="859">
        <f>SUM(E175/D175)</f>
        <v>1</v>
      </c>
      <c r="G175" s="825"/>
      <c r="H175" s="699"/>
      <c r="I175" s="699"/>
    </row>
    <row r="176" spans="1:9" ht="12.75" thickBot="1">
      <c r="A176" s="734"/>
      <c r="B176" s="805" t="s">
        <v>472</v>
      </c>
      <c r="C176" s="727">
        <f>SUM(C170:C175)</f>
        <v>13000</v>
      </c>
      <c r="D176" s="727">
        <f>SUM(D170:D175)</f>
        <v>16460</v>
      </c>
      <c r="E176" s="727">
        <f>SUM(E170:E175)</f>
        <v>16460</v>
      </c>
      <c r="F176" s="807">
        <f>SUM(E176/D176)</f>
        <v>1</v>
      </c>
      <c r="G176" s="827"/>
      <c r="H176" s="699"/>
      <c r="I176" s="699"/>
    </row>
    <row r="177" spans="1:9" ht="12">
      <c r="A177" s="88">
        <v>3203</v>
      </c>
      <c r="B177" s="834" t="s">
        <v>514</v>
      </c>
      <c r="C177" s="715"/>
      <c r="D177" s="715"/>
      <c r="E177" s="715"/>
      <c r="F177" s="784"/>
      <c r="G177" s="822" t="s">
        <v>501</v>
      </c>
      <c r="H177" s="699"/>
      <c r="I177" s="699"/>
    </row>
    <row r="178" spans="1:9" ht="12" customHeight="1">
      <c r="A178" s="718"/>
      <c r="B178" s="719" t="s">
        <v>431</v>
      </c>
      <c r="C178" s="620"/>
      <c r="D178" s="620"/>
      <c r="E178" s="620"/>
      <c r="F178" s="784"/>
      <c r="G178" s="785" t="s">
        <v>502</v>
      </c>
      <c r="H178" s="699"/>
      <c r="I178" s="699"/>
    </row>
    <row r="179" spans="1:9" ht="12" customHeight="1">
      <c r="A179" s="718"/>
      <c r="B179" s="222" t="s">
        <v>722</v>
      </c>
      <c r="C179" s="620"/>
      <c r="D179" s="620"/>
      <c r="E179" s="620"/>
      <c r="F179" s="784"/>
      <c r="G179" s="822"/>
      <c r="H179" s="699"/>
      <c r="I179" s="699"/>
    </row>
    <row r="180" spans="1:9" ht="12" customHeight="1">
      <c r="A180" s="718"/>
      <c r="B180" s="721" t="s">
        <v>704</v>
      </c>
      <c r="C180" s="620">
        <v>10000</v>
      </c>
      <c r="D180" s="620">
        <v>11425</v>
      </c>
      <c r="E180" s="620">
        <v>9616</v>
      </c>
      <c r="F180" s="798">
        <f>SUM(E180/D180)</f>
        <v>0.8416630196936543</v>
      </c>
      <c r="G180" s="845"/>
      <c r="H180" s="699"/>
      <c r="I180" s="699"/>
    </row>
    <row r="181" spans="1:9" ht="12" customHeight="1">
      <c r="A181" s="718"/>
      <c r="B181" s="621" t="s">
        <v>438</v>
      </c>
      <c r="C181" s="620"/>
      <c r="D181" s="620"/>
      <c r="E181" s="620"/>
      <c r="F181" s="798"/>
      <c r="G181" s="845"/>
      <c r="H181" s="699"/>
      <c r="I181" s="699"/>
    </row>
    <row r="182" spans="1:9" ht="12" customHeight="1">
      <c r="A182" s="718"/>
      <c r="B182" s="621" t="s">
        <v>714</v>
      </c>
      <c r="C182" s="620"/>
      <c r="D182" s="620"/>
      <c r="E182" s="620"/>
      <c r="F182" s="798"/>
      <c r="G182" s="845"/>
      <c r="H182" s="699"/>
      <c r="I182" s="699"/>
    </row>
    <row r="183" spans="1:9" ht="12" customHeight="1">
      <c r="A183" s="718"/>
      <c r="B183" s="854" t="s">
        <v>644</v>
      </c>
      <c r="C183" s="620"/>
      <c r="D183" s="620"/>
      <c r="E183" s="620">
        <v>1809</v>
      </c>
      <c r="F183" s="798"/>
      <c r="G183" s="855"/>
      <c r="H183" s="699"/>
      <c r="I183" s="699"/>
    </row>
    <row r="184" spans="1:9" ht="12" customHeight="1" thickBot="1">
      <c r="A184" s="718"/>
      <c r="B184" s="800" t="s">
        <v>691</v>
      </c>
      <c r="C184" s="620"/>
      <c r="D184" s="620">
        <v>5380</v>
      </c>
      <c r="E184" s="620">
        <v>5380</v>
      </c>
      <c r="F184" s="859">
        <f>SUM(E184/D184)</f>
        <v>1</v>
      </c>
      <c r="G184" s="780"/>
      <c r="H184" s="699"/>
      <c r="I184" s="699"/>
    </row>
    <row r="185" spans="1:9" ht="12" customHeight="1" thickBot="1">
      <c r="A185" s="734"/>
      <c r="B185" s="805" t="s">
        <v>472</v>
      </c>
      <c r="C185" s="727">
        <f>SUM(C178:C184)</f>
        <v>10000</v>
      </c>
      <c r="D185" s="727">
        <f>SUM(D178:D184)</f>
        <v>16805</v>
      </c>
      <c r="E185" s="727">
        <f>SUM(E178:E184)</f>
        <v>16805</v>
      </c>
      <c r="F185" s="807">
        <f>SUM(E185/D185)</f>
        <v>1</v>
      </c>
      <c r="G185" s="827"/>
      <c r="H185" s="699"/>
      <c r="I185" s="699"/>
    </row>
    <row r="186" spans="1:9" ht="12" customHeight="1">
      <c r="A186" s="88">
        <v>3204</v>
      </c>
      <c r="B186" s="834" t="s">
        <v>454</v>
      </c>
      <c r="C186" s="715"/>
      <c r="D186" s="715"/>
      <c r="E186" s="715"/>
      <c r="F186" s="784"/>
      <c r="G186" s="822"/>
      <c r="H186" s="699"/>
      <c r="I186" s="699"/>
    </row>
    <row r="187" spans="1:9" ht="12" customHeight="1">
      <c r="A187" s="718"/>
      <c r="B187" s="719" t="s">
        <v>431</v>
      </c>
      <c r="C187" s="620"/>
      <c r="D187" s="620"/>
      <c r="E187" s="620"/>
      <c r="F187" s="784"/>
      <c r="G187" s="785"/>
      <c r="H187" s="699"/>
      <c r="I187" s="699"/>
    </row>
    <row r="188" spans="1:9" ht="12" customHeight="1">
      <c r="A188" s="718"/>
      <c r="B188" s="222" t="s">
        <v>722</v>
      </c>
      <c r="C188" s="620"/>
      <c r="D188" s="620"/>
      <c r="E188" s="620"/>
      <c r="F188" s="784"/>
      <c r="G188" s="822"/>
      <c r="H188" s="699"/>
      <c r="I188" s="699"/>
    </row>
    <row r="189" spans="1:9" ht="12" customHeight="1">
      <c r="A189" s="718"/>
      <c r="B189" s="721" t="s">
        <v>704</v>
      </c>
      <c r="C189" s="620">
        <v>5000</v>
      </c>
      <c r="D189" s="620">
        <v>7500</v>
      </c>
      <c r="E189" s="620">
        <v>7500</v>
      </c>
      <c r="F189" s="798">
        <f>SUM(E189/D189)</f>
        <v>1</v>
      </c>
      <c r="G189" s="845"/>
      <c r="H189" s="699"/>
      <c r="I189" s="699"/>
    </row>
    <row r="190" spans="1:9" ht="12" customHeight="1">
      <c r="A190" s="718"/>
      <c r="B190" s="621" t="s">
        <v>714</v>
      </c>
      <c r="C190" s="620"/>
      <c r="D190" s="620"/>
      <c r="E190" s="620"/>
      <c r="F190" s="784"/>
      <c r="G190" s="845"/>
      <c r="H190" s="699"/>
      <c r="I190" s="699"/>
    </row>
    <row r="191" spans="1:9" ht="12" customHeight="1">
      <c r="A191" s="718"/>
      <c r="B191" s="621" t="s">
        <v>438</v>
      </c>
      <c r="C191" s="620"/>
      <c r="D191" s="620"/>
      <c r="E191" s="620"/>
      <c r="F191" s="784"/>
      <c r="G191" s="785"/>
      <c r="H191" s="699"/>
      <c r="I191" s="699"/>
    </row>
    <row r="192" spans="1:9" ht="12" customHeight="1" thickBot="1">
      <c r="A192" s="718"/>
      <c r="B192" s="800" t="s">
        <v>385</v>
      </c>
      <c r="C192" s="620"/>
      <c r="D192" s="620"/>
      <c r="E192" s="620"/>
      <c r="F192" s="802"/>
      <c r="G192" s="780"/>
      <c r="H192" s="699"/>
      <c r="I192" s="699"/>
    </row>
    <row r="193" spans="1:9" ht="12" customHeight="1" thickBot="1">
      <c r="A193" s="734"/>
      <c r="B193" s="805" t="s">
        <v>472</v>
      </c>
      <c r="C193" s="727">
        <f>SUM(C187:C192)</f>
        <v>5000</v>
      </c>
      <c r="D193" s="727">
        <f>SUM(D187:D192)</f>
        <v>7500</v>
      </c>
      <c r="E193" s="727">
        <f>SUM(E187:E192)</f>
        <v>7500</v>
      </c>
      <c r="F193" s="807">
        <f>SUM(E193/D193)</f>
        <v>1</v>
      </c>
      <c r="G193" s="827"/>
      <c r="H193" s="699"/>
      <c r="I193" s="699"/>
    </row>
    <row r="194" spans="1:9" ht="12" customHeight="1">
      <c r="A194" s="88">
        <v>3205</v>
      </c>
      <c r="B194" s="834" t="s">
        <v>822</v>
      </c>
      <c r="C194" s="715"/>
      <c r="D194" s="715"/>
      <c r="E194" s="715"/>
      <c r="F194" s="784"/>
      <c r="G194" s="822" t="s">
        <v>501</v>
      </c>
      <c r="H194" s="699"/>
      <c r="I194" s="699"/>
    </row>
    <row r="195" spans="1:9" ht="12" customHeight="1">
      <c r="A195" s="718"/>
      <c r="B195" s="719" t="s">
        <v>431</v>
      </c>
      <c r="C195" s="620">
        <v>1700</v>
      </c>
      <c r="D195" s="620">
        <v>1700</v>
      </c>
      <c r="E195" s="620">
        <v>1700</v>
      </c>
      <c r="F195" s="798">
        <f>SUM(E195/D195)</f>
        <v>1</v>
      </c>
      <c r="G195" s="785" t="s">
        <v>502</v>
      </c>
      <c r="H195" s="699"/>
      <c r="I195" s="699"/>
    </row>
    <row r="196" spans="1:9" ht="12" customHeight="1">
      <c r="A196" s="718"/>
      <c r="B196" s="222" t="s">
        <v>722</v>
      </c>
      <c r="C196" s="620">
        <v>460</v>
      </c>
      <c r="D196" s="620">
        <v>460</v>
      </c>
      <c r="E196" s="620">
        <v>460</v>
      </c>
      <c r="F196" s="798">
        <f>SUM(E196/D196)</f>
        <v>1</v>
      </c>
      <c r="G196" s="823"/>
      <c r="H196" s="699"/>
      <c r="I196" s="699"/>
    </row>
    <row r="197" spans="1:9" ht="12" customHeight="1">
      <c r="A197" s="613"/>
      <c r="B197" s="721" t="s">
        <v>704</v>
      </c>
      <c r="C197" s="620">
        <v>26840</v>
      </c>
      <c r="D197" s="620">
        <v>38828</v>
      </c>
      <c r="E197" s="620">
        <v>38828</v>
      </c>
      <c r="F197" s="798">
        <f>SUM(E197/D197)</f>
        <v>1</v>
      </c>
      <c r="G197" s="824"/>
      <c r="H197" s="699"/>
      <c r="I197" s="699"/>
    </row>
    <row r="198" spans="1:9" ht="12" customHeight="1">
      <c r="A198" s="613"/>
      <c r="B198" s="621" t="s">
        <v>438</v>
      </c>
      <c r="C198" s="620"/>
      <c r="D198" s="620"/>
      <c r="E198" s="620"/>
      <c r="F198" s="798"/>
      <c r="G198" s="824"/>
      <c r="H198" s="699"/>
      <c r="I198" s="699"/>
    </row>
    <row r="199" spans="1:9" ht="12" customHeight="1">
      <c r="A199" s="613"/>
      <c r="B199" s="621" t="s">
        <v>714</v>
      </c>
      <c r="C199" s="620"/>
      <c r="D199" s="620"/>
      <c r="E199" s="620"/>
      <c r="F199" s="784"/>
      <c r="G199" s="824"/>
      <c r="H199" s="699"/>
      <c r="I199" s="699"/>
    </row>
    <row r="200" spans="1:9" ht="12" customHeight="1">
      <c r="A200" s="613"/>
      <c r="B200" s="621" t="s">
        <v>438</v>
      </c>
      <c r="C200" s="620"/>
      <c r="D200" s="620"/>
      <c r="E200" s="620"/>
      <c r="F200" s="784"/>
      <c r="G200" s="824"/>
      <c r="H200" s="699"/>
      <c r="I200" s="699"/>
    </row>
    <row r="201" spans="1:9" ht="12" customHeight="1" thickBot="1">
      <c r="A201" s="613"/>
      <c r="B201" s="800" t="s">
        <v>385</v>
      </c>
      <c r="C201" s="724"/>
      <c r="D201" s="724"/>
      <c r="E201" s="724"/>
      <c r="F201" s="802"/>
      <c r="G201" s="856"/>
      <c r="H201" s="699"/>
      <c r="I201" s="699"/>
    </row>
    <row r="202" spans="1:9" ht="12" customHeight="1" thickBot="1">
      <c r="A202" s="734"/>
      <c r="B202" s="805" t="s">
        <v>472</v>
      </c>
      <c r="C202" s="727">
        <f>SUM(C195:C201)</f>
        <v>29000</v>
      </c>
      <c r="D202" s="727">
        <f>SUM(D195:D201)</f>
        <v>40988</v>
      </c>
      <c r="E202" s="727">
        <f>SUM(E195:E201)</f>
        <v>40988</v>
      </c>
      <c r="F202" s="807">
        <f>SUM(E202/D202)</f>
        <v>1</v>
      </c>
      <c r="G202" s="857"/>
      <c r="H202" s="699"/>
      <c r="I202" s="699"/>
    </row>
    <row r="203" spans="1:9" ht="12" customHeight="1">
      <c r="A203" s="707">
        <v>3206</v>
      </c>
      <c r="B203" s="834" t="s">
        <v>445</v>
      </c>
      <c r="C203" s="715"/>
      <c r="D203" s="715"/>
      <c r="E203" s="715"/>
      <c r="F203" s="784"/>
      <c r="G203" s="822" t="s">
        <v>501</v>
      </c>
      <c r="H203" s="699"/>
      <c r="I203" s="699"/>
    </row>
    <row r="204" spans="1:9" ht="12" customHeight="1">
      <c r="A204" s="613"/>
      <c r="B204" s="719" t="s">
        <v>431</v>
      </c>
      <c r="C204" s="620"/>
      <c r="D204" s="620"/>
      <c r="E204" s="620"/>
      <c r="F204" s="784"/>
      <c r="G204" s="785" t="s">
        <v>502</v>
      </c>
      <c r="H204" s="699"/>
      <c r="I204" s="699"/>
    </row>
    <row r="205" spans="1:9" ht="12" customHeight="1">
      <c r="A205" s="613"/>
      <c r="B205" s="222" t="s">
        <v>722</v>
      </c>
      <c r="C205" s="620"/>
      <c r="D205" s="620"/>
      <c r="E205" s="620"/>
      <c r="F205" s="784"/>
      <c r="G205" s="823"/>
      <c r="H205" s="699"/>
      <c r="I205" s="699"/>
    </row>
    <row r="206" spans="1:9" ht="12" customHeight="1">
      <c r="A206" s="613"/>
      <c r="B206" s="721" t="s">
        <v>704</v>
      </c>
      <c r="C206" s="620">
        <v>3000</v>
      </c>
      <c r="D206" s="620">
        <v>3000</v>
      </c>
      <c r="E206" s="620">
        <v>3000</v>
      </c>
      <c r="F206" s="798">
        <f>SUM(E206/D206)</f>
        <v>1</v>
      </c>
      <c r="G206" s="824"/>
      <c r="H206" s="699"/>
      <c r="I206" s="699"/>
    </row>
    <row r="207" spans="1:9" ht="12" customHeight="1">
      <c r="A207" s="613"/>
      <c r="B207" s="621" t="s">
        <v>438</v>
      </c>
      <c r="C207" s="620"/>
      <c r="D207" s="620"/>
      <c r="E207" s="620"/>
      <c r="F207" s="784"/>
      <c r="G207" s="824"/>
      <c r="H207" s="699"/>
      <c r="I207" s="699"/>
    </row>
    <row r="208" spans="1:9" ht="12" customHeight="1">
      <c r="A208" s="718"/>
      <c r="B208" s="621" t="s">
        <v>714</v>
      </c>
      <c r="C208" s="620"/>
      <c r="D208" s="620"/>
      <c r="E208" s="620"/>
      <c r="F208" s="784"/>
      <c r="G208" s="824"/>
      <c r="H208" s="699"/>
      <c r="I208" s="699"/>
    </row>
    <row r="209" spans="1:9" ht="12" customHeight="1" thickBot="1">
      <c r="A209" s="718"/>
      <c r="B209" s="800" t="s">
        <v>385</v>
      </c>
      <c r="C209" s="724"/>
      <c r="D209" s="724"/>
      <c r="E209" s="724"/>
      <c r="F209" s="802"/>
      <c r="G209" s="844"/>
      <c r="H209" s="699"/>
      <c r="I209" s="699"/>
    </row>
    <row r="210" spans="1:9" ht="12" customHeight="1" thickBot="1">
      <c r="A210" s="734"/>
      <c r="B210" s="805" t="s">
        <v>472</v>
      </c>
      <c r="C210" s="727">
        <f>SUM(C204:C209)</f>
        <v>3000</v>
      </c>
      <c r="D210" s="727">
        <f>SUM(D204:D209)</f>
        <v>3000</v>
      </c>
      <c r="E210" s="727">
        <f>SUM(E204:E209)</f>
        <v>3000</v>
      </c>
      <c r="F210" s="807">
        <f>SUM(E210/D210)</f>
        <v>1</v>
      </c>
      <c r="G210" s="858"/>
      <c r="H210" s="699"/>
      <c r="I210" s="699"/>
    </row>
    <row r="211" spans="1:9" ht="12" customHeight="1">
      <c r="A211" s="707">
        <v>3207</v>
      </c>
      <c r="B211" s="834" t="s">
        <v>711</v>
      </c>
      <c r="C211" s="715"/>
      <c r="D211" s="715"/>
      <c r="E211" s="715"/>
      <c r="F211" s="784"/>
      <c r="G211" s="823"/>
      <c r="H211" s="699"/>
      <c r="I211" s="699"/>
    </row>
    <row r="212" spans="1:9" ht="12" customHeight="1">
      <c r="A212" s="613"/>
      <c r="B212" s="719" t="s">
        <v>431</v>
      </c>
      <c r="C212" s="620"/>
      <c r="D212" s="620"/>
      <c r="E212" s="620"/>
      <c r="F212" s="784"/>
      <c r="G212" s="823"/>
      <c r="H212" s="699"/>
      <c r="I212" s="699"/>
    </row>
    <row r="213" spans="1:9" ht="12" customHeight="1">
      <c r="A213" s="613"/>
      <c r="B213" s="222" t="s">
        <v>722</v>
      </c>
      <c r="C213" s="620"/>
      <c r="D213" s="620"/>
      <c r="E213" s="620"/>
      <c r="F213" s="784"/>
      <c r="G213" s="823"/>
      <c r="H213" s="699"/>
      <c r="I213" s="699"/>
    </row>
    <row r="214" spans="1:9" ht="12" customHeight="1">
      <c r="A214" s="613"/>
      <c r="B214" s="721" t="s">
        <v>704</v>
      </c>
      <c r="C214" s="620">
        <v>25000</v>
      </c>
      <c r="D214" s="620">
        <v>25000</v>
      </c>
      <c r="E214" s="620">
        <v>25000</v>
      </c>
      <c r="F214" s="798">
        <f>SUM(E214/D214)</f>
        <v>1</v>
      </c>
      <c r="G214" s="823"/>
      <c r="H214" s="699"/>
      <c r="I214" s="699"/>
    </row>
    <row r="215" spans="1:9" ht="12" customHeight="1">
      <c r="A215" s="613"/>
      <c r="B215" s="621" t="s">
        <v>438</v>
      </c>
      <c r="C215" s="620"/>
      <c r="D215" s="620"/>
      <c r="E215" s="620"/>
      <c r="F215" s="784"/>
      <c r="G215" s="823"/>
      <c r="H215" s="699"/>
      <c r="I215" s="699"/>
    </row>
    <row r="216" spans="1:9" ht="12" customHeight="1">
      <c r="A216" s="613"/>
      <c r="B216" s="621" t="s">
        <v>714</v>
      </c>
      <c r="C216" s="620"/>
      <c r="D216" s="620"/>
      <c r="E216" s="620"/>
      <c r="F216" s="784"/>
      <c r="G216" s="823"/>
      <c r="H216" s="699"/>
      <c r="I216" s="699"/>
    </row>
    <row r="217" spans="1:9" ht="12" customHeight="1" thickBot="1">
      <c r="A217" s="613"/>
      <c r="B217" s="800" t="s">
        <v>385</v>
      </c>
      <c r="C217" s="724"/>
      <c r="D217" s="724"/>
      <c r="E217" s="724"/>
      <c r="F217" s="802"/>
      <c r="G217" s="780"/>
      <c r="H217" s="699"/>
      <c r="I217" s="699"/>
    </row>
    <row r="218" spans="1:9" ht="12.75" thickBot="1">
      <c r="A218" s="709"/>
      <c r="B218" s="805" t="s">
        <v>472</v>
      </c>
      <c r="C218" s="727">
        <f>SUM(C212:C217)</f>
        <v>25000</v>
      </c>
      <c r="D218" s="727">
        <f>SUM(D212:D217)</f>
        <v>25000</v>
      </c>
      <c r="E218" s="727">
        <f>SUM(E212:E217)</f>
        <v>25000</v>
      </c>
      <c r="F218" s="807">
        <f>SUM(E218/D218)</f>
        <v>1</v>
      </c>
      <c r="G218" s="827"/>
      <c r="H218" s="699"/>
      <c r="I218" s="699"/>
    </row>
    <row r="219" spans="1:9" ht="12">
      <c r="A219" s="707">
        <v>3208</v>
      </c>
      <c r="B219" s="834" t="s">
        <v>550</v>
      </c>
      <c r="C219" s="715"/>
      <c r="D219" s="715"/>
      <c r="E219" s="715"/>
      <c r="F219" s="784"/>
      <c r="G219" s="823"/>
      <c r="H219" s="699"/>
      <c r="I219" s="699"/>
    </row>
    <row r="220" spans="1:9" ht="12">
      <c r="A220" s="613"/>
      <c r="B220" s="719" t="s">
        <v>431</v>
      </c>
      <c r="C220" s="620"/>
      <c r="D220" s="620"/>
      <c r="E220" s="620"/>
      <c r="F220" s="784"/>
      <c r="G220" s="823"/>
      <c r="H220" s="699"/>
      <c r="I220" s="699"/>
    </row>
    <row r="221" spans="1:9" ht="12">
      <c r="A221" s="613"/>
      <c r="B221" s="222" t="s">
        <v>722</v>
      </c>
      <c r="C221" s="620"/>
      <c r="D221" s="620"/>
      <c r="E221" s="620"/>
      <c r="F221" s="784"/>
      <c r="G221" s="823"/>
      <c r="H221" s="699"/>
      <c r="I221" s="699"/>
    </row>
    <row r="222" spans="1:9" ht="12">
      <c r="A222" s="613"/>
      <c r="B222" s="721" t="s">
        <v>704</v>
      </c>
      <c r="C222" s="620">
        <v>20500</v>
      </c>
      <c r="D222" s="620">
        <v>20970</v>
      </c>
      <c r="E222" s="620">
        <v>20970</v>
      </c>
      <c r="F222" s="798">
        <f>SUM(E222/D222)</f>
        <v>1</v>
      </c>
      <c r="G222" s="823"/>
      <c r="H222" s="699"/>
      <c r="I222" s="699"/>
    </row>
    <row r="223" spans="1:9" ht="12">
      <c r="A223" s="613"/>
      <c r="B223" s="621" t="s">
        <v>438</v>
      </c>
      <c r="C223" s="620"/>
      <c r="D223" s="620"/>
      <c r="E223" s="620"/>
      <c r="F223" s="784"/>
      <c r="G223" s="823"/>
      <c r="H223" s="699"/>
      <c r="I223" s="699"/>
    </row>
    <row r="224" spans="1:9" ht="12">
      <c r="A224" s="613"/>
      <c r="B224" s="621" t="s">
        <v>714</v>
      </c>
      <c r="C224" s="620"/>
      <c r="D224" s="620"/>
      <c r="E224" s="620"/>
      <c r="F224" s="784"/>
      <c r="G224" s="823"/>
      <c r="H224" s="699"/>
      <c r="I224" s="699"/>
    </row>
    <row r="225" spans="1:9" ht="12.75" thickBot="1">
      <c r="A225" s="613"/>
      <c r="B225" s="800" t="s">
        <v>385</v>
      </c>
      <c r="C225" s="724"/>
      <c r="D225" s="724"/>
      <c r="E225" s="724"/>
      <c r="F225" s="802"/>
      <c r="G225" s="780"/>
      <c r="H225" s="699"/>
      <c r="I225" s="699"/>
    </row>
    <row r="226" spans="1:9" ht="12.75" thickBot="1">
      <c r="A226" s="709"/>
      <c r="B226" s="805" t="s">
        <v>472</v>
      </c>
      <c r="C226" s="727">
        <f>SUM(C220:C225)</f>
        <v>20500</v>
      </c>
      <c r="D226" s="727">
        <f>SUM(D220:D225)</f>
        <v>20970</v>
      </c>
      <c r="E226" s="727">
        <f>SUM(E220:E225)</f>
        <v>20970</v>
      </c>
      <c r="F226" s="807">
        <f>SUM(E226/D226)</f>
        <v>1</v>
      </c>
      <c r="G226" s="827"/>
      <c r="H226" s="699"/>
      <c r="I226" s="699"/>
    </row>
    <row r="227" spans="1:9" ht="12">
      <c r="A227" s="88">
        <v>3209</v>
      </c>
      <c r="B227" s="736" t="s">
        <v>357</v>
      </c>
      <c r="C227" s="715"/>
      <c r="D227" s="715"/>
      <c r="E227" s="715"/>
      <c r="F227" s="784"/>
      <c r="G227" s="822"/>
      <c r="H227" s="699"/>
      <c r="I227" s="699"/>
    </row>
    <row r="228" spans="1:9" ht="12">
      <c r="A228" s="88"/>
      <c r="B228" s="721" t="s">
        <v>431</v>
      </c>
      <c r="C228" s="839">
        <v>100</v>
      </c>
      <c r="D228" s="839">
        <v>100</v>
      </c>
      <c r="E228" s="839">
        <v>100</v>
      </c>
      <c r="F228" s="798">
        <f>SUM(E228/D228)</f>
        <v>1</v>
      </c>
      <c r="G228" s="785"/>
      <c r="H228" s="699"/>
      <c r="I228" s="699"/>
    </row>
    <row r="229" spans="1:9" ht="12">
      <c r="A229" s="88"/>
      <c r="B229" s="222" t="s">
        <v>722</v>
      </c>
      <c r="C229" s="839">
        <v>80</v>
      </c>
      <c r="D229" s="839">
        <v>80</v>
      </c>
      <c r="E229" s="839">
        <v>80</v>
      </c>
      <c r="F229" s="798">
        <f>SUM(E229/D229)</f>
        <v>1</v>
      </c>
      <c r="G229" s="840"/>
      <c r="H229" s="699"/>
      <c r="I229" s="699"/>
    </row>
    <row r="230" spans="1:9" ht="12">
      <c r="A230" s="88"/>
      <c r="B230" s="721" t="s">
        <v>704</v>
      </c>
      <c r="C230" s="839">
        <v>3320</v>
      </c>
      <c r="D230" s="839">
        <v>5501</v>
      </c>
      <c r="E230" s="839">
        <v>1001</v>
      </c>
      <c r="F230" s="798">
        <f>SUM(E230/D230)</f>
        <v>0.1819669151063443</v>
      </c>
      <c r="G230" s="840"/>
      <c r="H230" s="699"/>
      <c r="I230" s="699"/>
    </row>
    <row r="231" spans="1:9" ht="12">
      <c r="A231" s="88"/>
      <c r="B231" s="853" t="s">
        <v>438</v>
      </c>
      <c r="C231" s="839"/>
      <c r="D231" s="839"/>
      <c r="E231" s="839"/>
      <c r="F231" s="798"/>
      <c r="G231" s="840"/>
      <c r="H231" s="699"/>
      <c r="I231" s="699"/>
    </row>
    <row r="232" spans="1:9" ht="12">
      <c r="A232" s="88"/>
      <c r="B232" s="853" t="s">
        <v>714</v>
      </c>
      <c r="C232" s="839">
        <v>4500</v>
      </c>
      <c r="D232" s="839">
        <v>8750</v>
      </c>
      <c r="E232" s="839">
        <v>12750</v>
      </c>
      <c r="F232" s="798">
        <f>SUM(E232/D232)</f>
        <v>1.457142857142857</v>
      </c>
      <c r="G232" s="785"/>
      <c r="H232" s="699"/>
      <c r="I232" s="699"/>
    </row>
    <row r="233" spans="1:9" ht="12.75" thickBot="1">
      <c r="A233" s="88"/>
      <c r="B233" s="800" t="s">
        <v>691</v>
      </c>
      <c r="C233" s="841"/>
      <c r="D233" s="841"/>
      <c r="E233" s="740">
        <v>500</v>
      </c>
      <c r="F233" s="802"/>
      <c r="G233" s="825"/>
      <c r="H233" s="699"/>
      <c r="I233" s="699"/>
    </row>
    <row r="234" spans="1:9" ht="12.75" thickBot="1">
      <c r="A234" s="734"/>
      <c r="B234" s="805" t="s">
        <v>472</v>
      </c>
      <c r="C234" s="727">
        <f>SUM(C228:C233)</f>
        <v>8000</v>
      </c>
      <c r="D234" s="727">
        <f>SUM(D228:D233)</f>
        <v>14431</v>
      </c>
      <c r="E234" s="727">
        <f>SUM(E228:E233)</f>
        <v>14431</v>
      </c>
      <c r="F234" s="807">
        <f>SUM(E234/D234)</f>
        <v>1</v>
      </c>
      <c r="G234" s="827"/>
      <c r="H234" s="699"/>
      <c r="I234" s="699"/>
    </row>
    <row r="235" spans="1:9" ht="12">
      <c r="A235" s="88">
        <v>3210</v>
      </c>
      <c r="B235" s="736" t="s">
        <v>297</v>
      </c>
      <c r="C235" s="715"/>
      <c r="D235" s="715"/>
      <c r="E235" s="715"/>
      <c r="F235" s="784"/>
      <c r="G235" s="822"/>
      <c r="H235" s="699"/>
      <c r="I235" s="699"/>
    </row>
    <row r="236" spans="1:9" ht="12">
      <c r="A236" s="88"/>
      <c r="B236" s="721" t="s">
        <v>431</v>
      </c>
      <c r="C236" s="715"/>
      <c r="D236" s="715"/>
      <c r="E236" s="715"/>
      <c r="F236" s="784"/>
      <c r="G236" s="785"/>
      <c r="H236" s="699"/>
      <c r="I236" s="699"/>
    </row>
    <row r="237" spans="1:9" ht="12">
      <c r="A237" s="88"/>
      <c r="B237" s="222" t="s">
        <v>722</v>
      </c>
      <c r="C237" s="715"/>
      <c r="D237" s="715"/>
      <c r="E237" s="715"/>
      <c r="F237" s="784"/>
      <c r="G237" s="840"/>
      <c r="H237" s="699"/>
      <c r="I237" s="699"/>
    </row>
    <row r="238" spans="1:9" ht="12">
      <c r="A238" s="88"/>
      <c r="B238" s="721" t="s">
        <v>704</v>
      </c>
      <c r="C238" s="839">
        <v>3000</v>
      </c>
      <c r="D238" s="839">
        <v>3000</v>
      </c>
      <c r="E238" s="839">
        <v>3000</v>
      </c>
      <c r="F238" s="798">
        <f>SUM(E238/D238)</f>
        <v>1</v>
      </c>
      <c r="G238" s="840"/>
      <c r="H238" s="699"/>
      <c r="I238" s="699"/>
    </row>
    <row r="239" spans="1:9" ht="12">
      <c r="A239" s="88"/>
      <c r="B239" s="853" t="s">
        <v>438</v>
      </c>
      <c r="C239" s="839"/>
      <c r="D239" s="839"/>
      <c r="E239" s="839"/>
      <c r="F239" s="784"/>
      <c r="G239" s="840"/>
      <c r="H239" s="699"/>
      <c r="I239" s="699"/>
    </row>
    <row r="240" spans="1:9" ht="12">
      <c r="A240" s="88"/>
      <c r="B240" s="853" t="s">
        <v>714</v>
      </c>
      <c r="C240" s="839"/>
      <c r="D240" s="839"/>
      <c r="E240" s="839"/>
      <c r="F240" s="784"/>
      <c r="G240" s="785"/>
      <c r="H240" s="699"/>
      <c r="I240" s="699"/>
    </row>
    <row r="241" spans="1:9" ht="12.75" thickBot="1">
      <c r="A241" s="88"/>
      <c r="B241" s="800" t="s">
        <v>385</v>
      </c>
      <c r="C241" s="841"/>
      <c r="D241" s="841"/>
      <c r="E241" s="841"/>
      <c r="F241" s="802"/>
      <c r="G241" s="825"/>
      <c r="H241" s="699"/>
      <c r="I241" s="699"/>
    </row>
    <row r="242" spans="1:9" ht="12.75" thickBot="1">
      <c r="A242" s="734"/>
      <c r="B242" s="805" t="s">
        <v>472</v>
      </c>
      <c r="C242" s="727">
        <f>SUM(C238:C241)</f>
        <v>3000</v>
      </c>
      <c r="D242" s="727">
        <f>SUM(D238:D241)</f>
        <v>3000</v>
      </c>
      <c r="E242" s="727">
        <f>SUM(E238:E241)</f>
        <v>3000</v>
      </c>
      <c r="F242" s="807">
        <f>SUM(E242/D242)</f>
        <v>1</v>
      </c>
      <c r="G242" s="827"/>
      <c r="H242" s="699"/>
      <c r="I242" s="699"/>
    </row>
    <row r="243" spans="1:9" ht="12">
      <c r="A243" s="707"/>
      <c r="B243" s="733" t="s">
        <v>389</v>
      </c>
      <c r="C243" s="729">
        <f>SUM(C251+C259+C267+C275+C283)</f>
        <v>1985573</v>
      </c>
      <c r="D243" s="729">
        <f>SUM(D251+D259+D267+D275+D283)</f>
        <v>2145455</v>
      </c>
      <c r="E243" s="729">
        <f>SUM(E251+E259+E267+E275+E283)</f>
        <v>2145455</v>
      </c>
      <c r="F243" s="784">
        <f>SUM(E243/D243)</f>
        <v>1</v>
      </c>
      <c r="G243" s="781"/>
      <c r="H243" s="699"/>
      <c r="I243" s="699"/>
    </row>
    <row r="244" spans="1:9" ht="12">
      <c r="A244" s="707">
        <v>3211</v>
      </c>
      <c r="B244" s="835" t="s">
        <v>272</v>
      </c>
      <c r="C244" s="715"/>
      <c r="D244" s="715"/>
      <c r="E244" s="715"/>
      <c r="F244" s="784"/>
      <c r="G244" s="822"/>
      <c r="H244" s="699"/>
      <c r="I244" s="699"/>
    </row>
    <row r="245" spans="1:9" ht="12">
      <c r="A245" s="707"/>
      <c r="B245" s="721" t="s">
        <v>431</v>
      </c>
      <c r="C245" s="715"/>
      <c r="D245" s="715"/>
      <c r="E245" s="715"/>
      <c r="F245" s="784"/>
      <c r="G245" s="785"/>
      <c r="H245" s="699"/>
      <c r="I245" s="699"/>
    </row>
    <row r="246" spans="1:9" ht="12">
      <c r="A246" s="707"/>
      <c r="B246" s="222" t="s">
        <v>722</v>
      </c>
      <c r="C246" s="715"/>
      <c r="D246" s="715"/>
      <c r="E246" s="715"/>
      <c r="F246" s="784"/>
      <c r="G246" s="785"/>
      <c r="H246" s="699"/>
      <c r="I246" s="699"/>
    </row>
    <row r="247" spans="1:9" ht="12">
      <c r="A247" s="707"/>
      <c r="B247" s="721" t="s">
        <v>704</v>
      </c>
      <c r="C247" s="839">
        <v>176174</v>
      </c>
      <c r="D247" s="839">
        <v>196174</v>
      </c>
      <c r="E247" s="839">
        <v>196174</v>
      </c>
      <c r="F247" s="798">
        <f>SUM(E247/D247)</f>
        <v>1</v>
      </c>
      <c r="G247" s="840"/>
      <c r="H247" s="699"/>
      <c r="I247" s="699"/>
    </row>
    <row r="248" spans="1:9" ht="12">
      <c r="A248" s="707"/>
      <c r="B248" s="853" t="s">
        <v>438</v>
      </c>
      <c r="C248" s="839"/>
      <c r="D248" s="839"/>
      <c r="E248" s="839"/>
      <c r="F248" s="784"/>
      <c r="G248" s="840"/>
      <c r="H248" s="699"/>
      <c r="I248" s="699"/>
    </row>
    <row r="249" spans="1:9" ht="12">
      <c r="A249" s="707"/>
      <c r="B249" s="853" t="s">
        <v>714</v>
      </c>
      <c r="C249" s="715"/>
      <c r="D249" s="715"/>
      <c r="E249" s="715"/>
      <c r="F249" s="784"/>
      <c r="G249" s="840"/>
      <c r="H249" s="699"/>
      <c r="I249" s="699"/>
    </row>
    <row r="250" spans="1:9" ht="12.75" thickBot="1">
      <c r="A250" s="707"/>
      <c r="B250" s="800" t="s">
        <v>385</v>
      </c>
      <c r="C250" s="841"/>
      <c r="D250" s="841"/>
      <c r="E250" s="841"/>
      <c r="F250" s="802"/>
      <c r="G250" s="825"/>
      <c r="H250" s="699"/>
      <c r="I250" s="699"/>
    </row>
    <row r="251" spans="1:9" ht="12.75" thickBot="1">
      <c r="A251" s="734"/>
      <c r="B251" s="805" t="s">
        <v>472</v>
      </c>
      <c r="C251" s="727">
        <f>SUM(C247:C250)</f>
        <v>176174</v>
      </c>
      <c r="D251" s="727">
        <f>SUM(D247:D250)</f>
        <v>196174</v>
      </c>
      <c r="E251" s="727">
        <f>SUM(E247:E250)</f>
        <v>196174</v>
      </c>
      <c r="F251" s="807">
        <f>SUM(E251/D251)</f>
        <v>1</v>
      </c>
      <c r="G251" s="827"/>
      <c r="H251" s="699"/>
      <c r="I251" s="699"/>
    </row>
    <row r="252" spans="1:9" ht="12">
      <c r="A252" s="707">
        <v>3212</v>
      </c>
      <c r="B252" s="835" t="s">
        <v>512</v>
      </c>
      <c r="C252" s="715"/>
      <c r="D252" s="715"/>
      <c r="E252" s="715"/>
      <c r="F252" s="784"/>
      <c r="G252" s="822"/>
      <c r="H252" s="699"/>
      <c r="I252" s="699"/>
    </row>
    <row r="253" spans="1:9" ht="12">
      <c r="A253" s="707"/>
      <c r="B253" s="721" t="s">
        <v>431</v>
      </c>
      <c r="C253" s="839"/>
      <c r="D253" s="839"/>
      <c r="E253" s="839"/>
      <c r="F253" s="784"/>
      <c r="G253" s="785"/>
      <c r="H253" s="699"/>
      <c r="I253" s="699"/>
    </row>
    <row r="254" spans="1:9" ht="12">
      <c r="A254" s="707"/>
      <c r="B254" s="222" t="s">
        <v>722</v>
      </c>
      <c r="C254" s="839"/>
      <c r="D254" s="839"/>
      <c r="E254" s="839"/>
      <c r="F254" s="784"/>
      <c r="G254" s="840"/>
      <c r="H254" s="699"/>
      <c r="I254" s="699"/>
    </row>
    <row r="255" spans="1:9" ht="12">
      <c r="A255" s="707"/>
      <c r="B255" s="721" t="s">
        <v>704</v>
      </c>
      <c r="C255" s="839">
        <v>817180</v>
      </c>
      <c r="D255" s="839">
        <v>918115</v>
      </c>
      <c r="E255" s="839">
        <v>918115</v>
      </c>
      <c r="F255" s="798">
        <f>SUM(E255/D255)</f>
        <v>1</v>
      </c>
      <c r="G255" s="840"/>
      <c r="H255" s="699"/>
      <c r="I255" s="699"/>
    </row>
    <row r="256" spans="1:9" ht="12">
      <c r="A256" s="707"/>
      <c r="B256" s="853" t="s">
        <v>438</v>
      </c>
      <c r="C256" s="839"/>
      <c r="D256" s="839"/>
      <c r="E256" s="839"/>
      <c r="F256" s="784"/>
      <c r="G256" s="840"/>
      <c r="H256" s="699"/>
      <c r="I256" s="699"/>
    </row>
    <row r="257" spans="1:9" ht="12">
      <c r="A257" s="707"/>
      <c r="B257" s="853" t="s">
        <v>714</v>
      </c>
      <c r="C257" s="715"/>
      <c r="D257" s="715"/>
      <c r="E257" s="715"/>
      <c r="F257" s="784"/>
      <c r="G257" s="840"/>
      <c r="H257" s="699"/>
      <c r="I257" s="699"/>
    </row>
    <row r="258" spans="1:9" ht="12.75" thickBot="1">
      <c r="A258" s="707"/>
      <c r="B258" s="800" t="s">
        <v>385</v>
      </c>
      <c r="C258" s="841"/>
      <c r="D258" s="841"/>
      <c r="E258" s="841"/>
      <c r="F258" s="802"/>
      <c r="G258" s="825"/>
      <c r="H258" s="699"/>
      <c r="I258" s="699"/>
    </row>
    <row r="259" spans="1:9" ht="12.75" thickBot="1">
      <c r="A259" s="734"/>
      <c r="B259" s="805" t="s">
        <v>472</v>
      </c>
      <c r="C259" s="727">
        <f>SUM(C253:C258)</f>
        <v>817180</v>
      </c>
      <c r="D259" s="727">
        <f>SUM(D253:D258)</f>
        <v>918115</v>
      </c>
      <c r="E259" s="727">
        <f>SUM(E253:E258)</f>
        <v>918115</v>
      </c>
      <c r="F259" s="807">
        <f>SUM(E259/D259)</f>
        <v>1</v>
      </c>
      <c r="G259" s="827"/>
      <c r="H259" s="699"/>
      <c r="I259" s="699"/>
    </row>
    <row r="260" spans="1:9" ht="12">
      <c r="A260" s="707">
        <v>3213</v>
      </c>
      <c r="B260" s="736" t="s">
        <v>790</v>
      </c>
      <c r="C260" s="715"/>
      <c r="D260" s="715"/>
      <c r="E260" s="715"/>
      <c r="F260" s="784"/>
      <c r="G260" s="781"/>
      <c r="H260" s="699"/>
      <c r="I260" s="699"/>
    </row>
    <row r="261" spans="1:9" ht="12">
      <c r="A261" s="707"/>
      <c r="B261" s="721" t="s">
        <v>431</v>
      </c>
      <c r="C261" s="715"/>
      <c r="D261" s="715"/>
      <c r="E261" s="715"/>
      <c r="F261" s="784"/>
      <c r="G261" s="785"/>
      <c r="H261" s="699"/>
      <c r="I261" s="699"/>
    </row>
    <row r="262" spans="1:9" ht="12">
      <c r="A262" s="707"/>
      <c r="B262" s="222" t="s">
        <v>722</v>
      </c>
      <c r="C262" s="715"/>
      <c r="D262" s="715"/>
      <c r="E262" s="715"/>
      <c r="F262" s="784"/>
      <c r="G262" s="785"/>
      <c r="H262" s="699"/>
      <c r="I262" s="699"/>
    </row>
    <row r="263" spans="1:9" ht="12">
      <c r="A263" s="707"/>
      <c r="B263" s="721" t="s">
        <v>704</v>
      </c>
      <c r="C263" s="839">
        <v>637000</v>
      </c>
      <c r="D263" s="839">
        <v>637000</v>
      </c>
      <c r="E263" s="839">
        <v>637000</v>
      </c>
      <c r="F263" s="798">
        <f>SUM(E263/D263)</f>
        <v>1</v>
      </c>
      <c r="G263" s="840"/>
      <c r="H263" s="699"/>
      <c r="I263" s="699"/>
    </row>
    <row r="264" spans="1:9" ht="12">
      <c r="A264" s="707"/>
      <c r="B264" s="853" t="s">
        <v>438</v>
      </c>
      <c r="C264" s="839"/>
      <c r="D264" s="839"/>
      <c r="E264" s="839"/>
      <c r="F264" s="784"/>
      <c r="G264" s="840"/>
      <c r="H264" s="699"/>
      <c r="I264" s="699"/>
    </row>
    <row r="265" spans="1:9" ht="12">
      <c r="A265" s="707"/>
      <c r="B265" s="853" t="s">
        <v>714</v>
      </c>
      <c r="C265" s="715"/>
      <c r="D265" s="715"/>
      <c r="E265" s="715"/>
      <c r="F265" s="784"/>
      <c r="G265" s="785"/>
      <c r="H265" s="699"/>
      <c r="I265" s="699"/>
    </row>
    <row r="266" spans="1:9" ht="12.75" thickBot="1">
      <c r="A266" s="707"/>
      <c r="B266" s="800" t="s">
        <v>385</v>
      </c>
      <c r="C266" s="841"/>
      <c r="D266" s="841"/>
      <c r="E266" s="841"/>
      <c r="F266" s="802"/>
      <c r="G266" s="825"/>
      <c r="H266" s="699"/>
      <c r="I266" s="699"/>
    </row>
    <row r="267" spans="1:9" ht="12.75" thickBot="1">
      <c r="A267" s="734"/>
      <c r="B267" s="805" t="s">
        <v>472</v>
      </c>
      <c r="C267" s="727">
        <f>SUM(C263:C266)</f>
        <v>637000</v>
      </c>
      <c r="D267" s="727">
        <f>SUM(D263:D266)</f>
        <v>637000</v>
      </c>
      <c r="E267" s="727">
        <f>SUM(E263:E266)</f>
        <v>637000</v>
      </c>
      <c r="F267" s="807">
        <f>SUM(E267/D267)</f>
        <v>1</v>
      </c>
      <c r="G267" s="822"/>
      <c r="H267" s="699"/>
      <c r="I267" s="699"/>
    </row>
    <row r="268" spans="1:9" ht="12">
      <c r="A268" s="707">
        <v>3214</v>
      </c>
      <c r="B268" s="736" t="s">
        <v>833</v>
      </c>
      <c r="C268" s="715"/>
      <c r="D268" s="715"/>
      <c r="E268" s="715"/>
      <c r="F268" s="784"/>
      <c r="G268" s="781"/>
      <c r="H268" s="699"/>
      <c r="I268" s="699"/>
    </row>
    <row r="269" spans="1:9" ht="12">
      <c r="A269" s="707"/>
      <c r="B269" s="721" t="s">
        <v>431</v>
      </c>
      <c r="C269" s="715"/>
      <c r="D269" s="715"/>
      <c r="E269" s="715"/>
      <c r="F269" s="784"/>
      <c r="G269" s="785"/>
      <c r="H269" s="699"/>
      <c r="I269" s="699"/>
    </row>
    <row r="270" spans="1:9" ht="12">
      <c r="A270" s="707"/>
      <c r="B270" s="222" t="s">
        <v>722</v>
      </c>
      <c r="C270" s="715"/>
      <c r="D270" s="715"/>
      <c r="E270" s="715"/>
      <c r="F270" s="784"/>
      <c r="G270" s="785"/>
      <c r="H270" s="699"/>
      <c r="I270" s="699"/>
    </row>
    <row r="271" spans="1:9" ht="12">
      <c r="A271" s="707"/>
      <c r="B271" s="721" t="s">
        <v>704</v>
      </c>
      <c r="C271" s="839"/>
      <c r="D271" s="839">
        <v>908</v>
      </c>
      <c r="E271" s="839">
        <v>908</v>
      </c>
      <c r="F271" s="798">
        <f>SUM(E271/D271)</f>
        <v>1</v>
      </c>
      <c r="G271" s="840"/>
      <c r="H271" s="699"/>
      <c r="I271" s="699"/>
    </row>
    <row r="272" spans="1:9" ht="12">
      <c r="A272" s="707"/>
      <c r="B272" s="853" t="s">
        <v>438</v>
      </c>
      <c r="C272" s="839"/>
      <c r="D272" s="839"/>
      <c r="E272" s="839"/>
      <c r="F272" s="784"/>
      <c r="G272" s="840"/>
      <c r="H272" s="699"/>
      <c r="I272" s="699"/>
    </row>
    <row r="273" spans="1:9" ht="12">
      <c r="A273" s="707"/>
      <c r="B273" s="853" t="s">
        <v>714</v>
      </c>
      <c r="C273" s="715"/>
      <c r="D273" s="715"/>
      <c r="E273" s="715"/>
      <c r="F273" s="784"/>
      <c r="G273" s="785"/>
      <c r="H273" s="699"/>
      <c r="I273" s="699"/>
    </row>
    <row r="274" spans="1:9" ht="12.75" thickBot="1">
      <c r="A274" s="707"/>
      <c r="B274" s="854" t="s">
        <v>644</v>
      </c>
      <c r="C274" s="740">
        <v>30099</v>
      </c>
      <c r="D274" s="740">
        <v>33549</v>
      </c>
      <c r="E274" s="740">
        <v>33549</v>
      </c>
      <c r="F274" s="859">
        <f>SUM(E274/D274)</f>
        <v>1</v>
      </c>
      <c r="G274" s="825"/>
      <c r="H274" s="699"/>
      <c r="I274" s="699"/>
    </row>
    <row r="275" spans="1:9" ht="12.75" thickBot="1">
      <c r="A275" s="734"/>
      <c r="B275" s="805" t="s">
        <v>472</v>
      </c>
      <c r="C275" s="727">
        <f>SUM(C271:C274)</f>
        <v>30099</v>
      </c>
      <c r="D275" s="727">
        <f>SUM(D271:D274)</f>
        <v>34457</v>
      </c>
      <c r="E275" s="727">
        <f>SUM(E271:E274)</f>
        <v>34457</v>
      </c>
      <c r="F275" s="807">
        <f>SUM(E275/D275)</f>
        <v>1</v>
      </c>
      <c r="G275" s="822"/>
      <c r="H275" s="699"/>
      <c r="I275" s="699"/>
    </row>
    <row r="276" spans="1:9" ht="12">
      <c r="A276" s="787">
        <v>3216</v>
      </c>
      <c r="B276" s="831" t="s">
        <v>292</v>
      </c>
      <c r="C276" s="789"/>
      <c r="D276" s="789"/>
      <c r="E276" s="789"/>
      <c r="F276" s="784"/>
      <c r="G276" s="860"/>
      <c r="H276" s="699"/>
      <c r="I276" s="699"/>
    </row>
    <row r="277" spans="1:9" ht="12">
      <c r="A277" s="787"/>
      <c r="B277" s="796" t="s">
        <v>431</v>
      </c>
      <c r="C277" s="789"/>
      <c r="D277" s="789"/>
      <c r="E277" s="789"/>
      <c r="F277" s="784"/>
      <c r="G277" s="861"/>
      <c r="H277" s="699"/>
      <c r="I277" s="699"/>
    </row>
    <row r="278" spans="1:9" ht="12">
      <c r="A278" s="787"/>
      <c r="B278" s="795" t="s">
        <v>722</v>
      </c>
      <c r="C278" s="789"/>
      <c r="D278" s="789"/>
      <c r="E278" s="789"/>
      <c r="F278" s="784"/>
      <c r="G278" s="861"/>
      <c r="H278" s="699"/>
      <c r="I278" s="699"/>
    </row>
    <row r="279" spans="1:9" ht="12">
      <c r="A279" s="787"/>
      <c r="B279" s="796" t="s">
        <v>704</v>
      </c>
      <c r="C279" s="814">
        <v>325120</v>
      </c>
      <c r="D279" s="814">
        <v>359709</v>
      </c>
      <c r="E279" s="814">
        <v>359709</v>
      </c>
      <c r="F279" s="798">
        <f>SUM(E279/D279)</f>
        <v>1</v>
      </c>
      <c r="G279" s="862"/>
      <c r="H279" s="699"/>
      <c r="I279" s="699"/>
    </row>
    <row r="280" spans="1:9" ht="12">
      <c r="A280" s="787"/>
      <c r="B280" s="863" t="s">
        <v>438</v>
      </c>
      <c r="C280" s="814"/>
      <c r="D280" s="814"/>
      <c r="E280" s="814"/>
      <c r="F280" s="784"/>
      <c r="G280" s="862"/>
      <c r="H280" s="699"/>
      <c r="I280" s="699"/>
    </row>
    <row r="281" spans="1:9" ht="12">
      <c r="A281" s="787"/>
      <c r="B281" s="863" t="s">
        <v>714</v>
      </c>
      <c r="C281" s="789"/>
      <c r="D281" s="789"/>
      <c r="E281" s="789"/>
      <c r="F281" s="784"/>
      <c r="G281" s="861"/>
      <c r="H281" s="699"/>
      <c r="I281" s="699"/>
    </row>
    <row r="282" spans="1:9" ht="12.75" thickBot="1">
      <c r="A282" s="787"/>
      <c r="B282" s="800" t="s">
        <v>385</v>
      </c>
      <c r="C282" s="801"/>
      <c r="D282" s="801"/>
      <c r="E282" s="801"/>
      <c r="F282" s="802"/>
      <c r="G282" s="864"/>
      <c r="H282" s="699"/>
      <c r="I282" s="699"/>
    </row>
    <row r="283" spans="1:9" ht="12.75" thickBot="1">
      <c r="A283" s="818"/>
      <c r="B283" s="805" t="s">
        <v>472</v>
      </c>
      <c r="C283" s="819">
        <f>SUM(C279:C282)</f>
        <v>325120</v>
      </c>
      <c r="D283" s="819">
        <f>SUM(D279:D282)</f>
        <v>359709</v>
      </c>
      <c r="E283" s="819">
        <f>SUM(E279:E282)</f>
        <v>359709</v>
      </c>
      <c r="F283" s="807">
        <f>SUM(E283/D283)</f>
        <v>1</v>
      </c>
      <c r="G283" s="865"/>
      <c r="H283" s="699"/>
      <c r="I283" s="699"/>
    </row>
    <row r="284" spans="1:9" ht="12.75" thickBot="1">
      <c r="A284" s="707">
        <v>3220</v>
      </c>
      <c r="B284" s="726" t="s">
        <v>5</v>
      </c>
      <c r="C284" s="727">
        <f>SUM(C288)</f>
        <v>20000</v>
      </c>
      <c r="D284" s="727">
        <f>SUM(D288)</f>
        <v>20000</v>
      </c>
      <c r="E284" s="727">
        <f>SUM(E288)</f>
        <v>20000</v>
      </c>
      <c r="F284" s="807">
        <f>SUM(E284/D284)</f>
        <v>1</v>
      </c>
      <c r="G284" s="827"/>
      <c r="H284" s="699"/>
      <c r="I284" s="699"/>
    </row>
    <row r="285" spans="1:9" ht="12">
      <c r="A285" s="707">
        <v>3223</v>
      </c>
      <c r="B285" s="736" t="s">
        <v>371</v>
      </c>
      <c r="C285" s="715"/>
      <c r="D285" s="715"/>
      <c r="E285" s="715"/>
      <c r="F285" s="784"/>
      <c r="G285" s="781"/>
      <c r="H285" s="699"/>
      <c r="I285" s="699"/>
    </row>
    <row r="286" spans="1:9" ht="12">
      <c r="A286" s="707"/>
      <c r="B286" s="719" t="s">
        <v>431</v>
      </c>
      <c r="C286" s="715"/>
      <c r="D286" s="715"/>
      <c r="E286" s="715"/>
      <c r="F286" s="784"/>
      <c r="G286" s="822"/>
      <c r="H286" s="699"/>
      <c r="I286" s="699"/>
    </row>
    <row r="287" spans="1:9" ht="12">
      <c r="A287" s="707"/>
      <c r="B287" s="222" t="s">
        <v>722</v>
      </c>
      <c r="C287" s="715"/>
      <c r="D287" s="715"/>
      <c r="E287" s="715"/>
      <c r="F287" s="784"/>
      <c r="G287" s="785"/>
      <c r="H287" s="699"/>
      <c r="I287" s="699"/>
    </row>
    <row r="288" spans="1:9" ht="12">
      <c r="A288" s="707"/>
      <c r="B288" s="721" t="s">
        <v>704</v>
      </c>
      <c r="C288" s="839">
        <v>20000</v>
      </c>
      <c r="D288" s="839">
        <v>20000</v>
      </c>
      <c r="E288" s="839">
        <v>20000</v>
      </c>
      <c r="F288" s="798">
        <f>SUM(E288/D288)</f>
        <v>1</v>
      </c>
      <c r="G288" s="840"/>
      <c r="H288" s="699"/>
      <c r="I288" s="699"/>
    </row>
    <row r="289" spans="1:9" ht="12">
      <c r="A289" s="707"/>
      <c r="B289" s="621" t="s">
        <v>438</v>
      </c>
      <c r="C289" s="839"/>
      <c r="D289" s="839"/>
      <c r="E289" s="839"/>
      <c r="F289" s="784"/>
      <c r="G289" s="840"/>
      <c r="H289" s="699"/>
      <c r="I289" s="699"/>
    </row>
    <row r="290" spans="1:9" ht="12">
      <c r="A290" s="707"/>
      <c r="B290" s="621" t="s">
        <v>714</v>
      </c>
      <c r="C290" s="715"/>
      <c r="D290" s="715"/>
      <c r="E290" s="715"/>
      <c r="F290" s="784"/>
      <c r="G290" s="785"/>
      <c r="H290" s="699"/>
      <c r="I290" s="699"/>
    </row>
    <row r="291" spans="1:9" ht="12.75" thickBot="1">
      <c r="A291" s="707"/>
      <c r="B291" s="800" t="s">
        <v>385</v>
      </c>
      <c r="C291" s="841"/>
      <c r="D291" s="841"/>
      <c r="E291" s="841"/>
      <c r="F291" s="802"/>
      <c r="G291" s="825"/>
      <c r="H291" s="699"/>
      <c r="I291" s="699"/>
    </row>
    <row r="292" spans="1:9" ht="12.75" thickBot="1">
      <c r="A292" s="734"/>
      <c r="B292" s="805" t="s">
        <v>472</v>
      </c>
      <c r="C292" s="727">
        <f>SUM(C288:C291)</f>
        <v>20000</v>
      </c>
      <c r="D292" s="727">
        <f>SUM(D288:D291)</f>
        <v>20000</v>
      </c>
      <c r="E292" s="727">
        <f>SUM(E288:E291)</f>
        <v>20000</v>
      </c>
      <c r="F292" s="807">
        <f>SUM(E292/D292)</f>
        <v>1</v>
      </c>
      <c r="G292" s="827"/>
      <c r="H292" s="699"/>
      <c r="I292" s="699"/>
    </row>
    <row r="293" spans="1:9" ht="12" customHeight="1" thickBot="1">
      <c r="A293" s="707">
        <v>3300</v>
      </c>
      <c r="B293" s="850" t="s">
        <v>321</v>
      </c>
      <c r="C293" s="727">
        <f>SUM(C301+C309+C317+C326+C362+C370+C378+C386+C394+C402+C419+C428+C436+C444+C452+C460+C469+C477+C485+C493+C501+C509+C517+C525+C533+C542+C550+C558+C566+C574+C582)</f>
        <v>437280</v>
      </c>
      <c r="D293" s="727">
        <f>SUM(D301+D309+D317+D326+D362+D370+D378+D386+D394+D402+D419+D428+D436+D444+D452+D460+D469+D477+D485+D493+D501+D509+D517+D525+D533+D542+D550+D558+D566+D574+D582)</f>
        <v>524628</v>
      </c>
      <c r="E293" s="727">
        <f>SUM(E301+E309+E317+E326+E362+E370+E378+E386+E394+E402+E419+E428+E436+E444+E452+E460+E469+E477+E485+E493+E501+E509+E517+E525+E533+E542+E550+E558+E566+E574+E582+E335+E344+E353)</f>
        <v>584176</v>
      </c>
      <c r="F293" s="807">
        <f>SUM(E293/D293)</f>
        <v>1.1135051884382838</v>
      </c>
      <c r="G293" s="866"/>
      <c r="H293" s="699"/>
      <c r="I293" s="699"/>
    </row>
    <row r="294" spans="1:9" ht="12" customHeight="1">
      <c r="A294" s="707">
        <v>3301</v>
      </c>
      <c r="B294" s="741" t="s">
        <v>490</v>
      </c>
      <c r="C294" s="715"/>
      <c r="D294" s="715"/>
      <c r="E294" s="715"/>
      <c r="F294" s="784"/>
      <c r="G294" s="822" t="s">
        <v>536</v>
      </c>
      <c r="H294" s="699"/>
      <c r="I294" s="699"/>
    </row>
    <row r="295" spans="1:9" ht="12" customHeight="1">
      <c r="A295" s="88"/>
      <c r="B295" s="719" t="s">
        <v>431</v>
      </c>
      <c r="C295" s="839">
        <v>150</v>
      </c>
      <c r="D295" s="839">
        <v>150</v>
      </c>
      <c r="E295" s="839">
        <v>150</v>
      </c>
      <c r="F295" s="798">
        <f>SUM(E295/D295)</f>
        <v>1</v>
      </c>
      <c r="G295" s="823"/>
      <c r="H295" s="699"/>
      <c r="I295" s="699"/>
    </row>
    <row r="296" spans="1:9" ht="12" customHeight="1">
      <c r="A296" s="88"/>
      <c r="B296" s="222" t="s">
        <v>722</v>
      </c>
      <c r="C296" s="839">
        <v>40</v>
      </c>
      <c r="D296" s="839">
        <v>40</v>
      </c>
      <c r="E296" s="839">
        <v>40</v>
      </c>
      <c r="F296" s="798">
        <f>SUM(E296/D296)</f>
        <v>1</v>
      </c>
      <c r="G296" s="840"/>
      <c r="H296" s="699"/>
      <c r="I296" s="699"/>
    </row>
    <row r="297" spans="1:9" ht="12" customHeight="1">
      <c r="A297" s="707"/>
      <c r="B297" s="721" t="s">
        <v>704</v>
      </c>
      <c r="C297" s="620">
        <v>7410</v>
      </c>
      <c r="D297" s="620">
        <v>12473</v>
      </c>
      <c r="E297" s="620">
        <v>12473</v>
      </c>
      <c r="F297" s="798">
        <f>SUM(E297/D297)</f>
        <v>1</v>
      </c>
      <c r="G297" s="840"/>
      <c r="H297" s="699"/>
      <c r="I297" s="699"/>
    </row>
    <row r="298" spans="1:9" ht="12" customHeight="1">
      <c r="A298" s="707"/>
      <c r="B298" s="621" t="s">
        <v>438</v>
      </c>
      <c r="C298" s="620"/>
      <c r="D298" s="620"/>
      <c r="E298" s="620"/>
      <c r="F298" s="784"/>
      <c r="G298" s="840"/>
      <c r="H298" s="699"/>
      <c r="I298" s="699"/>
    </row>
    <row r="299" spans="1:9" ht="12" customHeight="1">
      <c r="A299" s="88"/>
      <c r="B299" s="621" t="s">
        <v>714</v>
      </c>
      <c r="C299" s="839"/>
      <c r="D299" s="839"/>
      <c r="E299" s="839"/>
      <c r="F299" s="784"/>
      <c r="G299" s="824"/>
      <c r="H299" s="699"/>
      <c r="I299" s="699"/>
    </row>
    <row r="300" spans="1:9" ht="12" customHeight="1" thickBot="1">
      <c r="A300" s="88"/>
      <c r="B300" s="800" t="s">
        <v>385</v>
      </c>
      <c r="C300" s="738"/>
      <c r="D300" s="738"/>
      <c r="E300" s="738"/>
      <c r="F300" s="802"/>
      <c r="G300" s="867"/>
      <c r="H300" s="699"/>
      <c r="I300" s="699"/>
    </row>
    <row r="301" spans="1:9" ht="12.75" thickBot="1">
      <c r="A301" s="734"/>
      <c r="B301" s="805" t="s">
        <v>472</v>
      </c>
      <c r="C301" s="727">
        <f>SUM(C295:C300)</f>
        <v>7600</v>
      </c>
      <c r="D301" s="727">
        <f>SUM(D295:D300)</f>
        <v>12663</v>
      </c>
      <c r="E301" s="727">
        <f>SUM(E295:E300)</f>
        <v>12663</v>
      </c>
      <c r="F301" s="807">
        <f>SUM(E301/D301)</f>
        <v>1</v>
      </c>
      <c r="G301" s="827"/>
      <c r="H301" s="699"/>
      <c r="I301" s="699"/>
    </row>
    <row r="302" spans="1:9" ht="12">
      <c r="A302" s="707">
        <v>3302</v>
      </c>
      <c r="B302" s="741" t="s">
        <v>760</v>
      </c>
      <c r="C302" s="715"/>
      <c r="D302" s="715"/>
      <c r="E302" s="715"/>
      <c r="F302" s="784"/>
      <c r="G302" s="822"/>
      <c r="H302" s="699"/>
      <c r="I302" s="699"/>
    </row>
    <row r="303" spans="1:9" ht="12">
      <c r="A303" s="88"/>
      <c r="B303" s="719" t="s">
        <v>431</v>
      </c>
      <c r="C303" s="715"/>
      <c r="D303" s="715"/>
      <c r="E303" s="715"/>
      <c r="F303" s="784"/>
      <c r="G303" s="823"/>
      <c r="H303" s="699"/>
      <c r="I303" s="699"/>
    </row>
    <row r="304" spans="1:9" ht="12">
      <c r="A304" s="88"/>
      <c r="B304" s="222" t="s">
        <v>722</v>
      </c>
      <c r="C304" s="839"/>
      <c r="D304" s="839"/>
      <c r="E304" s="839"/>
      <c r="F304" s="784"/>
      <c r="G304" s="840"/>
      <c r="H304" s="699"/>
      <c r="I304" s="699"/>
    </row>
    <row r="305" spans="1:9" ht="12">
      <c r="A305" s="707"/>
      <c r="B305" s="721" t="s">
        <v>704</v>
      </c>
      <c r="C305" s="620">
        <v>197000</v>
      </c>
      <c r="D305" s="620">
        <v>197200</v>
      </c>
      <c r="E305" s="620">
        <v>197200</v>
      </c>
      <c r="F305" s="798">
        <f>SUM(E305/D305)</f>
        <v>1</v>
      </c>
      <c r="G305" s="840"/>
      <c r="H305" s="699"/>
      <c r="I305" s="699"/>
    </row>
    <row r="306" spans="1:9" ht="12">
      <c r="A306" s="707"/>
      <c r="B306" s="621" t="s">
        <v>438</v>
      </c>
      <c r="C306" s="620"/>
      <c r="D306" s="620"/>
      <c r="E306" s="620"/>
      <c r="F306" s="784"/>
      <c r="G306" s="840"/>
      <c r="H306" s="699"/>
      <c r="I306" s="699"/>
    </row>
    <row r="307" spans="1:9" ht="12">
      <c r="A307" s="88"/>
      <c r="B307" s="621" t="s">
        <v>714</v>
      </c>
      <c r="C307" s="839"/>
      <c r="D307" s="839"/>
      <c r="E307" s="839"/>
      <c r="F307" s="784"/>
      <c r="G307" s="824"/>
      <c r="H307" s="699"/>
      <c r="I307" s="699"/>
    </row>
    <row r="308" spans="1:9" ht="12.75" thickBot="1">
      <c r="A308" s="88"/>
      <c r="B308" s="800" t="s">
        <v>385</v>
      </c>
      <c r="C308" s="738"/>
      <c r="D308" s="738"/>
      <c r="E308" s="738"/>
      <c r="F308" s="802"/>
      <c r="G308" s="867"/>
      <c r="H308" s="699"/>
      <c r="I308" s="699"/>
    </row>
    <row r="309" spans="1:9" ht="12.75" thickBot="1">
      <c r="A309" s="734"/>
      <c r="B309" s="805" t="s">
        <v>472</v>
      </c>
      <c r="C309" s="727">
        <f>SUM(C303:C308)</f>
        <v>197000</v>
      </c>
      <c r="D309" s="727">
        <f>SUM(D303:D308)</f>
        <v>197200</v>
      </c>
      <c r="E309" s="727">
        <f>SUM(E303:E308)</f>
        <v>197200</v>
      </c>
      <c r="F309" s="807">
        <f>SUM(E309/D309)</f>
        <v>1</v>
      </c>
      <c r="G309" s="827"/>
      <c r="H309" s="699"/>
      <c r="I309" s="699"/>
    </row>
    <row r="310" spans="1:9" ht="12.75">
      <c r="A310" s="707">
        <v>3303</v>
      </c>
      <c r="B310" s="280" t="s">
        <v>540</v>
      </c>
      <c r="C310" s="715"/>
      <c r="D310" s="715"/>
      <c r="E310" s="715"/>
      <c r="F310" s="784"/>
      <c r="G310" s="868"/>
      <c r="H310" s="699"/>
      <c r="I310" s="699"/>
    </row>
    <row r="311" spans="1:9" ht="12" customHeight="1">
      <c r="A311" s="613"/>
      <c r="B311" s="719" t="s">
        <v>431</v>
      </c>
      <c r="C311" s="620"/>
      <c r="D311" s="620"/>
      <c r="E311" s="620"/>
      <c r="F311" s="784"/>
      <c r="G311" s="869"/>
      <c r="H311" s="699"/>
      <c r="I311" s="699"/>
    </row>
    <row r="312" spans="1:9" ht="12" customHeight="1">
      <c r="A312" s="613"/>
      <c r="B312" s="222" t="s">
        <v>722</v>
      </c>
      <c r="C312" s="620"/>
      <c r="D312" s="620"/>
      <c r="E312" s="620"/>
      <c r="F312" s="784"/>
      <c r="G312" s="869"/>
      <c r="H312" s="699"/>
      <c r="I312" s="699"/>
    </row>
    <row r="313" spans="1:9" ht="12" customHeight="1">
      <c r="A313" s="613"/>
      <c r="B313" s="721" t="s">
        <v>704</v>
      </c>
      <c r="C313" s="620">
        <v>600</v>
      </c>
      <c r="D313" s="620">
        <v>600</v>
      </c>
      <c r="E313" s="620">
        <v>600</v>
      </c>
      <c r="F313" s="798">
        <f>SUM(E313/D313)</f>
        <v>1</v>
      </c>
      <c r="G313" s="869"/>
      <c r="H313" s="699"/>
      <c r="I313" s="699"/>
    </row>
    <row r="314" spans="1:9" ht="12" customHeight="1">
      <c r="A314" s="613"/>
      <c r="B314" s="621" t="s">
        <v>438</v>
      </c>
      <c r="C314" s="620">
        <v>5500</v>
      </c>
      <c r="D314" s="620">
        <v>27425</v>
      </c>
      <c r="E314" s="620">
        <v>36373</v>
      </c>
      <c r="F314" s="798">
        <f>SUM(E314/D314)</f>
        <v>1.3262716499544212</v>
      </c>
      <c r="G314" s="869"/>
      <c r="H314" s="699"/>
      <c r="I314" s="699"/>
    </row>
    <row r="315" spans="1:9" ht="12" customHeight="1">
      <c r="A315" s="613"/>
      <c r="B315" s="621" t="s">
        <v>714</v>
      </c>
      <c r="C315" s="839"/>
      <c r="D315" s="839"/>
      <c r="E315" s="839"/>
      <c r="F315" s="784"/>
      <c r="G315" s="870"/>
      <c r="H315" s="699"/>
      <c r="I315" s="699"/>
    </row>
    <row r="316" spans="1:9" ht="12" customHeight="1" thickBot="1">
      <c r="A316" s="718"/>
      <c r="B316" s="800" t="s">
        <v>385</v>
      </c>
      <c r="C316" s="724"/>
      <c r="D316" s="724"/>
      <c r="E316" s="724"/>
      <c r="F316" s="802"/>
      <c r="G316" s="844"/>
      <c r="H316" s="699"/>
      <c r="I316" s="699"/>
    </row>
    <row r="317" spans="1:9" ht="12" customHeight="1" thickBot="1">
      <c r="A317" s="734"/>
      <c r="B317" s="805" t="s">
        <v>472</v>
      </c>
      <c r="C317" s="727">
        <f>SUM(C311:C316)</f>
        <v>6100</v>
      </c>
      <c r="D317" s="727">
        <f>SUM(D311:D316)</f>
        <v>28025</v>
      </c>
      <c r="E317" s="727">
        <f>SUM(E311:E316)</f>
        <v>36973</v>
      </c>
      <c r="F317" s="807">
        <f>SUM(E317/D317)</f>
        <v>1.3192863514719</v>
      </c>
      <c r="G317" s="871"/>
      <c r="H317" s="699"/>
      <c r="I317" s="699"/>
    </row>
    <row r="318" spans="1:9" ht="12" customHeight="1">
      <c r="A318" s="88">
        <v>3304</v>
      </c>
      <c r="B318" s="834" t="s">
        <v>541</v>
      </c>
      <c r="C318" s="715"/>
      <c r="D318" s="715"/>
      <c r="E318" s="715"/>
      <c r="F318" s="784"/>
      <c r="G318" s="868"/>
      <c r="H318" s="699"/>
      <c r="I318" s="699"/>
    </row>
    <row r="319" spans="1:9" ht="12" customHeight="1">
      <c r="A319" s="718"/>
      <c r="B319" s="719" t="s">
        <v>431</v>
      </c>
      <c r="C319" s="620"/>
      <c r="D319" s="620"/>
      <c r="E319" s="620"/>
      <c r="F319" s="784"/>
      <c r="G319" s="869"/>
      <c r="H319" s="699"/>
      <c r="I319" s="699"/>
    </row>
    <row r="320" spans="1:9" ht="12" customHeight="1">
      <c r="A320" s="718"/>
      <c r="B320" s="222" t="s">
        <v>722</v>
      </c>
      <c r="C320" s="620"/>
      <c r="D320" s="620"/>
      <c r="E320" s="620"/>
      <c r="F320" s="784"/>
      <c r="G320" s="872"/>
      <c r="H320" s="699"/>
      <c r="I320" s="699"/>
    </row>
    <row r="321" spans="1:9" ht="12" customHeight="1">
      <c r="A321" s="718"/>
      <c r="B321" s="721" t="s">
        <v>704</v>
      </c>
      <c r="C321" s="620">
        <v>400</v>
      </c>
      <c r="D321" s="620">
        <v>400</v>
      </c>
      <c r="E321" s="620">
        <v>400</v>
      </c>
      <c r="F321" s="798">
        <f>SUM(E321/D321)</f>
        <v>1</v>
      </c>
      <c r="G321" s="870"/>
      <c r="H321" s="699"/>
      <c r="I321" s="699"/>
    </row>
    <row r="322" spans="1:9" ht="12" customHeight="1">
      <c r="A322" s="718"/>
      <c r="B322" s="621" t="s">
        <v>438</v>
      </c>
      <c r="C322" s="620">
        <v>2600</v>
      </c>
      <c r="D322" s="620">
        <v>11478</v>
      </c>
      <c r="E322" s="620">
        <v>15333</v>
      </c>
      <c r="F322" s="798">
        <f>SUM(E322/D322)</f>
        <v>1.3358599059069525</v>
      </c>
      <c r="G322" s="870"/>
      <c r="H322" s="699"/>
      <c r="I322" s="699"/>
    </row>
    <row r="323" spans="1:9" ht="12" customHeight="1">
      <c r="A323" s="718"/>
      <c r="B323" s="621" t="s">
        <v>714</v>
      </c>
      <c r="C323" s="839"/>
      <c r="D323" s="839"/>
      <c r="E323" s="839"/>
      <c r="F323" s="784"/>
      <c r="G323" s="869"/>
      <c r="H323" s="699"/>
      <c r="I323" s="699"/>
    </row>
    <row r="324" spans="1:9" ht="12" customHeight="1">
      <c r="A324" s="718"/>
      <c r="B324" s="621" t="s">
        <v>438</v>
      </c>
      <c r="C324" s="620"/>
      <c r="D324" s="620"/>
      <c r="E324" s="620"/>
      <c r="F324" s="784"/>
      <c r="G324" s="873"/>
      <c r="H324" s="699"/>
      <c r="I324" s="699"/>
    </row>
    <row r="325" spans="1:9" ht="12" customHeight="1" thickBot="1">
      <c r="A325" s="718"/>
      <c r="B325" s="800" t="s">
        <v>385</v>
      </c>
      <c r="C325" s="724"/>
      <c r="D325" s="724"/>
      <c r="E325" s="724"/>
      <c r="F325" s="802"/>
      <c r="G325" s="844"/>
      <c r="H325" s="699"/>
      <c r="I325" s="699"/>
    </row>
    <row r="326" spans="1:9" ht="12" customHeight="1" thickBot="1">
      <c r="A326" s="734"/>
      <c r="B326" s="805" t="s">
        <v>472</v>
      </c>
      <c r="C326" s="727">
        <f>SUM(C319:C325)</f>
        <v>3000</v>
      </c>
      <c r="D326" s="727">
        <f>SUM(D319:D325)</f>
        <v>11878</v>
      </c>
      <c r="E326" s="727">
        <f>SUM(E319:E325)</f>
        <v>15733</v>
      </c>
      <c r="F326" s="807">
        <f>SUM(E326/D326)</f>
        <v>1.3245495874726385</v>
      </c>
      <c r="G326" s="871"/>
      <c r="H326" s="699"/>
      <c r="I326" s="699"/>
    </row>
    <row r="327" spans="1:9" ht="12" customHeight="1">
      <c r="A327" s="88">
        <v>3305</v>
      </c>
      <c r="B327" s="834" t="s">
        <v>564</v>
      </c>
      <c r="C327" s="715"/>
      <c r="D327" s="715"/>
      <c r="E327" s="715"/>
      <c r="F327" s="784"/>
      <c r="G327" s="868"/>
      <c r="H327" s="699"/>
      <c r="I327" s="699"/>
    </row>
    <row r="328" spans="1:9" ht="12" customHeight="1">
      <c r="A328" s="718"/>
      <c r="B328" s="719" t="s">
        <v>431</v>
      </c>
      <c r="C328" s="620"/>
      <c r="D328" s="620"/>
      <c r="E328" s="620"/>
      <c r="F328" s="784"/>
      <c r="G328" s="869"/>
      <c r="H328" s="699"/>
      <c r="I328" s="699"/>
    </row>
    <row r="329" spans="1:9" ht="12" customHeight="1">
      <c r="A329" s="718"/>
      <c r="B329" s="222" t="s">
        <v>722</v>
      </c>
      <c r="C329" s="620"/>
      <c r="D329" s="620"/>
      <c r="E329" s="620"/>
      <c r="F329" s="784"/>
      <c r="G329" s="872"/>
      <c r="H329" s="699"/>
      <c r="I329" s="699"/>
    </row>
    <row r="330" spans="1:9" ht="12" customHeight="1">
      <c r="A330" s="718"/>
      <c r="B330" s="721" t="s">
        <v>704</v>
      </c>
      <c r="C330" s="620"/>
      <c r="D330" s="620"/>
      <c r="E330" s="620"/>
      <c r="F330" s="784"/>
      <c r="G330" s="870"/>
      <c r="H330" s="699"/>
      <c r="I330" s="699"/>
    </row>
    <row r="331" spans="1:9" ht="12" customHeight="1">
      <c r="A331" s="718"/>
      <c r="B331" s="621" t="s">
        <v>438</v>
      </c>
      <c r="C331" s="620"/>
      <c r="D331" s="620">
        <v>2000</v>
      </c>
      <c r="E331" s="620">
        <v>4000</v>
      </c>
      <c r="F331" s="798">
        <f>SUM(E331/D331)</f>
        <v>2</v>
      </c>
      <c r="G331" s="870"/>
      <c r="H331" s="699"/>
      <c r="I331" s="699"/>
    </row>
    <row r="332" spans="1:9" ht="12" customHeight="1">
      <c r="A332" s="718"/>
      <c r="B332" s="621" t="s">
        <v>714</v>
      </c>
      <c r="C332" s="839"/>
      <c r="D332" s="839"/>
      <c r="E332" s="839"/>
      <c r="F332" s="784"/>
      <c r="G332" s="869"/>
      <c r="H332" s="699"/>
      <c r="I332" s="699"/>
    </row>
    <row r="333" spans="1:9" ht="12" customHeight="1">
      <c r="A333" s="718"/>
      <c r="B333" s="621" t="s">
        <v>438</v>
      </c>
      <c r="C333" s="620"/>
      <c r="D333" s="620"/>
      <c r="E333" s="620"/>
      <c r="F333" s="784"/>
      <c r="G333" s="873"/>
      <c r="H333" s="699"/>
      <c r="I333" s="699"/>
    </row>
    <row r="334" spans="1:9" ht="12" customHeight="1" thickBot="1">
      <c r="A334" s="718"/>
      <c r="B334" s="800" t="s">
        <v>385</v>
      </c>
      <c r="C334" s="724"/>
      <c r="D334" s="724"/>
      <c r="E334" s="724"/>
      <c r="F334" s="802"/>
      <c r="G334" s="844"/>
      <c r="H334" s="699"/>
      <c r="I334" s="699"/>
    </row>
    <row r="335" spans="1:9" ht="12" customHeight="1" thickBot="1">
      <c r="A335" s="734"/>
      <c r="B335" s="805" t="s">
        <v>472</v>
      </c>
      <c r="C335" s="727">
        <f>SUM(C328:C334)</f>
        <v>0</v>
      </c>
      <c r="D335" s="727">
        <f>SUM(D328:D334)</f>
        <v>2000</v>
      </c>
      <c r="E335" s="727">
        <f>SUM(E328:E334)</f>
        <v>4000</v>
      </c>
      <c r="F335" s="807">
        <f>SUM(E335/D335)</f>
        <v>2</v>
      </c>
      <c r="G335" s="871"/>
      <c r="H335" s="699"/>
      <c r="I335" s="699"/>
    </row>
    <row r="336" spans="1:9" ht="12" customHeight="1">
      <c r="A336" s="88">
        <v>3306</v>
      </c>
      <c r="B336" s="834" t="s">
        <v>565</v>
      </c>
      <c r="C336" s="715"/>
      <c r="D336" s="715"/>
      <c r="E336" s="715"/>
      <c r="F336" s="784"/>
      <c r="G336" s="868"/>
      <c r="H336" s="699"/>
      <c r="I336" s="699"/>
    </row>
    <row r="337" spans="1:9" ht="12" customHeight="1">
      <c r="A337" s="718"/>
      <c r="B337" s="719" t="s">
        <v>431</v>
      </c>
      <c r="C337" s="620"/>
      <c r="D337" s="620"/>
      <c r="E337" s="620"/>
      <c r="F337" s="784"/>
      <c r="G337" s="869"/>
      <c r="H337" s="699"/>
      <c r="I337" s="699"/>
    </row>
    <row r="338" spans="1:9" ht="12" customHeight="1">
      <c r="A338" s="718"/>
      <c r="B338" s="222" t="s">
        <v>722</v>
      </c>
      <c r="C338" s="620"/>
      <c r="D338" s="620"/>
      <c r="E338" s="620"/>
      <c r="F338" s="784"/>
      <c r="G338" s="872"/>
      <c r="H338" s="699"/>
      <c r="I338" s="699"/>
    </row>
    <row r="339" spans="1:9" ht="12" customHeight="1">
      <c r="A339" s="718"/>
      <c r="B339" s="721" t="s">
        <v>704</v>
      </c>
      <c r="C339" s="620"/>
      <c r="D339" s="620"/>
      <c r="E339" s="620"/>
      <c r="F339" s="784"/>
      <c r="G339" s="870"/>
      <c r="H339" s="699"/>
      <c r="I339" s="699"/>
    </row>
    <row r="340" spans="1:9" ht="12" customHeight="1">
      <c r="A340" s="718"/>
      <c r="B340" s="621" t="s">
        <v>438</v>
      </c>
      <c r="C340" s="620"/>
      <c r="D340" s="620">
        <v>12023</v>
      </c>
      <c r="E340" s="620">
        <v>12023</v>
      </c>
      <c r="F340" s="798">
        <f>SUM(E340/D340)</f>
        <v>1</v>
      </c>
      <c r="G340" s="870"/>
      <c r="H340" s="699"/>
      <c r="I340" s="699"/>
    </row>
    <row r="341" spans="1:9" ht="12" customHeight="1">
      <c r="A341" s="718"/>
      <c r="B341" s="621" t="s">
        <v>714</v>
      </c>
      <c r="C341" s="839"/>
      <c r="D341" s="839"/>
      <c r="E341" s="839"/>
      <c r="F341" s="784"/>
      <c r="G341" s="869"/>
      <c r="H341" s="699"/>
      <c r="I341" s="699"/>
    </row>
    <row r="342" spans="1:9" ht="12" customHeight="1">
      <c r="A342" s="718"/>
      <c r="B342" s="621" t="s">
        <v>438</v>
      </c>
      <c r="C342" s="620"/>
      <c r="D342" s="620"/>
      <c r="E342" s="620"/>
      <c r="F342" s="784"/>
      <c r="G342" s="873"/>
      <c r="H342" s="699"/>
      <c r="I342" s="699"/>
    </row>
    <row r="343" spans="1:9" ht="12" customHeight="1" thickBot="1">
      <c r="A343" s="718"/>
      <c r="B343" s="800" t="s">
        <v>385</v>
      </c>
      <c r="C343" s="724"/>
      <c r="D343" s="724"/>
      <c r="E343" s="724"/>
      <c r="F343" s="802"/>
      <c r="G343" s="844"/>
      <c r="H343" s="699"/>
      <c r="I343" s="699"/>
    </row>
    <row r="344" spans="1:9" ht="12" customHeight="1" thickBot="1">
      <c r="A344" s="734"/>
      <c r="B344" s="805" t="s">
        <v>472</v>
      </c>
      <c r="C344" s="727">
        <f>SUM(C337:C343)</f>
        <v>0</v>
      </c>
      <c r="D344" s="727">
        <f>SUM(D337:D343)</f>
        <v>12023</v>
      </c>
      <c r="E344" s="727">
        <f>SUM(E337:E343)</f>
        <v>12023</v>
      </c>
      <c r="F344" s="807">
        <f>SUM(E344/D344)</f>
        <v>1</v>
      </c>
      <c r="G344" s="871"/>
      <c r="H344" s="699"/>
      <c r="I344" s="699"/>
    </row>
    <row r="345" spans="1:9" ht="12" customHeight="1">
      <c r="A345" s="88">
        <v>3307</v>
      </c>
      <c r="B345" s="834" t="s">
        <v>566</v>
      </c>
      <c r="C345" s="715"/>
      <c r="D345" s="715"/>
      <c r="E345" s="715"/>
      <c r="F345" s="784"/>
      <c r="G345" s="868"/>
      <c r="H345" s="699"/>
      <c r="I345" s="699"/>
    </row>
    <row r="346" spans="1:9" ht="12" customHeight="1">
      <c r="A346" s="718"/>
      <c r="B346" s="719" t="s">
        <v>431</v>
      </c>
      <c r="C346" s="620"/>
      <c r="D346" s="620"/>
      <c r="E346" s="620"/>
      <c r="F346" s="784"/>
      <c r="G346" s="869"/>
      <c r="H346" s="699"/>
      <c r="I346" s="699"/>
    </row>
    <row r="347" spans="1:9" ht="12" customHeight="1">
      <c r="A347" s="718"/>
      <c r="B347" s="222" t="s">
        <v>722</v>
      </c>
      <c r="C347" s="620"/>
      <c r="D347" s="620"/>
      <c r="E347" s="620"/>
      <c r="F347" s="784"/>
      <c r="G347" s="872"/>
      <c r="H347" s="699"/>
      <c r="I347" s="699"/>
    </row>
    <row r="348" spans="1:9" ht="12" customHeight="1">
      <c r="A348" s="718"/>
      <c r="B348" s="721" t="s">
        <v>704</v>
      </c>
      <c r="C348" s="620"/>
      <c r="D348" s="620"/>
      <c r="E348" s="620"/>
      <c r="F348" s="784"/>
      <c r="G348" s="870"/>
      <c r="H348" s="699"/>
      <c r="I348" s="699"/>
    </row>
    <row r="349" spans="1:9" ht="12" customHeight="1">
      <c r="A349" s="718"/>
      <c r="B349" s="621" t="s">
        <v>438</v>
      </c>
      <c r="C349" s="620"/>
      <c r="D349" s="620">
        <v>5000</v>
      </c>
      <c r="E349" s="620"/>
      <c r="F349" s="784"/>
      <c r="G349" s="870"/>
      <c r="H349" s="699"/>
      <c r="I349" s="699"/>
    </row>
    <row r="350" spans="1:9" ht="12" customHeight="1">
      <c r="A350" s="718"/>
      <c r="B350" s="621" t="s">
        <v>714</v>
      </c>
      <c r="C350" s="839"/>
      <c r="D350" s="839"/>
      <c r="E350" s="839">
        <v>5000</v>
      </c>
      <c r="F350" s="784"/>
      <c r="G350" s="869"/>
      <c r="H350" s="699"/>
      <c r="I350" s="699"/>
    </row>
    <row r="351" spans="1:9" ht="12" customHeight="1">
      <c r="A351" s="718"/>
      <c r="B351" s="621" t="s">
        <v>438</v>
      </c>
      <c r="C351" s="620"/>
      <c r="D351" s="620"/>
      <c r="E351" s="620"/>
      <c r="F351" s="784"/>
      <c r="G351" s="873"/>
      <c r="H351" s="699"/>
      <c r="I351" s="699"/>
    </row>
    <row r="352" spans="1:9" ht="12" customHeight="1" thickBot="1">
      <c r="A352" s="718"/>
      <c r="B352" s="800" t="s">
        <v>385</v>
      </c>
      <c r="C352" s="724"/>
      <c r="D352" s="724"/>
      <c r="E352" s="724"/>
      <c r="F352" s="802"/>
      <c r="G352" s="844"/>
      <c r="H352" s="699"/>
      <c r="I352" s="699"/>
    </row>
    <row r="353" spans="1:9" ht="12" customHeight="1" thickBot="1">
      <c r="A353" s="734"/>
      <c r="B353" s="805" t="s">
        <v>472</v>
      </c>
      <c r="C353" s="727">
        <f>SUM(C346:C352)</f>
        <v>0</v>
      </c>
      <c r="D353" s="727">
        <f>SUM(D346:D352)</f>
        <v>5000</v>
      </c>
      <c r="E353" s="727">
        <f>SUM(E346:E352)</f>
        <v>5000</v>
      </c>
      <c r="F353" s="807">
        <f>SUM(E353/D353)</f>
        <v>1</v>
      </c>
      <c r="G353" s="871"/>
      <c r="H353" s="699"/>
      <c r="I353" s="699"/>
    </row>
    <row r="354" spans="1:9" ht="12" customHeight="1">
      <c r="A354" s="88">
        <v>3308</v>
      </c>
      <c r="B354" s="280" t="s">
        <v>689</v>
      </c>
      <c r="C354" s="715"/>
      <c r="D354" s="715"/>
      <c r="E354" s="715"/>
      <c r="F354" s="784"/>
      <c r="G354" s="822"/>
      <c r="H354" s="699"/>
      <c r="I354" s="699"/>
    </row>
    <row r="355" spans="1:9" ht="12" customHeight="1">
      <c r="A355" s="88"/>
      <c r="B355" s="719" t="s">
        <v>431</v>
      </c>
      <c r="C355" s="715"/>
      <c r="D355" s="715"/>
      <c r="E355" s="715"/>
      <c r="F355" s="784"/>
      <c r="G355" s="785"/>
      <c r="H355" s="699"/>
      <c r="I355" s="699"/>
    </row>
    <row r="356" spans="1:9" ht="12" customHeight="1">
      <c r="A356" s="88"/>
      <c r="B356" s="222" t="s">
        <v>722</v>
      </c>
      <c r="C356" s="715"/>
      <c r="D356" s="715"/>
      <c r="E356" s="715"/>
      <c r="F356" s="784"/>
      <c r="G356" s="870"/>
      <c r="H356" s="699"/>
      <c r="I356" s="699"/>
    </row>
    <row r="357" spans="1:9" ht="12" customHeight="1">
      <c r="A357" s="88"/>
      <c r="B357" s="721" t="s">
        <v>704</v>
      </c>
      <c r="C357" s="839">
        <v>2000</v>
      </c>
      <c r="D357" s="839">
        <v>2000</v>
      </c>
      <c r="E357" s="839">
        <v>2000</v>
      </c>
      <c r="F357" s="798">
        <f>SUM(E357/D357)</f>
        <v>1</v>
      </c>
      <c r="G357" s="872"/>
      <c r="H357" s="699"/>
      <c r="I357" s="699"/>
    </row>
    <row r="358" spans="1:9" ht="12" customHeight="1">
      <c r="A358" s="88"/>
      <c r="B358" s="621" t="s">
        <v>438</v>
      </c>
      <c r="C358" s="839">
        <v>30000</v>
      </c>
      <c r="D358" s="839">
        <v>56024</v>
      </c>
      <c r="E358" s="839">
        <v>67018</v>
      </c>
      <c r="F358" s="798">
        <f>SUM(E358/D358)</f>
        <v>1.1962373268599171</v>
      </c>
      <c r="G358" s="872"/>
      <c r="H358" s="699"/>
      <c r="I358" s="699"/>
    </row>
    <row r="359" spans="1:9" ht="12" customHeight="1">
      <c r="A359" s="88"/>
      <c r="B359" s="621" t="s">
        <v>714</v>
      </c>
      <c r="C359" s="839"/>
      <c r="D359" s="839"/>
      <c r="E359" s="839"/>
      <c r="F359" s="784"/>
      <c r="G359" s="870"/>
      <c r="H359" s="699"/>
      <c r="I359" s="699"/>
    </row>
    <row r="360" spans="1:9" ht="12" customHeight="1">
      <c r="A360" s="88"/>
      <c r="B360" s="621" t="s">
        <v>438</v>
      </c>
      <c r="C360" s="715"/>
      <c r="D360" s="715"/>
      <c r="E360" s="715"/>
      <c r="F360" s="784"/>
      <c r="G360" s="840"/>
      <c r="H360" s="699"/>
      <c r="I360" s="699"/>
    </row>
    <row r="361" spans="1:9" ht="12" customHeight="1" thickBot="1">
      <c r="A361" s="88"/>
      <c r="B361" s="800" t="s">
        <v>385</v>
      </c>
      <c r="C361" s="841"/>
      <c r="D361" s="841"/>
      <c r="E361" s="841"/>
      <c r="F361" s="802"/>
      <c r="G361" s="825"/>
      <c r="H361" s="699"/>
      <c r="I361" s="699"/>
    </row>
    <row r="362" spans="1:9" ht="12" customHeight="1" thickBot="1">
      <c r="A362" s="734"/>
      <c r="B362" s="805" t="s">
        <v>472</v>
      </c>
      <c r="C362" s="727">
        <f>SUM(C357:C361)</f>
        <v>32000</v>
      </c>
      <c r="D362" s="727">
        <f>SUM(D357:D361)</f>
        <v>58024</v>
      </c>
      <c r="E362" s="727">
        <f>SUM(E357:E361)</f>
        <v>69018</v>
      </c>
      <c r="F362" s="807">
        <f>SUM(E362/D362)</f>
        <v>1.1894733213842548</v>
      </c>
      <c r="G362" s="844"/>
      <c r="H362" s="699"/>
      <c r="I362" s="699"/>
    </row>
    <row r="363" spans="1:9" ht="12" customHeight="1">
      <c r="A363" s="88">
        <v>3309</v>
      </c>
      <c r="B363" s="280" t="s">
        <v>690</v>
      </c>
      <c r="C363" s="715"/>
      <c r="D363" s="715"/>
      <c r="E363" s="715"/>
      <c r="F363" s="784"/>
      <c r="G363" s="823"/>
      <c r="H363" s="699"/>
      <c r="I363" s="699"/>
    </row>
    <row r="364" spans="1:9" ht="12" customHeight="1">
      <c r="A364" s="718"/>
      <c r="B364" s="719" t="s">
        <v>431</v>
      </c>
      <c r="C364" s="620"/>
      <c r="D364" s="620"/>
      <c r="E364" s="620"/>
      <c r="F364" s="784"/>
      <c r="G364" s="823"/>
      <c r="H364" s="699"/>
      <c r="I364" s="699"/>
    </row>
    <row r="365" spans="1:9" ht="12" customHeight="1">
      <c r="A365" s="718"/>
      <c r="B365" s="222" t="s">
        <v>722</v>
      </c>
      <c r="C365" s="620"/>
      <c r="D365" s="620"/>
      <c r="E365" s="620"/>
      <c r="F365" s="784"/>
      <c r="G365" s="823"/>
      <c r="H365" s="699"/>
      <c r="I365" s="699"/>
    </row>
    <row r="366" spans="1:9" ht="12" customHeight="1">
      <c r="A366" s="718"/>
      <c r="B366" s="721" t="s">
        <v>704</v>
      </c>
      <c r="C366" s="620">
        <v>20</v>
      </c>
      <c r="D366" s="620">
        <v>20</v>
      </c>
      <c r="E366" s="620">
        <v>20</v>
      </c>
      <c r="F366" s="798">
        <f>SUM(E366/D366)</f>
        <v>1</v>
      </c>
      <c r="G366" s="870"/>
      <c r="H366" s="699"/>
      <c r="I366" s="699"/>
    </row>
    <row r="367" spans="1:9" ht="12" customHeight="1">
      <c r="A367" s="718"/>
      <c r="B367" s="621" t="s">
        <v>438</v>
      </c>
      <c r="C367" s="620">
        <v>4580</v>
      </c>
      <c r="D367" s="620">
        <v>20944</v>
      </c>
      <c r="E367" s="620">
        <v>26355</v>
      </c>
      <c r="F367" s="798">
        <f>SUM(E367/D367)</f>
        <v>1.258355614973262</v>
      </c>
      <c r="G367" s="870"/>
      <c r="H367" s="699"/>
      <c r="I367" s="699"/>
    </row>
    <row r="368" spans="1:9" ht="12" customHeight="1">
      <c r="A368" s="718"/>
      <c r="B368" s="621" t="s">
        <v>714</v>
      </c>
      <c r="C368" s="839"/>
      <c r="D368" s="839"/>
      <c r="E368" s="839"/>
      <c r="F368" s="784"/>
      <c r="G368" s="870"/>
      <c r="H368" s="699"/>
      <c r="I368" s="699"/>
    </row>
    <row r="369" spans="1:9" ht="12" customHeight="1" thickBot="1">
      <c r="A369" s="718"/>
      <c r="B369" s="800" t="s">
        <v>385</v>
      </c>
      <c r="C369" s="724"/>
      <c r="D369" s="724"/>
      <c r="E369" s="724"/>
      <c r="F369" s="802"/>
      <c r="G369" s="844"/>
      <c r="H369" s="699"/>
      <c r="I369" s="699"/>
    </row>
    <row r="370" spans="1:9" ht="12.75" customHeight="1" thickBot="1">
      <c r="A370" s="734"/>
      <c r="B370" s="805" t="s">
        <v>472</v>
      </c>
      <c r="C370" s="727">
        <f>SUM(C364:C369)</f>
        <v>4600</v>
      </c>
      <c r="D370" s="727">
        <f>SUM(D364:D369)</f>
        <v>20964</v>
      </c>
      <c r="E370" s="727">
        <f>SUM(E364:E369)</f>
        <v>26375</v>
      </c>
      <c r="F370" s="807">
        <f>SUM(E370/D370)</f>
        <v>1.258109139477199</v>
      </c>
      <c r="G370" s="827"/>
      <c r="H370" s="699"/>
      <c r="I370" s="699"/>
    </row>
    <row r="371" spans="1:9" ht="12.75" customHeight="1">
      <c r="A371" s="88">
        <v>3310</v>
      </c>
      <c r="B371" s="280" t="s">
        <v>761</v>
      </c>
      <c r="C371" s="715"/>
      <c r="D371" s="715"/>
      <c r="E371" s="715"/>
      <c r="F371" s="784"/>
      <c r="G371" s="823"/>
      <c r="H371" s="699"/>
      <c r="I371" s="699"/>
    </row>
    <row r="372" spans="1:9" ht="12.75" customHeight="1">
      <c r="A372" s="718"/>
      <c r="B372" s="719" t="s">
        <v>431</v>
      </c>
      <c r="C372" s="620"/>
      <c r="D372" s="620"/>
      <c r="E372" s="620"/>
      <c r="F372" s="784"/>
      <c r="G372" s="823"/>
      <c r="H372" s="699"/>
      <c r="I372" s="699"/>
    </row>
    <row r="373" spans="1:9" ht="12.75" customHeight="1">
      <c r="A373" s="718"/>
      <c r="B373" s="222" t="s">
        <v>722</v>
      </c>
      <c r="C373" s="620"/>
      <c r="D373" s="620"/>
      <c r="E373" s="620"/>
      <c r="F373" s="784"/>
      <c r="G373" s="823"/>
      <c r="H373" s="699"/>
      <c r="I373" s="699"/>
    </row>
    <row r="374" spans="1:9" ht="12.75" customHeight="1">
      <c r="A374" s="718"/>
      <c r="B374" s="721" t="s">
        <v>704</v>
      </c>
      <c r="C374" s="620"/>
      <c r="D374" s="620"/>
      <c r="E374" s="620"/>
      <c r="F374" s="784"/>
      <c r="G374" s="870"/>
      <c r="H374" s="699"/>
      <c r="I374" s="699"/>
    </row>
    <row r="375" spans="1:9" ht="12.75" customHeight="1">
      <c r="A375" s="718"/>
      <c r="B375" s="621" t="s">
        <v>438</v>
      </c>
      <c r="C375" s="620">
        <v>6000</v>
      </c>
      <c r="D375" s="620">
        <v>6000</v>
      </c>
      <c r="E375" s="620">
        <v>6000</v>
      </c>
      <c r="F375" s="798">
        <f>SUM(E375/D375)</f>
        <v>1</v>
      </c>
      <c r="G375" s="870"/>
      <c r="H375" s="699"/>
      <c r="I375" s="699"/>
    </row>
    <row r="376" spans="1:9" ht="12.75" customHeight="1">
      <c r="A376" s="718"/>
      <c r="B376" s="621" t="s">
        <v>714</v>
      </c>
      <c r="C376" s="839"/>
      <c r="D376" s="839"/>
      <c r="E376" s="839"/>
      <c r="F376" s="784"/>
      <c r="G376" s="870"/>
      <c r="H376" s="699"/>
      <c r="I376" s="699"/>
    </row>
    <row r="377" spans="1:9" ht="12.75" customHeight="1" thickBot="1">
      <c r="A377" s="718"/>
      <c r="B377" s="800" t="s">
        <v>385</v>
      </c>
      <c r="C377" s="724"/>
      <c r="D377" s="724"/>
      <c r="E377" s="724"/>
      <c r="F377" s="802"/>
      <c r="G377" s="844"/>
      <c r="H377" s="699"/>
      <c r="I377" s="699"/>
    </row>
    <row r="378" spans="1:9" ht="12.75" customHeight="1" thickBot="1">
      <c r="A378" s="734"/>
      <c r="B378" s="805" t="s">
        <v>472</v>
      </c>
      <c r="C378" s="727">
        <f>SUM(C372:C377)</f>
        <v>6000</v>
      </c>
      <c r="D378" s="727">
        <f>SUM(D372:D377)</f>
        <v>6000</v>
      </c>
      <c r="E378" s="727">
        <f>SUM(E372:E377)</f>
        <v>6000</v>
      </c>
      <c r="F378" s="807">
        <f>SUM(E378/D378)</f>
        <v>1</v>
      </c>
      <c r="G378" s="827"/>
      <c r="H378" s="699"/>
      <c r="I378" s="699"/>
    </row>
    <row r="379" spans="1:9" ht="12" customHeight="1">
      <c r="A379" s="88">
        <v>3311</v>
      </c>
      <c r="B379" s="280" t="s">
        <v>473</v>
      </c>
      <c r="C379" s="715"/>
      <c r="D379" s="715"/>
      <c r="E379" s="715"/>
      <c r="F379" s="784"/>
      <c r="G379" s="823"/>
      <c r="H379" s="699"/>
      <c r="I379" s="699"/>
    </row>
    <row r="380" spans="1:9" ht="12" customHeight="1">
      <c r="A380" s="718"/>
      <c r="B380" s="719" t="s">
        <v>431</v>
      </c>
      <c r="C380" s="620"/>
      <c r="D380" s="620"/>
      <c r="E380" s="620"/>
      <c r="F380" s="784"/>
      <c r="G380" s="823"/>
      <c r="H380" s="699"/>
      <c r="I380" s="699"/>
    </row>
    <row r="381" spans="1:9" ht="12" customHeight="1">
      <c r="A381" s="718"/>
      <c r="B381" s="222" t="s">
        <v>722</v>
      </c>
      <c r="C381" s="620"/>
      <c r="D381" s="620"/>
      <c r="E381" s="620"/>
      <c r="F381" s="784"/>
      <c r="G381" s="823"/>
      <c r="H381" s="699"/>
      <c r="I381" s="699"/>
    </row>
    <row r="382" spans="1:9" ht="12" customHeight="1">
      <c r="A382" s="718"/>
      <c r="B382" s="721" t="s">
        <v>704</v>
      </c>
      <c r="C382" s="620"/>
      <c r="D382" s="620"/>
      <c r="E382" s="620"/>
      <c r="F382" s="784"/>
      <c r="G382" s="870"/>
      <c r="H382" s="699"/>
      <c r="I382" s="699"/>
    </row>
    <row r="383" spans="1:9" ht="12" customHeight="1">
      <c r="A383" s="718"/>
      <c r="B383" s="621" t="s">
        <v>438</v>
      </c>
      <c r="C383" s="620">
        <v>15000</v>
      </c>
      <c r="D383" s="620">
        <v>15000</v>
      </c>
      <c r="E383" s="620">
        <v>15000</v>
      </c>
      <c r="F383" s="798">
        <f>SUM(E383/D383)</f>
        <v>1</v>
      </c>
      <c r="G383" s="870"/>
      <c r="H383" s="699"/>
      <c r="I383" s="699"/>
    </row>
    <row r="384" spans="1:9" ht="12" customHeight="1">
      <c r="A384" s="718"/>
      <c r="B384" s="621" t="s">
        <v>714</v>
      </c>
      <c r="C384" s="839"/>
      <c r="D384" s="839"/>
      <c r="E384" s="839"/>
      <c r="F384" s="784"/>
      <c r="G384" s="870"/>
      <c r="H384" s="699"/>
      <c r="I384" s="699"/>
    </row>
    <row r="385" spans="1:9" ht="12" customHeight="1" thickBot="1">
      <c r="A385" s="718"/>
      <c r="B385" s="800" t="s">
        <v>385</v>
      </c>
      <c r="C385" s="724"/>
      <c r="D385" s="724"/>
      <c r="E385" s="724"/>
      <c r="F385" s="802"/>
      <c r="G385" s="844"/>
      <c r="H385" s="699"/>
      <c r="I385" s="699"/>
    </row>
    <row r="386" spans="1:9" ht="12.75" thickBot="1">
      <c r="A386" s="734"/>
      <c r="B386" s="805" t="s">
        <v>472</v>
      </c>
      <c r="C386" s="727">
        <f>SUM(C380:C385)</f>
        <v>15000</v>
      </c>
      <c r="D386" s="727">
        <f>SUM(D380:D385)</f>
        <v>15000</v>
      </c>
      <c r="E386" s="727">
        <f>SUM(E380:E385)</f>
        <v>15000</v>
      </c>
      <c r="F386" s="807">
        <f>SUM(E386/D386)</f>
        <v>1</v>
      </c>
      <c r="G386" s="827"/>
      <c r="H386" s="699"/>
      <c r="I386" s="699"/>
    </row>
    <row r="387" spans="1:9" ht="12">
      <c r="A387" s="735">
        <v>3312</v>
      </c>
      <c r="B387" s="280" t="s">
        <v>390</v>
      </c>
      <c r="C387" s="715"/>
      <c r="D387" s="715"/>
      <c r="E387" s="715"/>
      <c r="F387" s="784"/>
      <c r="G387" s="823"/>
      <c r="H387" s="699"/>
      <c r="I387" s="699"/>
    </row>
    <row r="388" spans="1:9" ht="12">
      <c r="A388" s="718"/>
      <c r="B388" s="719" t="s">
        <v>431</v>
      </c>
      <c r="C388" s="620"/>
      <c r="D388" s="620"/>
      <c r="E388" s="620"/>
      <c r="F388" s="784"/>
      <c r="G388" s="823"/>
      <c r="H388" s="699"/>
      <c r="I388" s="699"/>
    </row>
    <row r="389" spans="1:9" ht="12.75">
      <c r="A389" s="718"/>
      <c r="B389" s="222" t="s">
        <v>722</v>
      </c>
      <c r="C389" s="620"/>
      <c r="D389" s="620"/>
      <c r="E389" s="620"/>
      <c r="F389" s="784"/>
      <c r="G389" s="870"/>
      <c r="H389" s="699"/>
      <c r="I389" s="699"/>
    </row>
    <row r="390" spans="1:9" ht="12">
      <c r="A390" s="718"/>
      <c r="B390" s="721" t="s">
        <v>704</v>
      </c>
      <c r="C390" s="620"/>
      <c r="D390" s="620"/>
      <c r="E390" s="620">
        <v>1000</v>
      </c>
      <c r="F390" s="784"/>
      <c r="G390" s="823"/>
      <c r="H390" s="699"/>
      <c r="I390" s="699"/>
    </row>
    <row r="391" spans="1:9" ht="12">
      <c r="A391" s="718"/>
      <c r="B391" s="621" t="s">
        <v>438</v>
      </c>
      <c r="C391" s="620">
        <v>25000</v>
      </c>
      <c r="D391" s="620">
        <v>25000</v>
      </c>
      <c r="E391" s="620">
        <v>24000</v>
      </c>
      <c r="F391" s="798">
        <f>SUM(E391/D391)</f>
        <v>0.96</v>
      </c>
      <c r="G391" s="823"/>
      <c r="H391" s="699"/>
      <c r="I391" s="699"/>
    </row>
    <row r="392" spans="1:9" ht="12">
      <c r="A392" s="718"/>
      <c r="B392" s="621" t="s">
        <v>714</v>
      </c>
      <c r="C392" s="839"/>
      <c r="D392" s="839"/>
      <c r="E392" s="839"/>
      <c r="F392" s="784"/>
      <c r="G392" s="823"/>
      <c r="H392" s="699"/>
      <c r="I392" s="699"/>
    </row>
    <row r="393" spans="1:9" ht="12.75" thickBot="1">
      <c r="A393" s="718"/>
      <c r="B393" s="800" t="s">
        <v>385</v>
      </c>
      <c r="C393" s="724"/>
      <c r="D393" s="724"/>
      <c r="E393" s="724"/>
      <c r="F393" s="802"/>
      <c r="G393" s="844"/>
      <c r="H393" s="699"/>
      <c r="I393" s="699"/>
    </row>
    <row r="394" spans="1:9" ht="12.75" thickBot="1">
      <c r="A394" s="734"/>
      <c r="B394" s="805" t="s">
        <v>472</v>
      </c>
      <c r="C394" s="727">
        <f>SUM(C388:C393)</f>
        <v>25000</v>
      </c>
      <c r="D394" s="727">
        <f>SUM(D388:D393)</f>
        <v>25000</v>
      </c>
      <c r="E394" s="727">
        <f>SUM(E388:E393)</f>
        <v>25000</v>
      </c>
      <c r="F394" s="807">
        <f>SUM(E394/D394)</f>
        <v>1</v>
      </c>
      <c r="G394" s="827"/>
      <c r="H394" s="699"/>
      <c r="I394" s="699"/>
    </row>
    <row r="395" spans="1:9" ht="12" customHeight="1">
      <c r="A395" s="88">
        <v>3315</v>
      </c>
      <c r="B395" s="834" t="s">
        <v>474</v>
      </c>
      <c r="C395" s="715"/>
      <c r="D395" s="715"/>
      <c r="E395" s="715"/>
      <c r="F395" s="784"/>
      <c r="G395" s="823"/>
      <c r="H395" s="699"/>
      <c r="I395" s="699"/>
    </row>
    <row r="396" spans="1:9" ht="12" customHeight="1">
      <c r="A396" s="718"/>
      <c r="B396" s="719" t="s">
        <v>431</v>
      </c>
      <c r="C396" s="620"/>
      <c r="D396" s="620"/>
      <c r="E396" s="620"/>
      <c r="F396" s="784"/>
      <c r="G396" s="823"/>
      <c r="H396" s="699"/>
      <c r="I396" s="699"/>
    </row>
    <row r="397" spans="1:9" ht="12" customHeight="1">
      <c r="A397" s="718"/>
      <c r="B397" s="222" t="s">
        <v>722</v>
      </c>
      <c r="C397" s="620"/>
      <c r="D397" s="620"/>
      <c r="E397" s="620"/>
      <c r="F397" s="784"/>
      <c r="G397" s="870"/>
      <c r="H397" s="699"/>
      <c r="I397" s="699"/>
    </row>
    <row r="398" spans="1:9" ht="12" customHeight="1">
      <c r="A398" s="718"/>
      <c r="B398" s="721" t="s">
        <v>704</v>
      </c>
      <c r="C398" s="620"/>
      <c r="D398" s="620"/>
      <c r="E398" s="620">
        <v>25</v>
      </c>
      <c r="F398" s="784"/>
      <c r="G398" s="823"/>
      <c r="H398" s="699"/>
      <c r="I398" s="699"/>
    </row>
    <row r="399" spans="1:9" ht="12" customHeight="1">
      <c r="A399" s="718"/>
      <c r="B399" s="621" t="s">
        <v>438</v>
      </c>
      <c r="C399" s="620"/>
      <c r="D399" s="620">
        <v>107</v>
      </c>
      <c r="E399" s="620">
        <v>132</v>
      </c>
      <c r="F399" s="798">
        <f>SUM(E399/D399)</f>
        <v>1.233644859813084</v>
      </c>
      <c r="G399" s="823"/>
      <c r="H399" s="699"/>
      <c r="I399" s="699"/>
    </row>
    <row r="400" spans="1:9" ht="12" customHeight="1">
      <c r="A400" s="718"/>
      <c r="B400" s="621" t="s">
        <v>714</v>
      </c>
      <c r="C400" s="839"/>
      <c r="D400" s="839"/>
      <c r="E400" s="839"/>
      <c r="F400" s="784"/>
      <c r="G400" s="823"/>
      <c r="H400" s="699"/>
      <c r="I400" s="699"/>
    </row>
    <row r="401" spans="1:9" ht="12" customHeight="1" thickBot="1">
      <c r="A401" s="718"/>
      <c r="B401" s="800" t="s">
        <v>385</v>
      </c>
      <c r="C401" s="724"/>
      <c r="D401" s="724"/>
      <c r="E401" s="724"/>
      <c r="F401" s="802"/>
      <c r="G401" s="825"/>
      <c r="H401" s="699"/>
      <c r="I401" s="699"/>
    </row>
    <row r="402" spans="1:9" ht="12" customHeight="1" thickBot="1">
      <c r="A402" s="734"/>
      <c r="B402" s="805" t="s">
        <v>472</v>
      </c>
      <c r="C402" s="727"/>
      <c r="D402" s="727">
        <f>SUM(D399:D401)</f>
        <v>107</v>
      </c>
      <c r="E402" s="727">
        <f>SUM(E396:E401)</f>
        <v>157</v>
      </c>
      <c r="F402" s="807">
        <f>SUM(E402/D402)</f>
        <v>1.4672897196261683</v>
      </c>
      <c r="G402" s="827"/>
      <c r="H402" s="699"/>
      <c r="I402" s="699"/>
    </row>
    <row r="403" spans="1:9" ht="12" customHeight="1">
      <c r="A403" s="88">
        <v>3316</v>
      </c>
      <c r="B403" s="834" t="s">
        <v>143</v>
      </c>
      <c r="C403" s="715"/>
      <c r="D403" s="715"/>
      <c r="E403" s="715"/>
      <c r="F403" s="784"/>
      <c r="G403" s="822"/>
      <c r="H403" s="699"/>
      <c r="I403" s="699"/>
    </row>
    <row r="404" spans="1:9" ht="12" customHeight="1">
      <c r="A404" s="718"/>
      <c r="B404" s="719" t="s">
        <v>431</v>
      </c>
      <c r="C404" s="737"/>
      <c r="D404" s="737"/>
      <c r="E404" s="737"/>
      <c r="F404" s="784"/>
      <c r="G404" s="785"/>
      <c r="H404" s="699"/>
      <c r="I404" s="699"/>
    </row>
    <row r="405" spans="1:9" ht="12" customHeight="1">
      <c r="A405" s="718"/>
      <c r="B405" s="222" t="s">
        <v>722</v>
      </c>
      <c r="C405" s="737"/>
      <c r="D405" s="737"/>
      <c r="E405" s="737"/>
      <c r="F405" s="784"/>
      <c r="G405" s="785"/>
      <c r="H405" s="699"/>
      <c r="I405" s="699"/>
    </row>
    <row r="406" spans="1:9" ht="12" customHeight="1">
      <c r="A406" s="718"/>
      <c r="B406" s="721" t="s">
        <v>704</v>
      </c>
      <c r="C406" s="737"/>
      <c r="D406" s="737"/>
      <c r="E406" s="739">
        <v>15</v>
      </c>
      <c r="F406" s="784"/>
      <c r="G406" s="785"/>
      <c r="H406" s="699"/>
      <c r="I406" s="699"/>
    </row>
    <row r="407" spans="1:9" ht="12" customHeight="1">
      <c r="A407" s="718"/>
      <c r="B407" s="621" t="s">
        <v>438</v>
      </c>
      <c r="C407" s="737"/>
      <c r="D407" s="737"/>
      <c r="E407" s="739">
        <v>180</v>
      </c>
      <c r="F407" s="784"/>
      <c r="G407" s="785"/>
      <c r="H407" s="699"/>
      <c r="I407" s="699"/>
    </row>
    <row r="408" spans="1:9" ht="12" customHeight="1">
      <c r="A408" s="718"/>
      <c r="B408" s="621" t="s">
        <v>714</v>
      </c>
      <c r="C408" s="737"/>
      <c r="D408" s="737"/>
      <c r="E408" s="737"/>
      <c r="F408" s="784"/>
      <c r="G408" s="785"/>
      <c r="H408" s="699"/>
      <c r="I408" s="699"/>
    </row>
    <row r="409" spans="1:9" ht="12" customHeight="1" thickBot="1">
      <c r="A409" s="718"/>
      <c r="B409" s="800" t="s">
        <v>385</v>
      </c>
      <c r="C409" s="738"/>
      <c r="D409" s="738"/>
      <c r="E409" s="738"/>
      <c r="F409" s="802"/>
      <c r="G409" s="874"/>
      <c r="H409" s="699"/>
      <c r="I409" s="699"/>
    </row>
    <row r="410" spans="1:9" ht="12" customHeight="1" thickBot="1">
      <c r="A410" s="734"/>
      <c r="B410" s="805" t="s">
        <v>472</v>
      </c>
      <c r="C410" s="727"/>
      <c r="D410" s="727"/>
      <c r="E410" s="727">
        <f>SUM(E403:E409)</f>
        <v>195</v>
      </c>
      <c r="F410" s="807"/>
      <c r="G410" s="827"/>
      <c r="H410" s="699"/>
      <c r="I410" s="699"/>
    </row>
    <row r="411" spans="1:9" ht="12" customHeight="1">
      <c r="A411" s="88">
        <v>3318</v>
      </c>
      <c r="B411" s="834" t="s">
        <v>475</v>
      </c>
      <c r="C411" s="715"/>
      <c r="D411" s="715"/>
      <c r="E411" s="715"/>
      <c r="F411" s="784"/>
      <c r="G411" s="823"/>
      <c r="H411" s="699"/>
      <c r="I411" s="699"/>
    </row>
    <row r="412" spans="1:9" ht="12" customHeight="1">
      <c r="A412" s="718"/>
      <c r="B412" s="719" t="s">
        <v>431</v>
      </c>
      <c r="C412" s="620"/>
      <c r="D412" s="620"/>
      <c r="E412" s="620"/>
      <c r="F412" s="784"/>
      <c r="G412" s="823"/>
      <c r="H412" s="699"/>
      <c r="I412" s="699"/>
    </row>
    <row r="413" spans="1:9" ht="12" customHeight="1">
      <c r="A413" s="718"/>
      <c r="B413" s="222" t="s">
        <v>722</v>
      </c>
      <c r="C413" s="620"/>
      <c r="D413" s="620"/>
      <c r="E413" s="620"/>
      <c r="F413" s="784"/>
      <c r="G413" s="823"/>
      <c r="H413" s="699"/>
      <c r="I413" s="699"/>
    </row>
    <row r="414" spans="1:9" ht="12" customHeight="1">
      <c r="A414" s="718"/>
      <c r="B414" s="721" t="s">
        <v>704</v>
      </c>
      <c r="C414" s="620"/>
      <c r="D414" s="620"/>
      <c r="E414" s="620"/>
      <c r="F414" s="784"/>
      <c r="G414" s="870"/>
      <c r="H414" s="699"/>
      <c r="I414" s="699"/>
    </row>
    <row r="415" spans="1:9" ht="12" customHeight="1">
      <c r="A415" s="718"/>
      <c r="B415" s="621" t="s">
        <v>438</v>
      </c>
      <c r="C415" s="620">
        <v>1800</v>
      </c>
      <c r="D415" s="620">
        <v>8206</v>
      </c>
      <c r="E415" s="620">
        <v>10745</v>
      </c>
      <c r="F415" s="798">
        <f>SUM(E415/D415)</f>
        <v>1.3094077504265171</v>
      </c>
      <c r="G415" s="875"/>
      <c r="H415" s="699"/>
      <c r="I415" s="699"/>
    </row>
    <row r="416" spans="1:9" ht="12" customHeight="1">
      <c r="A416" s="718"/>
      <c r="B416" s="621" t="s">
        <v>714</v>
      </c>
      <c r="C416" s="839"/>
      <c r="D416" s="839"/>
      <c r="E416" s="839"/>
      <c r="F416" s="784"/>
      <c r="G416" s="823"/>
      <c r="H416" s="699"/>
      <c r="I416" s="699"/>
    </row>
    <row r="417" spans="1:9" ht="12" customHeight="1">
      <c r="A417" s="718"/>
      <c r="B417" s="621" t="s">
        <v>438</v>
      </c>
      <c r="C417" s="620"/>
      <c r="D417" s="620"/>
      <c r="E417" s="620"/>
      <c r="F417" s="784"/>
      <c r="G417" s="824"/>
      <c r="H417" s="699"/>
      <c r="I417" s="699"/>
    </row>
    <row r="418" spans="1:9" ht="12" customHeight="1" thickBot="1">
      <c r="A418" s="718"/>
      <c r="B418" s="800" t="s">
        <v>385</v>
      </c>
      <c r="C418" s="724"/>
      <c r="D418" s="724"/>
      <c r="E418" s="724"/>
      <c r="F418" s="802"/>
      <c r="G418" s="844"/>
      <c r="H418" s="699"/>
      <c r="I418" s="699"/>
    </row>
    <row r="419" spans="1:9" ht="12" customHeight="1" thickBot="1">
      <c r="A419" s="734"/>
      <c r="B419" s="805" t="s">
        <v>472</v>
      </c>
      <c r="C419" s="727">
        <f>SUM(C412:C418)</f>
        <v>1800</v>
      </c>
      <c r="D419" s="727">
        <f>SUM(D412:D418)</f>
        <v>8206</v>
      </c>
      <c r="E419" s="727">
        <f>SUM(E412:E418)</f>
        <v>10745</v>
      </c>
      <c r="F419" s="807">
        <f>SUM(E419/D419)</f>
        <v>1.3094077504265171</v>
      </c>
      <c r="G419" s="827"/>
      <c r="H419" s="699"/>
      <c r="I419" s="699"/>
    </row>
    <row r="420" spans="1:9" ht="12" customHeight="1">
      <c r="A420" s="88">
        <v>3320</v>
      </c>
      <c r="B420" s="280" t="s">
        <v>513</v>
      </c>
      <c r="C420" s="715"/>
      <c r="D420" s="715"/>
      <c r="E420" s="715"/>
      <c r="F420" s="784"/>
      <c r="G420" s="823"/>
      <c r="H420" s="699"/>
      <c r="I420" s="699"/>
    </row>
    <row r="421" spans="1:9" ht="12" customHeight="1">
      <c r="A421" s="718"/>
      <c r="B421" s="719" t="s">
        <v>431</v>
      </c>
      <c r="C421" s="620"/>
      <c r="D421" s="620"/>
      <c r="E421" s="620"/>
      <c r="F421" s="784"/>
      <c r="G421" s="823"/>
      <c r="H421" s="699"/>
      <c r="I421" s="699"/>
    </row>
    <row r="422" spans="1:9" ht="12" customHeight="1">
      <c r="A422" s="718"/>
      <c r="B422" s="222" t="s">
        <v>722</v>
      </c>
      <c r="C422" s="620"/>
      <c r="D422" s="620"/>
      <c r="E422" s="620"/>
      <c r="F422" s="784"/>
      <c r="G422" s="823"/>
      <c r="H422" s="699"/>
      <c r="I422" s="699"/>
    </row>
    <row r="423" spans="1:9" ht="12" customHeight="1">
      <c r="A423" s="718"/>
      <c r="B423" s="721" t="s">
        <v>704</v>
      </c>
      <c r="C423" s="620"/>
      <c r="D423" s="620"/>
      <c r="E423" s="620"/>
      <c r="F423" s="784"/>
      <c r="G423" s="870"/>
      <c r="H423" s="699"/>
      <c r="I423" s="699"/>
    </row>
    <row r="424" spans="1:9" ht="12" customHeight="1">
      <c r="A424" s="718"/>
      <c r="B424" s="621" t="s">
        <v>438</v>
      </c>
      <c r="C424" s="620">
        <v>840</v>
      </c>
      <c r="D424" s="620">
        <v>840</v>
      </c>
      <c r="E424" s="620">
        <v>5315</v>
      </c>
      <c r="F424" s="798">
        <f>SUM(E424/D424)</f>
        <v>6.3273809523809526</v>
      </c>
      <c r="G424" s="875"/>
      <c r="H424" s="699"/>
      <c r="I424" s="699"/>
    </row>
    <row r="425" spans="1:9" ht="12" customHeight="1">
      <c r="A425" s="718"/>
      <c r="B425" s="621" t="s">
        <v>714</v>
      </c>
      <c r="C425" s="839"/>
      <c r="D425" s="839"/>
      <c r="E425" s="839"/>
      <c r="F425" s="784"/>
      <c r="G425" s="823"/>
      <c r="H425" s="699"/>
      <c r="I425" s="699"/>
    </row>
    <row r="426" spans="1:9" ht="12" customHeight="1">
      <c r="A426" s="718"/>
      <c r="B426" s="621" t="s">
        <v>438</v>
      </c>
      <c r="C426" s="620"/>
      <c r="D426" s="620"/>
      <c r="E426" s="620"/>
      <c r="F426" s="784"/>
      <c r="G426" s="870"/>
      <c r="H426" s="699"/>
      <c r="I426" s="699"/>
    </row>
    <row r="427" spans="1:9" ht="12" customHeight="1" thickBot="1">
      <c r="A427" s="718"/>
      <c r="B427" s="800" t="s">
        <v>385</v>
      </c>
      <c r="C427" s="724"/>
      <c r="D427" s="724"/>
      <c r="E427" s="724"/>
      <c r="F427" s="802"/>
      <c r="G427" s="844"/>
      <c r="H427" s="699"/>
      <c r="I427" s="699"/>
    </row>
    <row r="428" spans="1:9" ht="12" customHeight="1" thickBot="1">
      <c r="A428" s="734"/>
      <c r="B428" s="805" t="s">
        <v>472</v>
      </c>
      <c r="C428" s="727">
        <f>SUM(C421:C427)</f>
        <v>840</v>
      </c>
      <c r="D428" s="727">
        <f>SUM(D421:D427)</f>
        <v>840</v>
      </c>
      <c r="E428" s="727">
        <f>SUM(E421:E427)</f>
        <v>5315</v>
      </c>
      <c r="F428" s="807">
        <f>SUM(E428/D428)</f>
        <v>6.3273809523809526</v>
      </c>
      <c r="G428" s="827"/>
      <c r="H428" s="699"/>
      <c r="I428" s="699"/>
    </row>
    <row r="429" spans="1:9" ht="12" customHeight="1">
      <c r="A429" s="88">
        <v>3322</v>
      </c>
      <c r="B429" s="280" t="s">
        <v>476</v>
      </c>
      <c r="C429" s="715"/>
      <c r="D429" s="715"/>
      <c r="E429" s="715"/>
      <c r="F429" s="784"/>
      <c r="G429" s="823"/>
      <c r="H429" s="699"/>
      <c r="I429" s="699"/>
    </row>
    <row r="430" spans="1:9" ht="12" customHeight="1">
      <c r="A430" s="718"/>
      <c r="B430" s="719" t="s">
        <v>431</v>
      </c>
      <c r="C430" s="620"/>
      <c r="D430" s="620"/>
      <c r="E430" s="620"/>
      <c r="F430" s="784"/>
      <c r="G430" s="823"/>
      <c r="H430" s="699"/>
      <c r="I430" s="699"/>
    </row>
    <row r="431" spans="1:9" ht="12" customHeight="1">
      <c r="A431" s="718"/>
      <c r="B431" s="222" t="s">
        <v>722</v>
      </c>
      <c r="C431" s="620"/>
      <c r="D431" s="620"/>
      <c r="E431" s="620"/>
      <c r="F431" s="784"/>
      <c r="G431" s="870"/>
      <c r="H431" s="699"/>
      <c r="I431" s="699"/>
    </row>
    <row r="432" spans="1:9" ht="12" customHeight="1">
      <c r="A432" s="718"/>
      <c r="B432" s="721" t="s">
        <v>704</v>
      </c>
      <c r="C432" s="620">
        <v>100</v>
      </c>
      <c r="D432" s="620">
        <v>100</v>
      </c>
      <c r="E432" s="620">
        <v>100</v>
      </c>
      <c r="F432" s="798">
        <f>SUM(E432/D432)</f>
        <v>1</v>
      </c>
      <c r="G432" s="823"/>
      <c r="H432" s="699"/>
      <c r="I432" s="699"/>
    </row>
    <row r="433" spans="1:9" ht="12" customHeight="1">
      <c r="A433" s="718"/>
      <c r="B433" s="621" t="s">
        <v>438</v>
      </c>
      <c r="C433" s="620">
        <v>6400</v>
      </c>
      <c r="D433" s="620">
        <v>9400</v>
      </c>
      <c r="E433" s="620">
        <v>9400</v>
      </c>
      <c r="F433" s="798">
        <f>SUM(E433/D433)</f>
        <v>1</v>
      </c>
      <c r="G433" s="876"/>
      <c r="H433" s="699"/>
      <c r="I433" s="699"/>
    </row>
    <row r="434" spans="1:9" ht="12" customHeight="1">
      <c r="A434" s="718"/>
      <c r="B434" s="621" t="s">
        <v>714</v>
      </c>
      <c r="C434" s="839"/>
      <c r="D434" s="839"/>
      <c r="E434" s="839"/>
      <c r="F434" s="784"/>
      <c r="G434" s="870"/>
      <c r="H434" s="699"/>
      <c r="I434" s="699"/>
    </row>
    <row r="435" spans="1:9" ht="12" customHeight="1" thickBot="1">
      <c r="A435" s="718"/>
      <c r="B435" s="800" t="s">
        <v>385</v>
      </c>
      <c r="C435" s="724"/>
      <c r="D435" s="724"/>
      <c r="E435" s="724"/>
      <c r="F435" s="802"/>
      <c r="G435" s="877"/>
      <c r="H435" s="699"/>
      <c r="I435" s="699"/>
    </row>
    <row r="436" spans="1:9" ht="12" customHeight="1" thickBot="1">
      <c r="A436" s="734"/>
      <c r="B436" s="805" t="s">
        <v>472</v>
      </c>
      <c r="C436" s="727">
        <f>SUM(C430:C435)</f>
        <v>6500</v>
      </c>
      <c r="D436" s="727">
        <f>SUM(D430:D435)</f>
        <v>9500</v>
      </c>
      <c r="E436" s="727">
        <f>SUM(E430:E435)</f>
        <v>9500</v>
      </c>
      <c r="F436" s="807">
        <f>SUM(E436/D436)</f>
        <v>1</v>
      </c>
      <c r="G436" s="827"/>
      <c r="H436" s="699"/>
      <c r="I436" s="699"/>
    </row>
    <row r="437" spans="1:9" ht="12" customHeight="1">
      <c r="A437" s="88">
        <v>3323</v>
      </c>
      <c r="B437" s="280" t="s">
        <v>828</v>
      </c>
      <c r="C437" s="715"/>
      <c r="D437" s="715"/>
      <c r="E437" s="715"/>
      <c r="F437" s="784"/>
      <c r="G437" s="823"/>
      <c r="H437" s="699"/>
      <c r="I437" s="699"/>
    </row>
    <row r="438" spans="1:9" ht="12" customHeight="1">
      <c r="A438" s="718"/>
      <c r="B438" s="719" t="s">
        <v>431</v>
      </c>
      <c r="C438" s="620"/>
      <c r="D438" s="620"/>
      <c r="E438" s="620"/>
      <c r="F438" s="784"/>
      <c r="G438" s="823"/>
      <c r="H438" s="699"/>
      <c r="I438" s="699"/>
    </row>
    <row r="439" spans="1:9" ht="12" customHeight="1">
      <c r="A439" s="718"/>
      <c r="B439" s="222" t="s">
        <v>722</v>
      </c>
      <c r="C439" s="620"/>
      <c r="D439" s="620"/>
      <c r="E439" s="620"/>
      <c r="F439" s="784"/>
      <c r="G439" s="870"/>
      <c r="H439" s="699"/>
      <c r="I439" s="699"/>
    </row>
    <row r="440" spans="1:9" ht="12" customHeight="1">
      <c r="A440" s="718"/>
      <c r="B440" s="721" t="s">
        <v>704</v>
      </c>
      <c r="C440" s="620">
        <v>100</v>
      </c>
      <c r="D440" s="620">
        <v>100</v>
      </c>
      <c r="E440" s="620">
        <v>100</v>
      </c>
      <c r="F440" s="798">
        <f>SUM(E440/D440)</f>
        <v>1</v>
      </c>
      <c r="G440" s="823"/>
      <c r="H440" s="699"/>
      <c r="I440" s="699"/>
    </row>
    <row r="441" spans="1:9" ht="12" customHeight="1">
      <c r="A441" s="718"/>
      <c r="B441" s="621" t="s">
        <v>438</v>
      </c>
      <c r="C441" s="620">
        <v>5900</v>
      </c>
      <c r="D441" s="620">
        <v>5900</v>
      </c>
      <c r="E441" s="620">
        <v>7900</v>
      </c>
      <c r="F441" s="798">
        <f>SUM(E441/D441)</f>
        <v>1.3389830508474576</v>
      </c>
      <c r="G441" s="876"/>
      <c r="H441" s="699"/>
      <c r="I441" s="699"/>
    </row>
    <row r="442" spans="1:9" ht="12" customHeight="1">
      <c r="A442" s="718"/>
      <c r="B442" s="621" t="s">
        <v>714</v>
      </c>
      <c r="C442" s="839"/>
      <c r="D442" s="839"/>
      <c r="E442" s="839"/>
      <c r="F442" s="784"/>
      <c r="G442" s="870"/>
      <c r="H442" s="699"/>
      <c r="I442" s="699"/>
    </row>
    <row r="443" spans="1:9" ht="12" customHeight="1" thickBot="1">
      <c r="A443" s="718"/>
      <c r="B443" s="800" t="s">
        <v>385</v>
      </c>
      <c r="C443" s="724"/>
      <c r="D443" s="724"/>
      <c r="E443" s="724"/>
      <c r="F443" s="802"/>
      <c r="G443" s="877"/>
      <c r="H443" s="699"/>
      <c r="I443" s="699"/>
    </row>
    <row r="444" spans="1:9" ht="12" customHeight="1" thickBot="1">
      <c r="A444" s="734"/>
      <c r="B444" s="805" t="s">
        <v>472</v>
      </c>
      <c r="C444" s="727">
        <f>SUM(C438:C443)</f>
        <v>6000</v>
      </c>
      <c r="D444" s="727">
        <f>SUM(D438:D443)</f>
        <v>6000</v>
      </c>
      <c r="E444" s="727">
        <f>SUM(E438:E443)</f>
        <v>8000</v>
      </c>
      <c r="F444" s="807">
        <f>SUM(E444/D444)</f>
        <v>1.3333333333333333</v>
      </c>
      <c r="G444" s="827"/>
      <c r="H444" s="699"/>
      <c r="I444" s="699"/>
    </row>
    <row r="445" spans="1:9" ht="12" customHeight="1">
      <c r="A445" s="878">
        <v>3340</v>
      </c>
      <c r="B445" s="835" t="s">
        <v>832</v>
      </c>
      <c r="C445" s="715"/>
      <c r="D445" s="715"/>
      <c r="E445" s="715"/>
      <c r="F445" s="784"/>
      <c r="G445" s="823"/>
      <c r="H445" s="699"/>
      <c r="I445" s="699"/>
    </row>
    <row r="446" spans="1:9" ht="12" customHeight="1">
      <c r="A446" s="88"/>
      <c r="B446" s="719" t="s">
        <v>431</v>
      </c>
      <c r="C446" s="715"/>
      <c r="D446" s="715"/>
      <c r="E446" s="715"/>
      <c r="F446" s="784"/>
      <c r="G446" s="823"/>
      <c r="H446" s="699"/>
      <c r="I446" s="699"/>
    </row>
    <row r="447" spans="1:9" ht="12" customHeight="1">
      <c r="A447" s="88"/>
      <c r="B447" s="222" t="s">
        <v>722</v>
      </c>
      <c r="C447" s="715"/>
      <c r="D447" s="715"/>
      <c r="E447" s="715"/>
      <c r="F447" s="784"/>
      <c r="G447" s="870"/>
      <c r="H447" s="699"/>
      <c r="I447" s="699"/>
    </row>
    <row r="448" spans="1:9" ht="12" customHeight="1">
      <c r="A448" s="707"/>
      <c r="B448" s="721" t="s">
        <v>704</v>
      </c>
      <c r="C448" s="839">
        <v>4000</v>
      </c>
      <c r="D448" s="839">
        <v>4000</v>
      </c>
      <c r="E448" s="839">
        <v>7000</v>
      </c>
      <c r="F448" s="798">
        <f>SUM(E448/D448)</f>
        <v>1.75</v>
      </c>
      <c r="G448" s="870"/>
      <c r="H448" s="699"/>
      <c r="I448" s="699"/>
    </row>
    <row r="449" spans="1:9" ht="12" customHeight="1">
      <c r="A449" s="707"/>
      <c r="B449" s="621" t="s">
        <v>438</v>
      </c>
      <c r="C449" s="839"/>
      <c r="D449" s="839"/>
      <c r="E449" s="839"/>
      <c r="F449" s="784"/>
      <c r="G449" s="875"/>
      <c r="H449" s="699"/>
      <c r="I449" s="699"/>
    </row>
    <row r="450" spans="1:9" ht="12" customHeight="1">
      <c r="A450" s="88"/>
      <c r="B450" s="621" t="s">
        <v>714</v>
      </c>
      <c r="C450" s="715"/>
      <c r="D450" s="839">
        <v>3000</v>
      </c>
      <c r="E450" s="839"/>
      <c r="F450" s="784">
        <f>SUM(E450/D450)</f>
        <v>0</v>
      </c>
      <c r="G450" s="823"/>
      <c r="H450" s="699"/>
      <c r="I450" s="699"/>
    </row>
    <row r="451" spans="1:9" ht="12" customHeight="1" thickBot="1">
      <c r="A451" s="88"/>
      <c r="B451" s="800" t="s">
        <v>385</v>
      </c>
      <c r="C451" s="738"/>
      <c r="D451" s="738"/>
      <c r="E451" s="738"/>
      <c r="F451" s="802"/>
      <c r="G451" s="844"/>
      <c r="H451" s="699"/>
      <c r="I451" s="699"/>
    </row>
    <row r="452" spans="1:9" ht="12" customHeight="1" thickBot="1">
      <c r="A452" s="709"/>
      <c r="B452" s="805" t="s">
        <v>472</v>
      </c>
      <c r="C452" s="727">
        <f>SUM(C446:C451)</f>
        <v>4000</v>
      </c>
      <c r="D452" s="727">
        <f>SUM(D446:D451)</f>
        <v>7000</v>
      </c>
      <c r="E452" s="727">
        <f>SUM(E446:E451)</f>
        <v>7000</v>
      </c>
      <c r="F452" s="807">
        <f>SUM(E452/D452)</f>
        <v>1</v>
      </c>
      <c r="G452" s="827"/>
      <c r="H452" s="699"/>
      <c r="I452" s="699"/>
    </row>
    <row r="453" spans="1:9" ht="12" customHeight="1">
      <c r="A453" s="878">
        <v>3341</v>
      </c>
      <c r="B453" s="835" t="s">
        <v>716</v>
      </c>
      <c r="C453" s="715"/>
      <c r="D453" s="715"/>
      <c r="E453" s="715"/>
      <c r="F453" s="784"/>
      <c r="G453" s="823"/>
      <c r="H453" s="699"/>
      <c r="I453" s="699"/>
    </row>
    <row r="454" spans="1:9" ht="12" customHeight="1">
      <c r="A454" s="88"/>
      <c r="B454" s="719" t="s">
        <v>431</v>
      </c>
      <c r="C454" s="715"/>
      <c r="D454" s="715"/>
      <c r="E454" s="715"/>
      <c r="F454" s="784"/>
      <c r="G454" s="823"/>
      <c r="H454" s="699"/>
      <c r="I454" s="699"/>
    </row>
    <row r="455" spans="1:9" ht="12" customHeight="1">
      <c r="A455" s="88"/>
      <c r="B455" s="222" t="s">
        <v>722</v>
      </c>
      <c r="C455" s="715"/>
      <c r="D455" s="715"/>
      <c r="E455" s="715"/>
      <c r="F455" s="784"/>
      <c r="G455" s="870"/>
      <c r="H455" s="699"/>
      <c r="I455" s="699"/>
    </row>
    <row r="456" spans="1:9" ht="12" customHeight="1">
      <c r="A456" s="707"/>
      <c r="B456" s="721" t="s">
        <v>704</v>
      </c>
      <c r="C456" s="839">
        <v>1500</v>
      </c>
      <c r="D456" s="839">
        <v>2003</v>
      </c>
      <c r="E456" s="839">
        <v>2003</v>
      </c>
      <c r="F456" s="798">
        <f>SUM(E456/D456)</f>
        <v>1</v>
      </c>
      <c r="G456" s="870"/>
      <c r="H456" s="699"/>
      <c r="I456" s="699"/>
    </row>
    <row r="457" spans="1:9" ht="12" customHeight="1">
      <c r="A457" s="707"/>
      <c r="B457" s="621" t="s">
        <v>438</v>
      </c>
      <c r="C457" s="839"/>
      <c r="D457" s="839"/>
      <c r="E457" s="839"/>
      <c r="F457" s="784"/>
      <c r="G457" s="875"/>
      <c r="H457" s="699"/>
      <c r="I457" s="699"/>
    </row>
    <row r="458" spans="1:9" ht="12" customHeight="1">
      <c r="A458" s="88"/>
      <c r="B458" s="621" t="s">
        <v>714</v>
      </c>
      <c r="C458" s="715"/>
      <c r="D458" s="715"/>
      <c r="E458" s="715"/>
      <c r="F458" s="784"/>
      <c r="G458" s="823"/>
      <c r="H458" s="699"/>
      <c r="I458" s="699"/>
    </row>
    <row r="459" spans="1:9" ht="12" customHeight="1" thickBot="1">
      <c r="A459" s="88"/>
      <c r="B459" s="800" t="s">
        <v>385</v>
      </c>
      <c r="C459" s="738"/>
      <c r="D459" s="738"/>
      <c r="E459" s="738"/>
      <c r="F459" s="802"/>
      <c r="G459" s="844"/>
      <c r="H459" s="699"/>
      <c r="I459" s="699"/>
    </row>
    <row r="460" spans="1:9" ht="12" customHeight="1" thickBot="1">
      <c r="A460" s="709"/>
      <c r="B460" s="805" t="s">
        <v>472</v>
      </c>
      <c r="C460" s="727">
        <f>SUM(C454:C459)</f>
        <v>1500</v>
      </c>
      <c r="D460" s="727">
        <f>SUM(D454:D459)</f>
        <v>2003</v>
      </c>
      <c r="E460" s="727">
        <f>SUM(E454:E459)</f>
        <v>2003</v>
      </c>
      <c r="F460" s="807">
        <f>SUM(E460/D460)</f>
        <v>1</v>
      </c>
      <c r="G460" s="827"/>
      <c r="H460" s="699"/>
      <c r="I460" s="699"/>
    </row>
    <row r="461" spans="1:9" ht="12" customHeight="1">
      <c r="A461" s="878">
        <v>3342</v>
      </c>
      <c r="B461" s="835" t="s">
        <v>717</v>
      </c>
      <c r="C461" s="715"/>
      <c r="D461" s="715"/>
      <c r="E461" s="715"/>
      <c r="F461" s="784"/>
      <c r="G461" s="823"/>
      <c r="H461" s="699"/>
      <c r="I461" s="699"/>
    </row>
    <row r="462" spans="1:9" ht="12" customHeight="1">
      <c r="A462" s="88"/>
      <c r="B462" s="719" t="s">
        <v>431</v>
      </c>
      <c r="C462" s="715"/>
      <c r="D462" s="715"/>
      <c r="E462" s="715"/>
      <c r="F462" s="784"/>
      <c r="G462" s="823"/>
      <c r="H462" s="699"/>
      <c r="I462" s="699"/>
    </row>
    <row r="463" spans="1:9" ht="12" customHeight="1">
      <c r="A463" s="88"/>
      <c r="B463" s="222" t="s">
        <v>722</v>
      </c>
      <c r="C463" s="715"/>
      <c r="D463" s="715"/>
      <c r="E463" s="715"/>
      <c r="F463" s="784"/>
      <c r="G463" s="823"/>
      <c r="H463" s="699"/>
      <c r="I463" s="699"/>
    </row>
    <row r="464" spans="1:9" ht="12" customHeight="1">
      <c r="A464" s="707"/>
      <c r="B464" s="721" t="s">
        <v>704</v>
      </c>
      <c r="C464" s="839">
        <v>880</v>
      </c>
      <c r="D464" s="839">
        <v>880</v>
      </c>
      <c r="E464" s="839">
        <v>880</v>
      </c>
      <c r="F464" s="798">
        <f>SUM(E464/D464)</f>
        <v>1</v>
      </c>
      <c r="G464" s="870"/>
      <c r="H464" s="699"/>
      <c r="I464" s="699"/>
    </row>
    <row r="465" spans="1:9" ht="12" customHeight="1">
      <c r="A465" s="707"/>
      <c r="B465" s="621" t="s">
        <v>438</v>
      </c>
      <c r="C465" s="839"/>
      <c r="D465" s="839"/>
      <c r="E465" s="839"/>
      <c r="F465" s="784"/>
      <c r="G465" s="875"/>
      <c r="H465" s="699"/>
      <c r="I465" s="699"/>
    </row>
    <row r="466" spans="1:9" ht="12" customHeight="1">
      <c r="A466" s="88"/>
      <c r="B466" s="621" t="s">
        <v>714</v>
      </c>
      <c r="C466" s="715"/>
      <c r="D466" s="715"/>
      <c r="E466" s="715"/>
      <c r="F466" s="784"/>
      <c r="G466" s="823"/>
      <c r="H466" s="699"/>
      <c r="I466" s="699"/>
    </row>
    <row r="467" spans="1:9" ht="12" customHeight="1">
      <c r="A467" s="88"/>
      <c r="B467" s="621" t="s">
        <v>438</v>
      </c>
      <c r="C467" s="715"/>
      <c r="D467" s="715"/>
      <c r="E467" s="715"/>
      <c r="F467" s="784"/>
      <c r="G467" s="824"/>
      <c r="H467" s="699"/>
      <c r="I467" s="699"/>
    </row>
    <row r="468" spans="1:9" ht="12" customHeight="1" thickBot="1">
      <c r="A468" s="88"/>
      <c r="B468" s="800" t="s">
        <v>385</v>
      </c>
      <c r="C468" s="738"/>
      <c r="D468" s="738"/>
      <c r="E468" s="738"/>
      <c r="F468" s="802"/>
      <c r="G468" s="844"/>
      <c r="H468" s="699"/>
      <c r="I468" s="699"/>
    </row>
    <row r="469" spans="1:9" ht="12" customHeight="1" thickBot="1">
      <c r="A469" s="709"/>
      <c r="B469" s="805" t="s">
        <v>472</v>
      </c>
      <c r="C469" s="727">
        <f>SUM(C462:C468)</f>
        <v>880</v>
      </c>
      <c r="D469" s="727">
        <f>SUM(D462:D468)</f>
        <v>880</v>
      </c>
      <c r="E469" s="727">
        <f>SUM(E462:E468)</f>
        <v>880</v>
      </c>
      <c r="F469" s="807">
        <f>SUM(E469/D469)</f>
        <v>1</v>
      </c>
      <c r="G469" s="827"/>
      <c r="H469" s="699"/>
      <c r="I469" s="699"/>
    </row>
    <row r="470" spans="1:9" ht="12" customHeight="1">
      <c r="A470" s="878">
        <v>3343</v>
      </c>
      <c r="B470" s="835" t="s">
        <v>496</v>
      </c>
      <c r="C470" s="715"/>
      <c r="D470" s="715"/>
      <c r="E470" s="715"/>
      <c r="F470" s="784"/>
      <c r="G470" s="823"/>
      <c r="H470" s="699"/>
      <c r="I470" s="699"/>
    </row>
    <row r="471" spans="1:9" ht="12" customHeight="1">
      <c r="A471" s="88"/>
      <c r="B471" s="719" t="s">
        <v>431</v>
      </c>
      <c r="C471" s="715"/>
      <c r="D471" s="715"/>
      <c r="E471" s="715"/>
      <c r="F471" s="784"/>
      <c r="G471" s="823"/>
      <c r="H471" s="699"/>
      <c r="I471" s="699"/>
    </row>
    <row r="472" spans="1:9" ht="12" customHeight="1">
      <c r="A472" s="88"/>
      <c r="B472" s="222" t="s">
        <v>722</v>
      </c>
      <c r="C472" s="715"/>
      <c r="D472" s="715"/>
      <c r="E472" s="715"/>
      <c r="F472" s="784"/>
      <c r="G472" s="823"/>
      <c r="H472" s="699"/>
      <c r="I472" s="699"/>
    </row>
    <row r="473" spans="1:9" ht="12" customHeight="1">
      <c r="A473" s="707"/>
      <c r="B473" s="721" t="s">
        <v>704</v>
      </c>
      <c r="C473" s="839">
        <v>1000</v>
      </c>
      <c r="D473" s="839">
        <v>1000</v>
      </c>
      <c r="E473" s="839">
        <v>1000</v>
      </c>
      <c r="F473" s="798">
        <f>SUM(E473/D473)</f>
        <v>1</v>
      </c>
      <c r="G473" s="870"/>
      <c r="H473" s="699"/>
      <c r="I473" s="699"/>
    </row>
    <row r="474" spans="1:9" ht="12" customHeight="1">
      <c r="A474" s="707"/>
      <c r="B474" s="621" t="s">
        <v>438</v>
      </c>
      <c r="C474" s="839"/>
      <c r="D474" s="839"/>
      <c r="E474" s="839"/>
      <c r="F474" s="784"/>
      <c r="G474" s="875"/>
      <c r="H474" s="699"/>
      <c r="I474" s="699"/>
    </row>
    <row r="475" spans="1:9" ht="12.75" customHeight="1">
      <c r="A475" s="88"/>
      <c r="B475" s="621" t="s">
        <v>714</v>
      </c>
      <c r="C475" s="715"/>
      <c r="D475" s="715"/>
      <c r="E475" s="715"/>
      <c r="F475" s="784"/>
      <c r="G475" s="823"/>
      <c r="H475" s="699"/>
      <c r="I475" s="699"/>
    </row>
    <row r="476" spans="1:9" ht="12" customHeight="1" thickBot="1">
      <c r="A476" s="88"/>
      <c r="B476" s="800" t="s">
        <v>385</v>
      </c>
      <c r="C476" s="738"/>
      <c r="D476" s="738"/>
      <c r="E476" s="738"/>
      <c r="F476" s="802"/>
      <c r="G476" s="844"/>
      <c r="H476" s="699"/>
      <c r="I476" s="699"/>
    </row>
    <row r="477" spans="1:9" ht="12" customHeight="1" thickBot="1">
      <c r="A477" s="709"/>
      <c r="B477" s="805" t="s">
        <v>472</v>
      </c>
      <c r="C477" s="727">
        <f>SUM(C471:C476)</f>
        <v>1000</v>
      </c>
      <c r="D477" s="727">
        <f>SUM(D471:D476)</f>
        <v>1000</v>
      </c>
      <c r="E477" s="727">
        <f>SUM(E471:E476)</f>
        <v>1000</v>
      </c>
      <c r="F477" s="807">
        <f>SUM(E477/D477)</f>
        <v>1</v>
      </c>
      <c r="G477" s="827"/>
      <c r="H477" s="699"/>
      <c r="I477" s="699"/>
    </row>
    <row r="478" spans="1:9" ht="12" customHeight="1">
      <c r="A478" s="88">
        <v>3344</v>
      </c>
      <c r="B478" s="717" t="s">
        <v>692</v>
      </c>
      <c r="C478" s="729"/>
      <c r="D478" s="729"/>
      <c r="E478" s="729"/>
      <c r="F478" s="784"/>
      <c r="G478" s="823"/>
      <c r="H478" s="699"/>
      <c r="I478" s="699"/>
    </row>
    <row r="479" spans="1:9" ht="12" customHeight="1">
      <c r="A479" s="88"/>
      <c r="B479" s="87" t="s">
        <v>431</v>
      </c>
      <c r="C479" s="715"/>
      <c r="D479" s="715"/>
      <c r="E479" s="715"/>
      <c r="F479" s="784"/>
      <c r="G479" s="823"/>
      <c r="H479" s="699"/>
      <c r="I479" s="699"/>
    </row>
    <row r="480" spans="1:9" ht="12" customHeight="1">
      <c r="A480" s="88"/>
      <c r="B480" s="222" t="s">
        <v>722</v>
      </c>
      <c r="C480" s="715"/>
      <c r="D480" s="715"/>
      <c r="E480" s="715"/>
      <c r="F480" s="784"/>
      <c r="G480" s="823"/>
      <c r="H480" s="699"/>
      <c r="I480" s="699"/>
    </row>
    <row r="481" spans="1:9" ht="12" customHeight="1">
      <c r="A481" s="88"/>
      <c r="B481" s="87" t="s">
        <v>704</v>
      </c>
      <c r="C481" s="839">
        <v>1027</v>
      </c>
      <c r="D481" s="839">
        <v>1027</v>
      </c>
      <c r="E481" s="839">
        <v>1027</v>
      </c>
      <c r="F481" s="798">
        <f>SUM(E481/D481)</f>
        <v>1</v>
      </c>
      <c r="G481" s="870"/>
      <c r="H481" s="699"/>
      <c r="I481" s="699"/>
    </row>
    <row r="482" spans="1:9" ht="12" customHeight="1">
      <c r="A482" s="88"/>
      <c r="B482" s="222" t="s">
        <v>438</v>
      </c>
      <c r="C482" s="839"/>
      <c r="D482" s="839"/>
      <c r="E482" s="839"/>
      <c r="F482" s="784"/>
      <c r="G482" s="875"/>
      <c r="H482" s="699"/>
      <c r="I482" s="699"/>
    </row>
    <row r="483" spans="1:9" ht="12" customHeight="1">
      <c r="A483" s="88"/>
      <c r="B483" s="621" t="s">
        <v>714</v>
      </c>
      <c r="C483" s="715"/>
      <c r="D483" s="715"/>
      <c r="E483" s="715"/>
      <c r="F483" s="784"/>
      <c r="G483" s="823"/>
      <c r="H483" s="699"/>
      <c r="I483" s="699"/>
    </row>
    <row r="484" spans="1:9" ht="12" customHeight="1" thickBot="1">
      <c r="A484" s="88"/>
      <c r="B484" s="800" t="s">
        <v>385</v>
      </c>
      <c r="C484" s="841"/>
      <c r="D484" s="841"/>
      <c r="E484" s="841"/>
      <c r="F484" s="802"/>
      <c r="G484" s="844"/>
      <c r="H484" s="699"/>
      <c r="I484" s="699"/>
    </row>
    <row r="485" spans="1:9" ht="12" customHeight="1" thickBot="1">
      <c r="A485" s="734"/>
      <c r="B485" s="805" t="s">
        <v>472</v>
      </c>
      <c r="C485" s="879">
        <f>SUM(C479:C484)</f>
        <v>1027</v>
      </c>
      <c r="D485" s="879">
        <f>SUM(D479:D484)</f>
        <v>1027</v>
      </c>
      <c r="E485" s="879">
        <f>SUM(E479:E484)</f>
        <v>1027</v>
      </c>
      <c r="F485" s="807">
        <f>SUM(E485/D485)</f>
        <v>1</v>
      </c>
      <c r="G485" s="827"/>
      <c r="H485" s="699"/>
      <c r="I485" s="699"/>
    </row>
    <row r="486" spans="1:9" ht="12" customHeight="1">
      <c r="A486" s="88">
        <v>3345</v>
      </c>
      <c r="B486" s="733" t="s">
        <v>497</v>
      </c>
      <c r="C486" s="715"/>
      <c r="D486" s="715"/>
      <c r="E486" s="715"/>
      <c r="F486" s="784"/>
      <c r="G486" s="822"/>
      <c r="H486" s="699"/>
      <c r="I486" s="699"/>
    </row>
    <row r="487" spans="1:9" ht="12" customHeight="1">
      <c r="A487" s="88"/>
      <c r="B487" s="719" t="s">
        <v>431</v>
      </c>
      <c r="C487" s="715"/>
      <c r="D487" s="715"/>
      <c r="E487" s="715"/>
      <c r="F487" s="784"/>
      <c r="G487" s="785"/>
      <c r="H487" s="699"/>
      <c r="I487" s="699"/>
    </row>
    <row r="488" spans="1:9" ht="12" customHeight="1">
      <c r="A488" s="88"/>
      <c r="B488" s="222" t="s">
        <v>722</v>
      </c>
      <c r="C488" s="715"/>
      <c r="D488" s="715"/>
      <c r="E488" s="715"/>
      <c r="F488" s="784"/>
      <c r="G488" s="785"/>
      <c r="H488" s="699"/>
      <c r="I488" s="699"/>
    </row>
    <row r="489" spans="1:9" ht="12" customHeight="1">
      <c r="A489" s="88"/>
      <c r="B489" s="721" t="s">
        <v>704</v>
      </c>
      <c r="C489" s="839">
        <v>300</v>
      </c>
      <c r="D489" s="839">
        <v>600</v>
      </c>
      <c r="E489" s="839">
        <v>600</v>
      </c>
      <c r="F489" s="798">
        <f>SUM(E489/D489)</f>
        <v>1</v>
      </c>
      <c r="G489" s="870"/>
      <c r="H489" s="699"/>
      <c r="I489" s="699"/>
    </row>
    <row r="490" spans="1:9" ht="12" customHeight="1">
      <c r="A490" s="88"/>
      <c r="B490" s="621" t="s">
        <v>438</v>
      </c>
      <c r="C490" s="839"/>
      <c r="D490" s="839"/>
      <c r="E490" s="839"/>
      <c r="F490" s="784"/>
      <c r="G490" s="870"/>
      <c r="H490" s="699"/>
      <c r="I490" s="699"/>
    </row>
    <row r="491" spans="1:9" ht="12" customHeight="1">
      <c r="A491" s="88"/>
      <c r="B491" s="621" t="s">
        <v>714</v>
      </c>
      <c r="C491" s="715"/>
      <c r="D491" s="715"/>
      <c r="E491" s="715"/>
      <c r="F491" s="784"/>
      <c r="G491" s="785"/>
      <c r="H491" s="699"/>
      <c r="I491" s="699"/>
    </row>
    <row r="492" spans="1:9" ht="12" customHeight="1" thickBot="1">
      <c r="A492" s="88"/>
      <c r="B492" s="800" t="s">
        <v>385</v>
      </c>
      <c r="C492" s="841"/>
      <c r="D492" s="841"/>
      <c r="E492" s="841"/>
      <c r="F492" s="802"/>
      <c r="G492" s="844"/>
      <c r="H492" s="699"/>
      <c r="I492" s="699"/>
    </row>
    <row r="493" spans="1:9" ht="13.5" customHeight="1" thickBot="1">
      <c r="A493" s="734"/>
      <c r="B493" s="805" t="s">
        <v>472</v>
      </c>
      <c r="C493" s="879">
        <f>SUM(C489:C492)</f>
        <v>300</v>
      </c>
      <c r="D493" s="879">
        <f>SUM(D489:D492)</f>
        <v>600</v>
      </c>
      <c r="E493" s="879">
        <f>SUM(E489:E492)</f>
        <v>600</v>
      </c>
      <c r="F493" s="807">
        <f>SUM(E493/D493)</f>
        <v>1</v>
      </c>
      <c r="G493" s="827"/>
      <c r="H493" s="699"/>
      <c r="I493" s="699"/>
    </row>
    <row r="494" spans="1:9" ht="12" customHeight="1">
      <c r="A494" s="88">
        <v>3346</v>
      </c>
      <c r="B494" s="834" t="s">
        <v>435</v>
      </c>
      <c r="C494" s="715"/>
      <c r="D494" s="715"/>
      <c r="E494" s="715"/>
      <c r="F494" s="784"/>
      <c r="G494" s="823"/>
      <c r="H494" s="699"/>
      <c r="I494" s="699"/>
    </row>
    <row r="495" spans="1:9" ht="12" customHeight="1">
      <c r="A495" s="718"/>
      <c r="B495" s="719" t="s">
        <v>431</v>
      </c>
      <c r="C495" s="715"/>
      <c r="D495" s="715"/>
      <c r="E495" s="715"/>
      <c r="F495" s="784"/>
      <c r="G495" s="823"/>
      <c r="H495" s="699"/>
      <c r="I495" s="699"/>
    </row>
    <row r="496" spans="1:9" ht="12" customHeight="1">
      <c r="A496" s="718"/>
      <c r="B496" s="222" t="s">
        <v>722</v>
      </c>
      <c r="C496" s="715"/>
      <c r="D496" s="715"/>
      <c r="E496" s="715"/>
      <c r="F496" s="784"/>
      <c r="G496" s="823"/>
      <c r="H496" s="699"/>
      <c r="I496" s="699"/>
    </row>
    <row r="497" spans="1:9" ht="12" customHeight="1">
      <c r="A497" s="718"/>
      <c r="B497" s="721" t="s">
        <v>704</v>
      </c>
      <c r="C497" s="839">
        <v>3733</v>
      </c>
      <c r="D497" s="839">
        <v>3733</v>
      </c>
      <c r="E497" s="839">
        <v>3733</v>
      </c>
      <c r="F497" s="798">
        <f>SUM(E497/D497)</f>
        <v>1</v>
      </c>
      <c r="G497" s="870"/>
      <c r="H497" s="699"/>
      <c r="I497" s="699"/>
    </row>
    <row r="498" spans="1:9" ht="12" customHeight="1">
      <c r="A498" s="718"/>
      <c r="B498" s="621" t="s">
        <v>438</v>
      </c>
      <c r="C498" s="839"/>
      <c r="D498" s="839"/>
      <c r="E498" s="839"/>
      <c r="F498" s="784"/>
      <c r="G498" s="875"/>
      <c r="H498" s="699"/>
      <c r="I498" s="699"/>
    </row>
    <row r="499" spans="1:9" ht="12" customHeight="1">
      <c r="A499" s="718"/>
      <c r="B499" s="621" t="s">
        <v>714</v>
      </c>
      <c r="C499" s="715"/>
      <c r="D499" s="715"/>
      <c r="E499" s="715"/>
      <c r="F499" s="784"/>
      <c r="G499" s="823"/>
      <c r="H499" s="699"/>
      <c r="I499" s="699"/>
    </row>
    <row r="500" spans="1:9" ht="12" customHeight="1" thickBot="1">
      <c r="A500" s="718"/>
      <c r="B500" s="800" t="s">
        <v>385</v>
      </c>
      <c r="C500" s="738"/>
      <c r="D500" s="738"/>
      <c r="E500" s="738"/>
      <c r="F500" s="802"/>
      <c r="G500" s="844"/>
      <c r="H500" s="699"/>
      <c r="I500" s="699"/>
    </row>
    <row r="501" spans="1:9" ht="12" customHeight="1" thickBot="1">
      <c r="A501" s="734"/>
      <c r="B501" s="805" t="s">
        <v>472</v>
      </c>
      <c r="C501" s="727">
        <f>SUM(C497:C500)</f>
        <v>3733</v>
      </c>
      <c r="D501" s="727">
        <f>SUM(D497:D500)</f>
        <v>3733</v>
      </c>
      <c r="E501" s="727">
        <f>SUM(E497:E500)</f>
        <v>3733</v>
      </c>
      <c r="F501" s="807">
        <f>SUM(E501/D501)</f>
        <v>1</v>
      </c>
      <c r="G501" s="827"/>
      <c r="H501" s="699"/>
      <c r="I501" s="699"/>
    </row>
    <row r="502" spans="1:9" ht="12" customHeight="1">
      <c r="A502" s="88">
        <v>3347</v>
      </c>
      <c r="B502" s="834" t="s">
        <v>436</v>
      </c>
      <c r="C502" s="715"/>
      <c r="D502" s="715"/>
      <c r="E502" s="715"/>
      <c r="F502" s="784"/>
      <c r="G502" s="823"/>
      <c r="H502" s="699"/>
      <c r="I502" s="699"/>
    </row>
    <row r="503" spans="1:9" ht="12" customHeight="1">
      <c r="A503" s="718"/>
      <c r="B503" s="719" t="s">
        <v>431</v>
      </c>
      <c r="C503" s="715"/>
      <c r="D503" s="715"/>
      <c r="E503" s="715"/>
      <c r="F503" s="784"/>
      <c r="G503" s="823"/>
      <c r="H503" s="699"/>
      <c r="I503" s="699"/>
    </row>
    <row r="504" spans="1:9" ht="12" customHeight="1">
      <c r="A504" s="718"/>
      <c r="B504" s="222" t="s">
        <v>722</v>
      </c>
      <c r="C504" s="715"/>
      <c r="D504" s="715"/>
      <c r="E504" s="715"/>
      <c r="F504" s="784"/>
      <c r="G504" s="823"/>
      <c r="H504" s="699"/>
      <c r="I504" s="699"/>
    </row>
    <row r="505" spans="1:9" ht="12" customHeight="1">
      <c r="A505" s="718"/>
      <c r="B505" s="721" t="s">
        <v>704</v>
      </c>
      <c r="C505" s="839">
        <v>2000</v>
      </c>
      <c r="D505" s="839">
        <v>2000</v>
      </c>
      <c r="E505" s="839">
        <v>2000</v>
      </c>
      <c r="F505" s="798">
        <f>SUM(E505/D505)</f>
        <v>1</v>
      </c>
      <c r="G505" s="870"/>
      <c r="H505" s="699"/>
      <c r="I505" s="699"/>
    </row>
    <row r="506" spans="1:9" ht="12" customHeight="1">
      <c r="A506" s="718"/>
      <c r="B506" s="621" t="s">
        <v>438</v>
      </c>
      <c r="C506" s="839"/>
      <c r="D506" s="839"/>
      <c r="E506" s="839"/>
      <c r="F506" s="784"/>
      <c r="G506" s="875"/>
      <c r="H506" s="699"/>
      <c r="I506" s="699"/>
    </row>
    <row r="507" spans="1:9" ht="12" customHeight="1">
      <c r="A507" s="718"/>
      <c r="B507" s="621" t="s">
        <v>714</v>
      </c>
      <c r="C507" s="715"/>
      <c r="D507" s="715"/>
      <c r="E507" s="715"/>
      <c r="F507" s="784"/>
      <c r="G507" s="823"/>
      <c r="H507" s="699"/>
      <c r="I507" s="699"/>
    </row>
    <row r="508" spans="1:9" ht="12" customHeight="1" thickBot="1">
      <c r="A508" s="718"/>
      <c r="B508" s="800" t="s">
        <v>385</v>
      </c>
      <c r="C508" s="738"/>
      <c r="D508" s="738"/>
      <c r="E508" s="738"/>
      <c r="F508" s="802"/>
      <c r="G508" s="844"/>
      <c r="H508" s="699"/>
      <c r="I508" s="699"/>
    </row>
    <row r="509" spans="1:9" ht="12" customHeight="1" thickBot="1">
      <c r="A509" s="734"/>
      <c r="B509" s="805" t="s">
        <v>472</v>
      </c>
      <c r="C509" s="727">
        <f>SUM(C505:C508)</f>
        <v>2000</v>
      </c>
      <c r="D509" s="727">
        <f>SUM(D505:D508)</f>
        <v>2000</v>
      </c>
      <c r="E509" s="727">
        <f>SUM(E505:E508)</f>
        <v>2000</v>
      </c>
      <c r="F509" s="807">
        <f>SUM(E509/D509)</f>
        <v>1</v>
      </c>
      <c r="G509" s="827"/>
      <c r="H509" s="699"/>
      <c r="I509" s="699"/>
    </row>
    <row r="510" spans="1:9" ht="12" customHeight="1">
      <c r="A510" s="88">
        <v>3348</v>
      </c>
      <c r="B510" s="834" t="s">
        <v>525</v>
      </c>
      <c r="C510" s="715"/>
      <c r="D510" s="715"/>
      <c r="E510" s="715"/>
      <c r="F510" s="784"/>
      <c r="G510" s="823"/>
      <c r="H510" s="699"/>
      <c r="I510" s="699"/>
    </row>
    <row r="511" spans="1:9" ht="12" customHeight="1">
      <c r="A511" s="718"/>
      <c r="B511" s="719" t="s">
        <v>431</v>
      </c>
      <c r="C511" s="715"/>
      <c r="D511" s="715"/>
      <c r="E511" s="715"/>
      <c r="F511" s="784"/>
      <c r="G511" s="823"/>
      <c r="H511" s="699"/>
      <c r="I511" s="699"/>
    </row>
    <row r="512" spans="1:9" ht="12" customHeight="1">
      <c r="A512" s="718"/>
      <c r="B512" s="222" t="s">
        <v>722</v>
      </c>
      <c r="C512" s="715"/>
      <c r="D512" s="715"/>
      <c r="E512" s="715"/>
      <c r="F512" s="784"/>
      <c r="G512" s="823"/>
      <c r="H512" s="699"/>
      <c r="I512" s="699"/>
    </row>
    <row r="513" spans="1:9" ht="12" customHeight="1">
      <c r="A513" s="718"/>
      <c r="B513" s="721" t="s">
        <v>704</v>
      </c>
      <c r="C513" s="839">
        <v>400</v>
      </c>
      <c r="D513" s="839">
        <v>800</v>
      </c>
      <c r="E513" s="839">
        <v>800</v>
      </c>
      <c r="F513" s="798">
        <f>SUM(E513/D513)</f>
        <v>1</v>
      </c>
      <c r="G513" s="870"/>
      <c r="H513" s="699"/>
      <c r="I513" s="699"/>
    </row>
    <row r="514" spans="1:9" ht="12" customHeight="1">
      <c r="A514" s="718"/>
      <c r="B514" s="621" t="s">
        <v>438</v>
      </c>
      <c r="C514" s="839"/>
      <c r="D514" s="839"/>
      <c r="E514" s="839"/>
      <c r="F514" s="784"/>
      <c r="G514" s="875"/>
      <c r="H514" s="699"/>
      <c r="I514" s="699"/>
    </row>
    <row r="515" spans="1:9" ht="12" customHeight="1">
      <c r="A515" s="718"/>
      <c r="B515" s="621" t="s">
        <v>714</v>
      </c>
      <c r="C515" s="715"/>
      <c r="D515" s="715"/>
      <c r="E515" s="715"/>
      <c r="F515" s="784"/>
      <c r="G515" s="823"/>
      <c r="H515" s="699"/>
      <c r="I515" s="699"/>
    </row>
    <row r="516" spans="1:9" ht="12" customHeight="1" thickBot="1">
      <c r="A516" s="718"/>
      <c r="B516" s="800" t="s">
        <v>385</v>
      </c>
      <c r="C516" s="738"/>
      <c r="D516" s="738"/>
      <c r="E516" s="738"/>
      <c r="F516" s="802"/>
      <c r="G516" s="844"/>
      <c r="H516" s="699"/>
      <c r="I516" s="699"/>
    </row>
    <row r="517" spans="1:9" ht="12" customHeight="1" thickBot="1">
      <c r="A517" s="734"/>
      <c r="B517" s="805" t="s">
        <v>472</v>
      </c>
      <c r="C517" s="727">
        <f>SUM(C513:C516)</f>
        <v>400</v>
      </c>
      <c r="D517" s="727">
        <f>SUM(D513:D516)</f>
        <v>800</v>
      </c>
      <c r="E517" s="727">
        <f>SUM(E513:E516)</f>
        <v>800</v>
      </c>
      <c r="F517" s="807">
        <f>SUM(E517/D517)</f>
        <v>1</v>
      </c>
      <c r="G517" s="827"/>
      <c r="H517" s="699"/>
      <c r="I517" s="699"/>
    </row>
    <row r="518" spans="1:9" ht="12" customHeight="1">
      <c r="A518" s="735">
        <v>3350</v>
      </c>
      <c r="B518" s="280" t="s">
        <v>715</v>
      </c>
      <c r="C518" s="715"/>
      <c r="D518" s="715"/>
      <c r="E518" s="715"/>
      <c r="F518" s="784"/>
      <c r="G518" s="823"/>
      <c r="H518" s="699"/>
      <c r="I518" s="699"/>
    </row>
    <row r="519" spans="1:9" ht="12" customHeight="1">
      <c r="A519" s="718"/>
      <c r="B519" s="719" t="s">
        <v>431</v>
      </c>
      <c r="C519" s="620"/>
      <c r="D519" s="620"/>
      <c r="E519" s="620"/>
      <c r="F519" s="784"/>
      <c r="G519" s="823"/>
      <c r="H519" s="699"/>
      <c r="I519" s="699"/>
    </row>
    <row r="520" spans="1:9" ht="12" customHeight="1">
      <c r="A520" s="718"/>
      <c r="B520" s="222" t="s">
        <v>722</v>
      </c>
      <c r="C520" s="620"/>
      <c r="D520" s="620"/>
      <c r="E520" s="620"/>
      <c r="F520" s="784"/>
      <c r="G520" s="823"/>
      <c r="H520" s="699"/>
      <c r="I520" s="699"/>
    </row>
    <row r="521" spans="1:9" ht="12" customHeight="1">
      <c r="A521" s="718"/>
      <c r="B521" s="721" t="s">
        <v>704</v>
      </c>
      <c r="C521" s="839">
        <v>1000</v>
      </c>
      <c r="D521" s="839">
        <v>1000</v>
      </c>
      <c r="E521" s="839">
        <v>1000</v>
      </c>
      <c r="F521" s="798">
        <f>SUM(E521/D521)</f>
        <v>1</v>
      </c>
      <c r="G521" s="823"/>
      <c r="H521" s="699"/>
      <c r="I521" s="699"/>
    </row>
    <row r="522" spans="1:9" ht="12" customHeight="1">
      <c r="A522" s="718"/>
      <c r="B522" s="621" t="s">
        <v>438</v>
      </c>
      <c r="C522" s="839"/>
      <c r="D522" s="839"/>
      <c r="E522" s="839"/>
      <c r="F522" s="784"/>
      <c r="G522" s="823"/>
      <c r="H522" s="699"/>
      <c r="I522" s="699"/>
    </row>
    <row r="523" spans="1:9" ht="12" customHeight="1">
      <c r="A523" s="718"/>
      <c r="B523" s="621" t="s">
        <v>714</v>
      </c>
      <c r="C523" s="620"/>
      <c r="D523" s="620"/>
      <c r="E523" s="620"/>
      <c r="F523" s="784"/>
      <c r="G523" s="823"/>
      <c r="H523" s="699"/>
      <c r="I523" s="699"/>
    </row>
    <row r="524" spans="1:9" ht="12" customHeight="1" thickBot="1">
      <c r="A524" s="718"/>
      <c r="B524" s="800" t="s">
        <v>385</v>
      </c>
      <c r="C524" s="724"/>
      <c r="D524" s="724"/>
      <c r="E524" s="724"/>
      <c r="F524" s="802"/>
      <c r="G524" s="844"/>
      <c r="H524" s="699"/>
      <c r="I524" s="699"/>
    </row>
    <row r="525" spans="1:9" ht="12.75" thickBot="1">
      <c r="A525" s="734"/>
      <c r="B525" s="805" t="s">
        <v>472</v>
      </c>
      <c r="C525" s="727">
        <f>SUM(C519:C524)</f>
        <v>1000</v>
      </c>
      <c r="D525" s="727">
        <f>SUM(D519:D524)</f>
        <v>1000</v>
      </c>
      <c r="E525" s="727">
        <f>SUM(E519:E524)</f>
        <v>1000</v>
      </c>
      <c r="F525" s="807">
        <f>SUM(E525/D525)</f>
        <v>1</v>
      </c>
      <c r="G525" s="827"/>
      <c r="H525" s="699"/>
      <c r="I525" s="699"/>
    </row>
    <row r="526" spans="1:9" ht="12">
      <c r="A526" s="735">
        <v>3351</v>
      </c>
      <c r="B526" s="280" t="s">
        <v>270</v>
      </c>
      <c r="C526" s="715"/>
      <c r="D526" s="715"/>
      <c r="E526" s="715"/>
      <c r="F526" s="784"/>
      <c r="G526" s="781"/>
      <c r="H526" s="699"/>
      <c r="I526" s="699"/>
    </row>
    <row r="527" spans="1:9" ht="12">
      <c r="A527" s="718"/>
      <c r="B527" s="719" t="s">
        <v>431</v>
      </c>
      <c r="C527" s="620"/>
      <c r="D527" s="620"/>
      <c r="E527" s="620"/>
      <c r="F527" s="784"/>
      <c r="G527" s="785"/>
      <c r="H527" s="699"/>
      <c r="I527" s="699"/>
    </row>
    <row r="528" spans="1:9" ht="12">
      <c r="A528" s="718"/>
      <c r="B528" s="222" t="s">
        <v>722</v>
      </c>
      <c r="C528" s="620"/>
      <c r="D528" s="620"/>
      <c r="E528" s="620"/>
      <c r="F528" s="784"/>
      <c r="G528" s="785"/>
      <c r="H528" s="699"/>
      <c r="I528" s="699"/>
    </row>
    <row r="529" spans="1:9" ht="12">
      <c r="A529" s="718"/>
      <c r="B529" s="721" t="s">
        <v>704</v>
      </c>
      <c r="C529" s="839"/>
      <c r="D529" s="839"/>
      <c r="E529" s="839">
        <v>3</v>
      </c>
      <c r="F529" s="784"/>
      <c r="G529" s="785"/>
      <c r="H529" s="699"/>
      <c r="I529" s="699"/>
    </row>
    <row r="530" spans="1:9" ht="12">
      <c r="A530" s="718"/>
      <c r="B530" s="621" t="s">
        <v>438</v>
      </c>
      <c r="C530" s="839">
        <v>20000</v>
      </c>
      <c r="D530" s="839">
        <v>7977</v>
      </c>
      <c r="E530" s="839">
        <v>7977</v>
      </c>
      <c r="F530" s="798">
        <f>SUM(E530/D530)</f>
        <v>1</v>
      </c>
      <c r="G530" s="785"/>
      <c r="H530" s="699"/>
      <c r="I530" s="699"/>
    </row>
    <row r="531" spans="1:9" ht="12">
      <c r="A531" s="718"/>
      <c r="B531" s="621" t="s">
        <v>714</v>
      </c>
      <c r="C531" s="620"/>
      <c r="D531" s="620"/>
      <c r="E531" s="620"/>
      <c r="F531" s="784"/>
      <c r="G531" s="785"/>
      <c r="H531" s="699"/>
      <c r="I531" s="699"/>
    </row>
    <row r="532" spans="1:9" ht="12.75" thickBot="1">
      <c r="A532" s="718"/>
      <c r="B532" s="800" t="s">
        <v>385</v>
      </c>
      <c r="C532" s="724"/>
      <c r="D532" s="724"/>
      <c r="E532" s="724"/>
      <c r="F532" s="802"/>
      <c r="G532" s="825"/>
      <c r="H532" s="699"/>
      <c r="I532" s="699"/>
    </row>
    <row r="533" spans="1:9" ht="12.75" thickBot="1">
      <c r="A533" s="734"/>
      <c r="B533" s="805" t="s">
        <v>472</v>
      </c>
      <c r="C533" s="727">
        <f>SUM(C527:C532)</f>
        <v>20000</v>
      </c>
      <c r="D533" s="727">
        <f>SUM(D527:D532)</f>
        <v>7977</v>
      </c>
      <c r="E533" s="727">
        <f>SUM(E527:E532)</f>
        <v>7980</v>
      </c>
      <c r="F533" s="807">
        <f>SUM(E533/D533)</f>
        <v>1.0003760812335465</v>
      </c>
      <c r="G533" s="844"/>
      <c r="H533" s="699"/>
      <c r="I533" s="699"/>
    </row>
    <row r="534" spans="1:9" ht="12">
      <c r="A534" s="88">
        <v>3352</v>
      </c>
      <c r="B534" s="834" t="s">
        <v>391</v>
      </c>
      <c r="C534" s="715"/>
      <c r="D534" s="715"/>
      <c r="E534" s="715"/>
      <c r="F534" s="784"/>
      <c r="G534" s="823"/>
      <c r="H534" s="699"/>
      <c r="I534" s="699"/>
    </row>
    <row r="535" spans="1:9" ht="12">
      <c r="A535" s="718"/>
      <c r="B535" s="719" t="s">
        <v>431</v>
      </c>
      <c r="C535" s="620"/>
      <c r="D535" s="620"/>
      <c r="E535" s="620"/>
      <c r="F535" s="784"/>
      <c r="G535" s="823"/>
      <c r="H535" s="699"/>
      <c r="I535" s="699"/>
    </row>
    <row r="536" spans="1:9" ht="12">
      <c r="A536" s="718"/>
      <c r="B536" s="222" t="s">
        <v>722</v>
      </c>
      <c r="C536" s="620"/>
      <c r="D536" s="620"/>
      <c r="E536" s="620"/>
      <c r="F536" s="784"/>
      <c r="G536" s="823"/>
      <c r="H536" s="699"/>
      <c r="I536" s="699"/>
    </row>
    <row r="537" spans="1:9" ht="12">
      <c r="A537" s="718"/>
      <c r="B537" s="721" t="s">
        <v>704</v>
      </c>
      <c r="C537" s="620"/>
      <c r="D537" s="620"/>
      <c r="E537" s="620"/>
      <c r="F537" s="784"/>
      <c r="G537" s="823"/>
      <c r="H537" s="699"/>
      <c r="I537" s="699"/>
    </row>
    <row r="538" spans="1:9" ht="12">
      <c r="A538" s="718"/>
      <c r="B538" s="621" t="s">
        <v>438</v>
      </c>
      <c r="C538" s="620">
        <v>5000</v>
      </c>
      <c r="D538" s="620">
        <v>7376</v>
      </c>
      <c r="E538" s="620">
        <v>7376</v>
      </c>
      <c r="F538" s="798">
        <f>SUM(E538/D538)</f>
        <v>1</v>
      </c>
      <c r="G538" s="823"/>
      <c r="H538" s="699"/>
      <c r="I538" s="699"/>
    </row>
    <row r="539" spans="1:9" ht="12">
      <c r="A539" s="718"/>
      <c r="B539" s="621" t="s">
        <v>714</v>
      </c>
      <c r="C539" s="839"/>
      <c r="D539" s="839"/>
      <c r="E539" s="839"/>
      <c r="F539" s="784"/>
      <c r="G539" s="823"/>
      <c r="H539" s="699"/>
      <c r="I539" s="699"/>
    </row>
    <row r="540" spans="1:9" ht="12">
      <c r="A540" s="718"/>
      <c r="B540" s="621" t="s">
        <v>438</v>
      </c>
      <c r="C540" s="620"/>
      <c r="D540" s="620"/>
      <c r="E540" s="620"/>
      <c r="F540" s="784"/>
      <c r="G540" s="824"/>
      <c r="H540" s="699"/>
      <c r="I540" s="699"/>
    </row>
    <row r="541" spans="1:9" ht="12.75" thickBot="1">
      <c r="A541" s="718"/>
      <c r="B541" s="800" t="s">
        <v>385</v>
      </c>
      <c r="C541" s="724"/>
      <c r="D541" s="724"/>
      <c r="E541" s="724"/>
      <c r="F541" s="802"/>
      <c r="G541" s="844"/>
      <c r="H541" s="699"/>
      <c r="I541" s="699"/>
    </row>
    <row r="542" spans="1:9" ht="12.75" thickBot="1">
      <c r="A542" s="734"/>
      <c r="B542" s="805" t="s">
        <v>472</v>
      </c>
      <c r="C542" s="727">
        <f>SUM(C535:C541)</f>
        <v>5000</v>
      </c>
      <c r="D542" s="727">
        <f>SUM(D535:D541)</f>
        <v>7376</v>
      </c>
      <c r="E542" s="727">
        <f>SUM(E535:E541)</f>
        <v>7376</v>
      </c>
      <c r="F542" s="807">
        <f>SUM(E542/D542)</f>
        <v>1</v>
      </c>
      <c r="G542" s="827"/>
      <c r="H542" s="699"/>
      <c r="I542" s="699"/>
    </row>
    <row r="543" spans="1:9" ht="12">
      <c r="A543" s="88">
        <v>3354</v>
      </c>
      <c r="B543" s="834" t="s">
        <v>294</v>
      </c>
      <c r="C543" s="715"/>
      <c r="D543" s="715"/>
      <c r="E543" s="715"/>
      <c r="F543" s="784"/>
      <c r="G543" s="823"/>
      <c r="H543" s="699"/>
      <c r="I543" s="699"/>
    </row>
    <row r="544" spans="1:9" ht="12">
      <c r="A544" s="718"/>
      <c r="B544" s="719" t="s">
        <v>431</v>
      </c>
      <c r="C544" s="620"/>
      <c r="D544" s="620"/>
      <c r="E544" s="620"/>
      <c r="F544" s="784"/>
      <c r="G544" s="823"/>
      <c r="H544" s="699"/>
      <c r="I544" s="699"/>
    </row>
    <row r="545" spans="1:9" ht="12">
      <c r="A545" s="718"/>
      <c r="B545" s="222" t="s">
        <v>722</v>
      </c>
      <c r="C545" s="620"/>
      <c r="D545" s="620"/>
      <c r="E545" s="620"/>
      <c r="F545" s="784"/>
      <c r="G545" s="823"/>
      <c r="H545" s="699"/>
      <c r="I545" s="699"/>
    </row>
    <row r="546" spans="1:9" ht="12">
      <c r="A546" s="718"/>
      <c r="B546" s="721" t="s">
        <v>704</v>
      </c>
      <c r="C546" s="620"/>
      <c r="D546" s="620"/>
      <c r="E546" s="620">
        <v>35</v>
      </c>
      <c r="F546" s="784"/>
      <c r="G546" s="823"/>
      <c r="H546" s="699"/>
      <c r="I546" s="699"/>
    </row>
    <row r="547" spans="1:9" ht="12">
      <c r="A547" s="718"/>
      <c r="B547" s="621" t="s">
        <v>438</v>
      </c>
      <c r="C547" s="620">
        <v>45000</v>
      </c>
      <c r="D547" s="620">
        <v>45000</v>
      </c>
      <c r="E547" s="620">
        <v>44965</v>
      </c>
      <c r="F547" s="798">
        <f>SUM(E547/D547)</f>
        <v>0.9992222222222222</v>
      </c>
      <c r="G547" s="823"/>
      <c r="H547" s="699"/>
      <c r="I547" s="699"/>
    </row>
    <row r="548" spans="1:9" ht="12">
      <c r="A548" s="718"/>
      <c r="B548" s="621" t="s">
        <v>714</v>
      </c>
      <c r="C548" s="839"/>
      <c r="D548" s="839"/>
      <c r="E548" s="839"/>
      <c r="F548" s="784"/>
      <c r="G548" s="823"/>
      <c r="H548" s="699"/>
      <c r="I548" s="699"/>
    </row>
    <row r="549" spans="1:9" ht="12.75" thickBot="1">
      <c r="A549" s="718"/>
      <c r="B549" s="800" t="s">
        <v>385</v>
      </c>
      <c r="C549" s="724"/>
      <c r="D549" s="724"/>
      <c r="E549" s="724"/>
      <c r="F549" s="802"/>
      <c r="G549" s="844"/>
      <c r="H549" s="699"/>
      <c r="I549" s="699"/>
    </row>
    <row r="550" spans="1:9" ht="12.75" thickBot="1">
      <c r="A550" s="734"/>
      <c r="B550" s="805" t="s">
        <v>472</v>
      </c>
      <c r="C550" s="727">
        <f>SUM(C544:C549)</f>
        <v>45000</v>
      </c>
      <c r="D550" s="727">
        <f>SUM(D544:D549)</f>
        <v>45000</v>
      </c>
      <c r="E550" s="727">
        <f>SUM(E544:E549)</f>
        <v>45000</v>
      </c>
      <c r="F550" s="807">
        <f>SUM(E550/D550)</f>
        <v>1</v>
      </c>
      <c r="G550" s="827"/>
      <c r="H550" s="699"/>
      <c r="I550" s="699"/>
    </row>
    <row r="551" spans="1:9" ht="12" customHeight="1">
      <c r="A551" s="88">
        <v>3355</v>
      </c>
      <c r="B551" s="280" t="s">
        <v>295</v>
      </c>
      <c r="C551" s="715"/>
      <c r="D551" s="715"/>
      <c r="E551" s="715"/>
      <c r="F551" s="784"/>
      <c r="G551" s="823"/>
      <c r="H551" s="699"/>
      <c r="I551" s="699"/>
    </row>
    <row r="552" spans="1:9" ht="12" customHeight="1">
      <c r="A552" s="718"/>
      <c r="B552" s="719" t="s">
        <v>431</v>
      </c>
      <c r="C552" s="839">
        <v>100</v>
      </c>
      <c r="D552" s="839">
        <v>100</v>
      </c>
      <c r="E552" s="839">
        <v>250</v>
      </c>
      <c r="F552" s="798">
        <f>SUM(E552/D552)</f>
        <v>2.5</v>
      </c>
      <c r="G552" s="823"/>
      <c r="H552" s="699"/>
      <c r="I552" s="699"/>
    </row>
    <row r="553" spans="1:9" ht="12" customHeight="1">
      <c r="A553" s="718"/>
      <c r="B553" s="222" t="s">
        <v>722</v>
      </c>
      <c r="C553" s="839">
        <v>270</v>
      </c>
      <c r="D553" s="839">
        <v>282</v>
      </c>
      <c r="E553" s="839">
        <v>132</v>
      </c>
      <c r="F553" s="798">
        <f>SUM(E553/D553)</f>
        <v>0.46808510638297873</v>
      </c>
      <c r="G553" s="823"/>
      <c r="H553" s="699"/>
      <c r="I553" s="699"/>
    </row>
    <row r="554" spans="1:9" ht="12" customHeight="1">
      <c r="A554" s="718"/>
      <c r="B554" s="721" t="s">
        <v>704</v>
      </c>
      <c r="C554" s="839">
        <v>7630</v>
      </c>
      <c r="D554" s="839">
        <v>9530</v>
      </c>
      <c r="E554" s="839">
        <v>9780</v>
      </c>
      <c r="F554" s="798">
        <f>SUM(E554/D554)</f>
        <v>1.0262329485834207</v>
      </c>
      <c r="G554" s="823"/>
      <c r="H554" s="699"/>
      <c r="I554" s="699"/>
    </row>
    <row r="555" spans="1:9" ht="12" customHeight="1">
      <c r="A555" s="718"/>
      <c r="B555" s="621" t="s">
        <v>438</v>
      </c>
      <c r="C555" s="839"/>
      <c r="D555" s="839"/>
      <c r="E555" s="839"/>
      <c r="F555" s="784"/>
      <c r="G555" s="823"/>
      <c r="H555" s="699"/>
      <c r="I555" s="699"/>
    </row>
    <row r="556" spans="1:9" ht="12" customHeight="1">
      <c r="A556" s="718"/>
      <c r="B556" s="621" t="s">
        <v>714</v>
      </c>
      <c r="C556" s="715"/>
      <c r="D556" s="715"/>
      <c r="E556" s="715"/>
      <c r="F556" s="784"/>
      <c r="G556" s="823"/>
      <c r="H556" s="699"/>
      <c r="I556" s="699"/>
    </row>
    <row r="557" spans="1:9" ht="12" customHeight="1" thickBot="1">
      <c r="A557" s="718"/>
      <c r="B557" s="800" t="s">
        <v>385</v>
      </c>
      <c r="C557" s="841"/>
      <c r="D557" s="841"/>
      <c r="E557" s="841"/>
      <c r="F557" s="802"/>
      <c r="G557" s="844"/>
      <c r="H557" s="699"/>
      <c r="I557" s="699"/>
    </row>
    <row r="558" spans="1:9" ht="12" customHeight="1" thickBot="1">
      <c r="A558" s="734"/>
      <c r="B558" s="805" t="s">
        <v>472</v>
      </c>
      <c r="C558" s="727">
        <f>SUM(C552:C557)</f>
        <v>8000</v>
      </c>
      <c r="D558" s="727">
        <f>SUM(D552:D557)</f>
        <v>9912</v>
      </c>
      <c r="E558" s="727">
        <f>SUM(E552:E557)</f>
        <v>10162</v>
      </c>
      <c r="F558" s="807">
        <f>SUM(E558/D558)</f>
        <v>1.0252219531880549</v>
      </c>
      <c r="G558" s="827"/>
      <c r="H558" s="699"/>
      <c r="I558" s="699"/>
    </row>
    <row r="559" spans="1:9" ht="12" customHeight="1">
      <c r="A559" s="88">
        <v>3356</v>
      </c>
      <c r="B559" s="280" t="s">
        <v>261</v>
      </c>
      <c r="C559" s="715"/>
      <c r="D559" s="715"/>
      <c r="E559" s="715"/>
      <c r="F559" s="784"/>
      <c r="G559" s="823"/>
      <c r="H559" s="699"/>
      <c r="I559" s="699"/>
    </row>
    <row r="560" spans="1:9" ht="12" customHeight="1">
      <c r="A560" s="718"/>
      <c r="B560" s="719" t="s">
        <v>431</v>
      </c>
      <c r="C560" s="839"/>
      <c r="D560" s="839"/>
      <c r="E560" s="839"/>
      <c r="F560" s="784"/>
      <c r="G560" s="823"/>
      <c r="H560" s="699"/>
      <c r="I560" s="699"/>
    </row>
    <row r="561" spans="1:9" ht="12" customHeight="1">
      <c r="A561" s="718"/>
      <c r="B561" s="222" t="s">
        <v>722</v>
      </c>
      <c r="C561" s="839"/>
      <c r="D561" s="839"/>
      <c r="E561" s="839"/>
      <c r="F561" s="784"/>
      <c r="G561" s="823"/>
      <c r="H561" s="699"/>
      <c r="I561" s="699"/>
    </row>
    <row r="562" spans="1:9" ht="12" customHeight="1">
      <c r="A562" s="718"/>
      <c r="B562" s="721" t="s">
        <v>704</v>
      </c>
      <c r="C562" s="839"/>
      <c r="D562" s="839"/>
      <c r="E562" s="839"/>
      <c r="F562" s="784"/>
      <c r="G562" s="823"/>
      <c r="H562" s="699"/>
      <c r="I562" s="699"/>
    </row>
    <row r="563" spans="1:9" ht="12" customHeight="1">
      <c r="A563" s="718"/>
      <c r="B563" s="621" t="s">
        <v>438</v>
      </c>
      <c r="C563" s="839"/>
      <c r="D563" s="839"/>
      <c r="E563" s="839"/>
      <c r="F563" s="784"/>
      <c r="G563" s="823"/>
      <c r="H563" s="699"/>
      <c r="I563" s="699"/>
    </row>
    <row r="564" spans="1:9" ht="12" customHeight="1">
      <c r="A564" s="718"/>
      <c r="B564" s="621" t="s">
        <v>714</v>
      </c>
      <c r="C564" s="839">
        <v>20000</v>
      </c>
      <c r="D564" s="839">
        <v>21004</v>
      </c>
      <c r="E564" s="839">
        <v>21004</v>
      </c>
      <c r="F564" s="798">
        <f>SUM(E564/D564)</f>
        <v>1</v>
      </c>
      <c r="G564" s="823"/>
      <c r="H564" s="699"/>
      <c r="I564" s="699"/>
    </row>
    <row r="565" spans="1:9" ht="12" customHeight="1" thickBot="1">
      <c r="A565" s="718"/>
      <c r="B565" s="800" t="s">
        <v>385</v>
      </c>
      <c r="C565" s="841"/>
      <c r="D565" s="841"/>
      <c r="E565" s="841"/>
      <c r="F565" s="802"/>
      <c r="G565" s="844"/>
      <c r="H565" s="699"/>
      <c r="I565" s="699"/>
    </row>
    <row r="566" spans="1:9" ht="12" customHeight="1" thickBot="1">
      <c r="A566" s="734"/>
      <c r="B566" s="805" t="s">
        <v>472</v>
      </c>
      <c r="C566" s="727">
        <f>SUM(C560:C565)</f>
        <v>20000</v>
      </c>
      <c r="D566" s="727">
        <f>SUM(D560:D565)</f>
        <v>21004</v>
      </c>
      <c r="E566" s="727">
        <f>SUM(E560:E565)</f>
        <v>21004</v>
      </c>
      <c r="F566" s="807">
        <f>SUM(E566/D566)</f>
        <v>1</v>
      </c>
      <c r="G566" s="827"/>
      <c r="H566" s="699"/>
      <c r="I566" s="699"/>
    </row>
    <row r="567" spans="1:9" ht="12" customHeight="1">
      <c r="A567" s="88">
        <v>3357</v>
      </c>
      <c r="B567" s="280" t="s">
        <v>296</v>
      </c>
      <c r="C567" s="715"/>
      <c r="D567" s="715"/>
      <c r="E567" s="715"/>
      <c r="F567" s="784"/>
      <c r="G567" s="823"/>
      <c r="H567" s="699"/>
      <c r="I567" s="699"/>
    </row>
    <row r="568" spans="1:9" ht="12" customHeight="1">
      <c r="A568" s="718"/>
      <c r="B568" s="719" t="s">
        <v>431</v>
      </c>
      <c r="C568" s="839">
        <v>360</v>
      </c>
      <c r="D568" s="839">
        <v>360</v>
      </c>
      <c r="E568" s="839">
        <v>900</v>
      </c>
      <c r="F568" s="798">
        <f>SUM(E568/D568)</f>
        <v>2.5</v>
      </c>
      <c r="G568" s="823"/>
      <c r="H568" s="699"/>
      <c r="I568" s="699"/>
    </row>
    <row r="569" spans="1:9" ht="12" customHeight="1">
      <c r="A569" s="718"/>
      <c r="B569" s="222" t="s">
        <v>722</v>
      </c>
      <c r="C569" s="839">
        <v>20</v>
      </c>
      <c r="D569" s="839">
        <v>20</v>
      </c>
      <c r="E569" s="839">
        <v>20</v>
      </c>
      <c r="F569" s="798">
        <f>SUM(E569/D569)</f>
        <v>1</v>
      </c>
      <c r="G569" s="823"/>
      <c r="H569" s="699"/>
      <c r="I569" s="699"/>
    </row>
    <row r="570" spans="1:9" ht="12" customHeight="1">
      <c r="A570" s="718"/>
      <c r="B570" s="721" t="s">
        <v>704</v>
      </c>
      <c r="C570" s="839">
        <v>5620</v>
      </c>
      <c r="D570" s="839">
        <v>7529</v>
      </c>
      <c r="E570" s="839">
        <v>6989</v>
      </c>
      <c r="F570" s="798">
        <f>SUM(E570/D570)</f>
        <v>0.9282773276663567</v>
      </c>
      <c r="G570" s="823"/>
      <c r="H570" s="699"/>
      <c r="I570" s="699"/>
    </row>
    <row r="571" spans="1:9" ht="12" customHeight="1">
      <c r="A571" s="718"/>
      <c r="B571" s="621" t="s">
        <v>438</v>
      </c>
      <c r="C571" s="839"/>
      <c r="D571" s="839"/>
      <c r="E571" s="839"/>
      <c r="F571" s="784"/>
      <c r="G571" s="823"/>
      <c r="H571" s="699"/>
      <c r="I571" s="699"/>
    </row>
    <row r="572" spans="1:9" ht="12" customHeight="1">
      <c r="A572" s="718"/>
      <c r="B572" s="621" t="s">
        <v>714</v>
      </c>
      <c r="C572" s="715"/>
      <c r="D572" s="715"/>
      <c r="E572" s="715"/>
      <c r="F572" s="784"/>
      <c r="G572" s="823"/>
      <c r="H572" s="699"/>
      <c r="I572" s="699"/>
    </row>
    <row r="573" spans="1:9" ht="12" customHeight="1" thickBot="1">
      <c r="A573" s="718"/>
      <c r="B573" s="800" t="s">
        <v>385</v>
      </c>
      <c r="C573" s="841"/>
      <c r="D573" s="841"/>
      <c r="E573" s="841"/>
      <c r="F573" s="802"/>
      <c r="G573" s="844"/>
      <c r="H573" s="699"/>
      <c r="I573" s="699"/>
    </row>
    <row r="574" spans="1:9" ht="12" customHeight="1" thickBot="1">
      <c r="A574" s="734"/>
      <c r="B574" s="805" t="s">
        <v>472</v>
      </c>
      <c r="C574" s="727">
        <f>SUM(C568:C573)</f>
        <v>6000</v>
      </c>
      <c r="D574" s="727">
        <f>SUM(D568:D573)</f>
        <v>7909</v>
      </c>
      <c r="E574" s="727">
        <f>SUM(E568:E573)</f>
        <v>7909</v>
      </c>
      <c r="F574" s="807">
        <f>SUM(E574/D574)</f>
        <v>1</v>
      </c>
      <c r="G574" s="827"/>
      <c r="H574" s="699"/>
      <c r="I574" s="699"/>
    </row>
    <row r="575" spans="1:9" ht="12" customHeight="1">
      <c r="A575" s="88">
        <v>3358</v>
      </c>
      <c r="B575" s="280" t="s">
        <v>811</v>
      </c>
      <c r="C575" s="715"/>
      <c r="D575" s="715"/>
      <c r="E575" s="715"/>
      <c r="F575" s="784"/>
      <c r="G575" s="823"/>
      <c r="H575" s="699"/>
      <c r="I575" s="699"/>
    </row>
    <row r="576" spans="1:9" ht="12" customHeight="1">
      <c r="A576" s="718"/>
      <c r="B576" s="719" t="s">
        <v>431</v>
      </c>
      <c r="C576" s="839"/>
      <c r="D576" s="839"/>
      <c r="E576" s="839"/>
      <c r="F576" s="784"/>
      <c r="G576" s="823"/>
      <c r="H576" s="699"/>
      <c r="I576" s="699"/>
    </row>
    <row r="577" spans="1:9" ht="12" customHeight="1">
      <c r="A577" s="718"/>
      <c r="B577" s="222" t="s">
        <v>722</v>
      </c>
      <c r="C577" s="839"/>
      <c r="D577" s="839"/>
      <c r="E577" s="839"/>
      <c r="F577" s="784"/>
      <c r="G577" s="823"/>
      <c r="H577" s="699"/>
      <c r="I577" s="699"/>
    </row>
    <row r="578" spans="1:9" ht="12" customHeight="1">
      <c r="A578" s="718"/>
      <c r="B578" s="721" t="s">
        <v>704</v>
      </c>
      <c r="C578" s="839">
        <v>6000</v>
      </c>
      <c r="D578" s="839">
        <v>6000</v>
      </c>
      <c r="E578" s="839">
        <v>6000</v>
      </c>
      <c r="F578" s="798">
        <f>SUM(E578/D578)</f>
        <v>1</v>
      </c>
      <c r="G578" s="823"/>
      <c r="H578" s="699"/>
      <c r="I578" s="699"/>
    </row>
    <row r="579" spans="1:9" ht="12" customHeight="1">
      <c r="A579" s="718"/>
      <c r="B579" s="621" t="s">
        <v>438</v>
      </c>
      <c r="C579" s="839"/>
      <c r="D579" s="839"/>
      <c r="E579" s="839"/>
      <c r="F579" s="784"/>
      <c r="G579" s="823"/>
      <c r="H579" s="699"/>
      <c r="I579" s="699"/>
    </row>
    <row r="580" spans="1:9" ht="12" customHeight="1">
      <c r="A580" s="718"/>
      <c r="B580" s="621" t="s">
        <v>714</v>
      </c>
      <c r="C580" s="715"/>
      <c r="D580" s="715"/>
      <c r="E580" s="715"/>
      <c r="F580" s="784"/>
      <c r="G580" s="823"/>
      <c r="H580" s="699"/>
      <c r="I580" s="699"/>
    </row>
    <row r="581" spans="1:9" ht="12" customHeight="1" thickBot="1">
      <c r="A581" s="718"/>
      <c r="B581" s="800" t="s">
        <v>385</v>
      </c>
      <c r="C581" s="841"/>
      <c r="D581" s="841"/>
      <c r="E581" s="841"/>
      <c r="F581" s="802"/>
      <c r="G581" s="844"/>
      <c r="H581" s="699"/>
      <c r="I581" s="699"/>
    </row>
    <row r="582" spans="1:9" ht="12" customHeight="1" thickBot="1">
      <c r="A582" s="734"/>
      <c r="B582" s="805" t="s">
        <v>472</v>
      </c>
      <c r="C582" s="727">
        <f>SUM(C576:C581)</f>
        <v>6000</v>
      </c>
      <c r="D582" s="727">
        <f>SUM(D576:D581)</f>
        <v>6000</v>
      </c>
      <c r="E582" s="727">
        <f>SUM(E576:E581)</f>
        <v>6000</v>
      </c>
      <c r="F582" s="807">
        <f>SUM(E582/D582)</f>
        <v>1</v>
      </c>
      <c r="G582" s="827"/>
      <c r="H582" s="699"/>
      <c r="I582" s="699"/>
    </row>
    <row r="583" spans="1:9" ht="12" customHeight="1">
      <c r="A583" s="88">
        <v>3359</v>
      </c>
      <c r="B583" s="280" t="s">
        <v>979</v>
      </c>
      <c r="C583" s="715"/>
      <c r="D583" s="715"/>
      <c r="E583" s="715"/>
      <c r="F583" s="784"/>
      <c r="G583" s="823"/>
      <c r="H583" s="699"/>
      <c r="I583" s="699"/>
    </row>
    <row r="584" spans="1:9" ht="12" customHeight="1">
      <c r="A584" s="718"/>
      <c r="B584" s="719" t="s">
        <v>431</v>
      </c>
      <c r="C584" s="839"/>
      <c r="D584" s="839">
        <v>95</v>
      </c>
      <c r="E584" s="839">
        <v>95</v>
      </c>
      <c r="F584" s="798">
        <f>SUM(E584/D584)</f>
        <v>1</v>
      </c>
      <c r="G584" s="823"/>
      <c r="H584" s="699"/>
      <c r="I584" s="699"/>
    </row>
    <row r="585" spans="1:9" ht="12" customHeight="1">
      <c r="A585" s="718"/>
      <c r="B585" s="222" t="s">
        <v>722</v>
      </c>
      <c r="C585" s="839"/>
      <c r="D585" s="839">
        <v>78</v>
      </c>
      <c r="E585" s="839">
        <v>78</v>
      </c>
      <c r="F585" s="798">
        <f>SUM(E585/D585)</f>
        <v>1</v>
      </c>
      <c r="G585" s="823"/>
      <c r="H585" s="699"/>
      <c r="I585" s="699"/>
    </row>
    <row r="586" spans="1:9" ht="12" customHeight="1">
      <c r="A586" s="718"/>
      <c r="B586" s="721" t="s">
        <v>704</v>
      </c>
      <c r="C586" s="839"/>
      <c r="D586" s="839"/>
      <c r="E586" s="839"/>
      <c r="F586" s="784"/>
      <c r="G586" s="823"/>
      <c r="H586" s="699"/>
      <c r="I586" s="699"/>
    </row>
    <row r="587" spans="1:9" ht="12" customHeight="1">
      <c r="A587" s="718"/>
      <c r="B587" s="621" t="s">
        <v>438</v>
      </c>
      <c r="C587" s="839"/>
      <c r="D587" s="839"/>
      <c r="E587" s="839"/>
      <c r="F587" s="784"/>
      <c r="G587" s="823"/>
      <c r="H587" s="699"/>
      <c r="I587" s="699"/>
    </row>
    <row r="588" spans="1:9" ht="12" customHeight="1">
      <c r="A588" s="718"/>
      <c r="B588" s="621" t="s">
        <v>714</v>
      </c>
      <c r="C588" s="715"/>
      <c r="D588" s="715"/>
      <c r="E588" s="715"/>
      <c r="F588" s="784"/>
      <c r="G588" s="823"/>
      <c r="H588" s="699"/>
      <c r="I588" s="699"/>
    </row>
    <row r="589" spans="1:9" ht="12" customHeight="1" thickBot="1">
      <c r="A589" s="718"/>
      <c r="B589" s="800" t="s">
        <v>385</v>
      </c>
      <c r="C589" s="841"/>
      <c r="D589" s="841"/>
      <c r="E589" s="841"/>
      <c r="F589" s="802"/>
      <c r="G589" s="844"/>
      <c r="H589" s="699"/>
      <c r="I589" s="699"/>
    </row>
    <row r="590" spans="1:9" ht="12" customHeight="1" thickBot="1">
      <c r="A590" s="734"/>
      <c r="B590" s="805" t="s">
        <v>472</v>
      </c>
      <c r="C590" s="727">
        <f>SUM(C584:C589)</f>
        <v>0</v>
      </c>
      <c r="D590" s="727">
        <f>SUM(D584:D589)</f>
        <v>173</v>
      </c>
      <c r="E590" s="727">
        <f>SUM(E584:E589)</f>
        <v>173</v>
      </c>
      <c r="F590" s="807">
        <f>SUM(E590/D590)</f>
        <v>1</v>
      </c>
      <c r="G590" s="827"/>
      <c r="H590" s="699"/>
      <c r="I590" s="699"/>
    </row>
    <row r="591" spans="1:9" ht="12" customHeight="1" thickBot="1">
      <c r="A591" s="837">
        <v>3400</v>
      </c>
      <c r="B591" s="850" t="s">
        <v>392</v>
      </c>
      <c r="C591" s="727">
        <f>SUM(C592+C641)</f>
        <v>187008</v>
      </c>
      <c r="D591" s="727">
        <f>SUM(D592+D641)</f>
        <v>225665</v>
      </c>
      <c r="E591" s="727">
        <f>SUM(E592+E641)</f>
        <v>225071</v>
      </c>
      <c r="F591" s="807">
        <f>SUM(E591/D591)</f>
        <v>0.9973677796734097</v>
      </c>
      <c r="G591" s="827"/>
      <c r="H591" s="699"/>
      <c r="I591" s="699"/>
    </row>
    <row r="592" spans="1:9" ht="12" customHeight="1">
      <c r="A592" s="88">
        <v>3410</v>
      </c>
      <c r="B592" s="741" t="s">
        <v>393</v>
      </c>
      <c r="C592" s="715">
        <f>SUM(C600+C608+C616+C624+C632+C640)</f>
        <v>47000</v>
      </c>
      <c r="D592" s="715">
        <f>SUM(D600+D608+D616+D624+D632+D640)</f>
        <v>52520</v>
      </c>
      <c r="E592" s="715">
        <f>SUM(E600+E608+E616+E624+E632+E640)</f>
        <v>52520</v>
      </c>
      <c r="F592" s="784">
        <f>SUM(E592/D592)</f>
        <v>1</v>
      </c>
      <c r="G592" s="822"/>
      <c r="H592" s="699"/>
      <c r="I592" s="699"/>
    </row>
    <row r="593" spans="1:9" ht="12" customHeight="1">
      <c r="A593" s="88">
        <v>3411</v>
      </c>
      <c r="B593" s="741" t="s">
        <v>469</v>
      </c>
      <c r="C593" s="715"/>
      <c r="D593" s="715"/>
      <c r="E593" s="715"/>
      <c r="F593" s="784"/>
      <c r="G593" s="823"/>
      <c r="H593" s="699"/>
      <c r="I593" s="699"/>
    </row>
    <row r="594" spans="1:9" ht="12" customHeight="1">
      <c r="A594" s="718"/>
      <c r="B594" s="719" t="s">
        <v>431</v>
      </c>
      <c r="C594" s="620"/>
      <c r="D594" s="620"/>
      <c r="E594" s="620"/>
      <c r="F594" s="784"/>
      <c r="G594" s="823"/>
      <c r="H594" s="699"/>
      <c r="I594" s="699"/>
    </row>
    <row r="595" spans="1:9" ht="12" customHeight="1">
      <c r="A595" s="718"/>
      <c r="B595" s="222" t="s">
        <v>722</v>
      </c>
      <c r="C595" s="620"/>
      <c r="D595" s="620"/>
      <c r="E595" s="620"/>
      <c r="F595" s="784"/>
      <c r="G595" s="823"/>
      <c r="H595" s="699"/>
      <c r="I595" s="699"/>
    </row>
    <row r="596" spans="1:9" ht="12" customHeight="1">
      <c r="A596" s="718"/>
      <c r="B596" s="721" t="s">
        <v>704</v>
      </c>
      <c r="C596" s="620"/>
      <c r="D596" s="620"/>
      <c r="E596" s="620"/>
      <c r="F596" s="784"/>
      <c r="G596" s="823"/>
      <c r="H596" s="699"/>
      <c r="I596" s="699"/>
    </row>
    <row r="597" spans="1:9" ht="12" customHeight="1">
      <c r="A597" s="718"/>
      <c r="B597" s="621" t="s">
        <v>438</v>
      </c>
      <c r="C597" s="620"/>
      <c r="D597" s="620"/>
      <c r="E597" s="620"/>
      <c r="F597" s="784"/>
      <c r="G597" s="823"/>
      <c r="H597" s="699"/>
      <c r="I597" s="699"/>
    </row>
    <row r="598" spans="1:9" ht="12" customHeight="1">
      <c r="A598" s="718"/>
      <c r="B598" s="621" t="s">
        <v>714</v>
      </c>
      <c r="C598" s="839">
        <v>5000</v>
      </c>
      <c r="D598" s="839">
        <v>5000</v>
      </c>
      <c r="E598" s="839">
        <v>5000</v>
      </c>
      <c r="F598" s="798">
        <f>SUM(E598/D598)</f>
        <v>1</v>
      </c>
      <c r="G598" s="823"/>
      <c r="H598" s="699"/>
      <c r="I598" s="699"/>
    </row>
    <row r="599" spans="1:9" ht="12" customHeight="1" thickBot="1">
      <c r="A599" s="718"/>
      <c r="B599" s="800" t="s">
        <v>385</v>
      </c>
      <c r="C599" s="724"/>
      <c r="D599" s="724"/>
      <c r="E599" s="724"/>
      <c r="F599" s="802"/>
      <c r="G599" s="880"/>
      <c r="H599" s="699"/>
      <c r="I599" s="699"/>
    </row>
    <row r="600" spans="1:9" ht="12" customHeight="1" thickBot="1">
      <c r="A600" s="734"/>
      <c r="B600" s="805" t="s">
        <v>472</v>
      </c>
      <c r="C600" s="727">
        <f>SUM(C594:C599)</f>
        <v>5000</v>
      </c>
      <c r="D600" s="727">
        <f>SUM(D594:D599)</f>
        <v>5000</v>
      </c>
      <c r="E600" s="727">
        <f>SUM(E594:E599)</f>
        <v>5000</v>
      </c>
      <c r="F600" s="807">
        <f>SUM(E600/D600)</f>
        <v>1</v>
      </c>
      <c r="G600" s="881"/>
      <c r="H600" s="699"/>
      <c r="I600" s="699"/>
    </row>
    <row r="601" spans="1:7" s="779" customFormat="1" ht="12" customHeight="1">
      <c r="A601" s="88">
        <v>3412</v>
      </c>
      <c r="B601" s="280" t="s">
        <v>478</v>
      </c>
      <c r="C601" s="715"/>
      <c r="D601" s="715"/>
      <c r="E601" s="715"/>
      <c r="F601" s="784"/>
      <c r="G601" s="781"/>
    </row>
    <row r="602" spans="1:9" ht="12" customHeight="1">
      <c r="A602" s="718"/>
      <c r="B602" s="719" t="s">
        <v>431</v>
      </c>
      <c r="C602" s="620">
        <v>400</v>
      </c>
      <c r="D602" s="620">
        <v>400</v>
      </c>
      <c r="E602" s="620">
        <v>2200</v>
      </c>
      <c r="F602" s="798">
        <f>SUM(E602/D602)</f>
        <v>5.5</v>
      </c>
      <c r="G602" s="823"/>
      <c r="H602" s="699"/>
      <c r="I602" s="699"/>
    </row>
    <row r="603" spans="1:9" ht="12" customHeight="1">
      <c r="A603" s="718"/>
      <c r="B603" s="222" t="s">
        <v>722</v>
      </c>
      <c r="C603" s="620">
        <v>170</v>
      </c>
      <c r="D603" s="620">
        <v>170</v>
      </c>
      <c r="E603" s="620">
        <v>300</v>
      </c>
      <c r="F603" s="798">
        <f>SUM(E603/D603)</f>
        <v>1.7647058823529411</v>
      </c>
      <c r="G603" s="823"/>
      <c r="H603" s="699"/>
      <c r="I603" s="699"/>
    </row>
    <row r="604" spans="1:9" ht="12" customHeight="1">
      <c r="A604" s="718"/>
      <c r="B604" s="721" t="s">
        <v>704</v>
      </c>
      <c r="C604" s="839">
        <v>2930</v>
      </c>
      <c r="D604" s="839">
        <v>3241</v>
      </c>
      <c r="E604" s="839">
        <v>1311</v>
      </c>
      <c r="F604" s="798">
        <f>SUM(E604/D604)</f>
        <v>0.4045047824745449</v>
      </c>
      <c r="G604" s="823"/>
      <c r="H604" s="699"/>
      <c r="I604" s="699"/>
    </row>
    <row r="605" spans="1:9" ht="12" customHeight="1">
      <c r="A605" s="718"/>
      <c r="B605" s="621" t="s">
        <v>438</v>
      </c>
      <c r="C605" s="839"/>
      <c r="D605" s="839"/>
      <c r="E605" s="839"/>
      <c r="F605" s="784"/>
      <c r="G605" s="823"/>
      <c r="H605" s="699"/>
      <c r="I605" s="699"/>
    </row>
    <row r="606" spans="1:9" ht="12" customHeight="1">
      <c r="A606" s="718"/>
      <c r="B606" s="621" t="s">
        <v>714</v>
      </c>
      <c r="C606" s="620"/>
      <c r="D606" s="620"/>
      <c r="E606" s="620"/>
      <c r="F606" s="784"/>
      <c r="G606" s="824"/>
      <c r="H606" s="699"/>
      <c r="I606" s="699"/>
    </row>
    <row r="607" spans="1:9" ht="12" customHeight="1" thickBot="1">
      <c r="A607" s="718"/>
      <c r="B607" s="800" t="s">
        <v>385</v>
      </c>
      <c r="C607" s="724"/>
      <c r="D607" s="724"/>
      <c r="E607" s="724"/>
      <c r="F607" s="802"/>
      <c r="G607" s="825"/>
      <c r="H607" s="699"/>
      <c r="I607" s="699"/>
    </row>
    <row r="608" spans="1:9" ht="12" customHeight="1" thickBot="1">
      <c r="A608" s="734"/>
      <c r="B608" s="805" t="s">
        <v>472</v>
      </c>
      <c r="C608" s="727">
        <f>SUM(C602:C607)</f>
        <v>3500</v>
      </c>
      <c r="D608" s="727">
        <f>SUM(D602:D607)</f>
        <v>3811</v>
      </c>
      <c r="E608" s="727">
        <f>SUM(E602:E607)</f>
        <v>3811</v>
      </c>
      <c r="F608" s="807">
        <f>SUM(E608/D608)</f>
        <v>1</v>
      </c>
      <c r="G608" s="871"/>
      <c r="H608" s="699"/>
      <c r="I608" s="699"/>
    </row>
    <row r="609" spans="1:9" ht="12" customHeight="1">
      <c r="A609" s="88">
        <v>3413</v>
      </c>
      <c r="B609" s="834" t="s">
        <v>479</v>
      </c>
      <c r="C609" s="715"/>
      <c r="D609" s="715"/>
      <c r="E609" s="715"/>
      <c r="F609" s="784"/>
      <c r="G609" s="781"/>
      <c r="H609" s="699"/>
      <c r="I609" s="699"/>
    </row>
    <row r="610" spans="1:9" ht="12" customHeight="1">
      <c r="A610" s="718"/>
      <c r="B610" s="719" t="s">
        <v>431</v>
      </c>
      <c r="C610" s="620">
        <v>950</v>
      </c>
      <c r="D610" s="620">
        <v>961</v>
      </c>
      <c r="E610" s="620">
        <v>661</v>
      </c>
      <c r="F610" s="798">
        <f>SUM(E610/D610)</f>
        <v>0.6878251821019771</v>
      </c>
      <c r="G610" s="823"/>
      <c r="H610" s="699"/>
      <c r="I610" s="699"/>
    </row>
    <row r="611" spans="1:9" ht="12" customHeight="1">
      <c r="A611" s="718"/>
      <c r="B611" s="222" t="s">
        <v>722</v>
      </c>
      <c r="C611" s="620">
        <v>250</v>
      </c>
      <c r="D611" s="620">
        <v>268</v>
      </c>
      <c r="E611" s="620">
        <v>168</v>
      </c>
      <c r="F611" s="798">
        <f>SUM(E611/D611)</f>
        <v>0.6268656716417911</v>
      </c>
      <c r="G611" s="823"/>
      <c r="H611" s="699"/>
      <c r="I611" s="699"/>
    </row>
    <row r="612" spans="1:9" ht="12" customHeight="1">
      <c r="A612" s="718"/>
      <c r="B612" s="721" t="s">
        <v>704</v>
      </c>
      <c r="C612" s="839">
        <v>6800</v>
      </c>
      <c r="D612" s="839">
        <v>6980</v>
      </c>
      <c r="E612" s="839">
        <v>4880</v>
      </c>
      <c r="F612" s="798">
        <f>SUM(E612/D612)</f>
        <v>0.6991404011461319</v>
      </c>
      <c r="G612" s="823"/>
      <c r="H612" s="699"/>
      <c r="I612" s="699"/>
    </row>
    <row r="613" spans="1:9" ht="12" customHeight="1">
      <c r="A613" s="718"/>
      <c r="B613" s="621" t="s">
        <v>438</v>
      </c>
      <c r="C613" s="839"/>
      <c r="D613" s="839"/>
      <c r="E613" s="839"/>
      <c r="F613" s="798"/>
      <c r="G613" s="823"/>
      <c r="H613" s="699"/>
      <c r="I613" s="699"/>
    </row>
    <row r="614" spans="1:9" ht="12" customHeight="1">
      <c r="A614" s="718"/>
      <c r="B614" s="621" t="s">
        <v>714</v>
      </c>
      <c r="C614" s="620">
        <v>4500</v>
      </c>
      <c r="D614" s="620">
        <v>4500</v>
      </c>
      <c r="E614" s="620">
        <v>7000</v>
      </c>
      <c r="F614" s="798">
        <f>SUM(E614/D614)</f>
        <v>1.5555555555555556</v>
      </c>
      <c r="G614" s="823"/>
      <c r="H614" s="699"/>
      <c r="I614" s="699"/>
    </row>
    <row r="615" spans="1:9" ht="12" customHeight="1" thickBot="1">
      <c r="A615" s="718"/>
      <c r="B615" s="800" t="s">
        <v>385</v>
      </c>
      <c r="C615" s="724"/>
      <c r="D615" s="724"/>
      <c r="E615" s="724"/>
      <c r="F615" s="802"/>
      <c r="G615" s="844"/>
      <c r="H615" s="699"/>
      <c r="I615" s="699"/>
    </row>
    <row r="616" spans="1:9" ht="12" customHeight="1" thickBot="1">
      <c r="A616" s="734"/>
      <c r="B616" s="805" t="s">
        <v>472</v>
      </c>
      <c r="C616" s="727">
        <f>SUM(C610:C615)</f>
        <v>12500</v>
      </c>
      <c r="D616" s="727">
        <f>SUM(D610:D615)</f>
        <v>12709</v>
      </c>
      <c r="E616" s="727">
        <f>SUM(E610:E615)</f>
        <v>12709</v>
      </c>
      <c r="F616" s="807">
        <f>SUM(E616/D616)</f>
        <v>1</v>
      </c>
      <c r="G616" s="871"/>
      <c r="H616" s="699"/>
      <c r="I616" s="699"/>
    </row>
    <row r="617" spans="1:9" ht="12" customHeight="1">
      <c r="A617" s="88">
        <v>3414</v>
      </c>
      <c r="B617" s="834" t="s">
        <v>376</v>
      </c>
      <c r="C617" s="715"/>
      <c r="D617" s="715"/>
      <c r="E617" s="715"/>
      <c r="F617" s="784"/>
      <c r="G617" s="781"/>
      <c r="H617" s="699"/>
      <c r="I617" s="699"/>
    </row>
    <row r="618" spans="1:9" ht="12" customHeight="1">
      <c r="A618" s="718"/>
      <c r="B618" s="719" t="s">
        <v>431</v>
      </c>
      <c r="C618" s="620"/>
      <c r="D618" s="620"/>
      <c r="E618" s="620"/>
      <c r="F618" s="784"/>
      <c r="G618" s="823"/>
      <c r="H618" s="699"/>
      <c r="I618" s="699"/>
    </row>
    <row r="619" spans="1:9" ht="12" customHeight="1">
      <c r="A619" s="718"/>
      <c r="B619" s="222" t="s">
        <v>722</v>
      </c>
      <c r="C619" s="620"/>
      <c r="D619" s="620"/>
      <c r="E619" s="620"/>
      <c r="F619" s="784"/>
      <c r="G619" s="823"/>
      <c r="H619" s="699"/>
      <c r="I619" s="699"/>
    </row>
    <row r="620" spans="1:9" ht="12" customHeight="1">
      <c r="A620" s="718"/>
      <c r="B620" s="721" t="s">
        <v>704</v>
      </c>
      <c r="C620" s="839"/>
      <c r="D620" s="839"/>
      <c r="E620" s="839"/>
      <c r="F620" s="784"/>
      <c r="G620" s="823"/>
      <c r="H620" s="699"/>
      <c r="I620" s="699"/>
    </row>
    <row r="621" spans="1:9" ht="12" customHeight="1">
      <c r="A621" s="718"/>
      <c r="B621" s="621" t="s">
        <v>438</v>
      </c>
      <c r="C621" s="839"/>
      <c r="D621" s="839"/>
      <c r="E621" s="839"/>
      <c r="F621" s="784"/>
      <c r="G621" s="823"/>
      <c r="H621" s="699"/>
      <c r="I621" s="699"/>
    </row>
    <row r="622" spans="1:9" ht="12" customHeight="1">
      <c r="A622" s="718"/>
      <c r="B622" s="621" t="s">
        <v>714</v>
      </c>
      <c r="C622" s="620">
        <v>3000</v>
      </c>
      <c r="D622" s="620">
        <v>3000</v>
      </c>
      <c r="E622" s="620">
        <v>3000</v>
      </c>
      <c r="F622" s="798">
        <f>SUM(E622/D622)</f>
        <v>1</v>
      </c>
      <c r="G622" s="823"/>
      <c r="H622" s="699"/>
      <c r="I622" s="699"/>
    </row>
    <row r="623" spans="1:9" ht="12" customHeight="1" thickBot="1">
      <c r="A623" s="718"/>
      <c r="B623" s="800" t="s">
        <v>385</v>
      </c>
      <c r="C623" s="724"/>
      <c r="D623" s="724"/>
      <c r="E623" s="724"/>
      <c r="F623" s="802"/>
      <c r="G623" s="844"/>
      <c r="H623" s="699"/>
      <c r="I623" s="699"/>
    </row>
    <row r="624" spans="1:9" ht="12" customHeight="1" thickBot="1">
      <c r="A624" s="734"/>
      <c r="B624" s="805" t="s">
        <v>472</v>
      </c>
      <c r="C624" s="727">
        <f>SUM(C618:C623)</f>
        <v>3000</v>
      </c>
      <c r="D624" s="727">
        <f>SUM(D618:D623)</f>
        <v>3000</v>
      </c>
      <c r="E624" s="727">
        <f>SUM(E618:E623)</f>
        <v>3000</v>
      </c>
      <c r="F624" s="807">
        <f>SUM(E624/D624)</f>
        <v>1</v>
      </c>
      <c r="G624" s="871"/>
      <c r="H624" s="699"/>
      <c r="I624" s="699"/>
    </row>
    <row r="625" spans="1:9" ht="12" customHeight="1">
      <c r="A625" s="88">
        <v>3415</v>
      </c>
      <c r="B625" s="834" t="s">
        <v>330</v>
      </c>
      <c r="C625" s="715"/>
      <c r="D625" s="715"/>
      <c r="E625" s="715"/>
      <c r="F625" s="784"/>
      <c r="G625" s="781" t="s">
        <v>536</v>
      </c>
      <c r="H625" s="699"/>
      <c r="I625" s="699"/>
    </row>
    <row r="626" spans="1:9" ht="12" customHeight="1">
      <c r="A626" s="718"/>
      <c r="B626" s="719" t="s">
        <v>431</v>
      </c>
      <c r="C626" s="620"/>
      <c r="D626" s="620"/>
      <c r="E626" s="620"/>
      <c r="F626" s="784"/>
      <c r="G626" s="823"/>
      <c r="H626" s="699"/>
      <c r="I626" s="699"/>
    </row>
    <row r="627" spans="1:9" ht="12" customHeight="1">
      <c r="A627" s="718"/>
      <c r="B627" s="222" t="s">
        <v>722</v>
      </c>
      <c r="C627" s="620"/>
      <c r="D627" s="620"/>
      <c r="E627" s="620"/>
      <c r="F627" s="784"/>
      <c r="G627" s="823"/>
      <c r="H627" s="699"/>
      <c r="I627" s="699"/>
    </row>
    <row r="628" spans="1:9" ht="12" customHeight="1">
      <c r="A628" s="718"/>
      <c r="B628" s="721" t="s">
        <v>704</v>
      </c>
      <c r="C628" s="620"/>
      <c r="D628" s="620"/>
      <c r="E628" s="620"/>
      <c r="F628" s="784"/>
      <c r="G628" s="823"/>
      <c r="H628" s="699"/>
      <c r="I628" s="699"/>
    </row>
    <row r="629" spans="1:9" ht="12" customHeight="1">
      <c r="A629" s="718"/>
      <c r="B629" s="621" t="s">
        <v>438</v>
      </c>
      <c r="C629" s="620"/>
      <c r="D629" s="620"/>
      <c r="E629" s="620"/>
      <c r="F629" s="784"/>
      <c r="G629" s="823"/>
      <c r="H629" s="699"/>
      <c r="I629" s="699"/>
    </row>
    <row r="630" spans="1:9" ht="12" customHeight="1">
      <c r="A630" s="718"/>
      <c r="B630" s="621" t="s">
        <v>714</v>
      </c>
      <c r="C630" s="620">
        <v>3000</v>
      </c>
      <c r="D630" s="620">
        <v>3000</v>
      </c>
      <c r="E630" s="620">
        <v>3000</v>
      </c>
      <c r="F630" s="798">
        <f>SUM(E630/D630)</f>
        <v>1</v>
      </c>
      <c r="G630" s="823"/>
      <c r="H630" s="699"/>
      <c r="I630" s="699"/>
    </row>
    <row r="631" spans="1:9" ht="12" customHeight="1" thickBot="1">
      <c r="A631" s="718"/>
      <c r="B631" s="800" t="s">
        <v>385</v>
      </c>
      <c r="C631" s="724"/>
      <c r="D631" s="724"/>
      <c r="E631" s="724"/>
      <c r="F631" s="802"/>
      <c r="G631" s="844"/>
      <c r="H631" s="699"/>
      <c r="I631" s="699"/>
    </row>
    <row r="632" spans="1:9" ht="12" customHeight="1" thickBot="1">
      <c r="A632" s="734"/>
      <c r="B632" s="805" t="s">
        <v>472</v>
      </c>
      <c r="C632" s="727">
        <f>SUM(C626:C631)</f>
        <v>3000</v>
      </c>
      <c r="D632" s="727">
        <f>SUM(D626:D631)</f>
        <v>3000</v>
      </c>
      <c r="E632" s="727">
        <f>SUM(E626:E631)</f>
        <v>3000</v>
      </c>
      <c r="F632" s="807">
        <f>SUM(E632/D632)</f>
        <v>1</v>
      </c>
      <c r="G632" s="871"/>
      <c r="H632" s="699"/>
      <c r="I632" s="699"/>
    </row>
    <row r="633" spans="1:9" ht="12" customHeight="1">
      <c r="A633" s="88">
        <v>3416</v>
      </c>
      <c r="B633" s="834" t="s">
        <v>524</v>
      </c>
      <c r="C633" s="715"/>
      <c r="D633" s="715"/>
      <c r="E633" s="715"/>
      <c r="F633" s="784"/>
      <c r="G633" s="781" t="s">
        <v>536</v>
      </c>
      <c r="H633" s="699"/>
      <c r="I633" s="699"/>
    </row>
    <row r="634" spans="1:9" ht="12" customHeight="1">
      <c r="A634" s="718"/>
      <c r="B634" s="719" t="s">
        <v>431</v>
      </c>
      <c r="C634" s="620"/>
      <c r="D634" s="620"/>
      <c r="E634" s="620"/>
      <c r="F634" s="784"/>
      <c r="G634" s="823"/>
      <c r="H634" s="699"/>
      <c r="I634" s="699"/>
    </row>
    <row r="635" spans="1:9" ht="12" customHeight="1">
      <c r="A635" s="718"/>
      <c r="B635" s="222" t="s">
        <v>722</v>
      </c>
      <c r="C635" s="620"/>
      <c r="D635" s="620"/>
      <c r="E635" s="620"/>
      <c r="F635" s="784"/>
      <c r="G635" s="823"/>
      <c r="H635" s="699"/>
      <c r="I635" s="699"/>
    </row>
    <row r="636" spans="1:9" ht="12" customHeight="1">
      <c r="A636" s="718"/>
      <c r="B636" s="721" t="s">
        <v>704</v>
      </c>
      <c r="C636" s="620"/>
      <c r="D636" s="620"/>
      <c r="E636" s="620"/>
      <c r="F636" s="784"/>
      <c r="G636" s="823"/>
      <c r="H636" s="699"/>
      <c r="I636" s="699"/>
    </row>
    <row r="637" spans="1:9" ht="12" customHeight="1">
      <c r="A637" s="718"/>
      <c r="B637" s="621" t="s">
        <v>438</v>
      </c>
      <c r="C637" s="620"/>
      <c r="D637" s="620"/>
      <c r="E637" s="620"/>
      <c r="F637" s="784"/>
      <c r="G637" s="823"/>
      <c r="H637" s="699"/>
      <c r="I637" s="699"/>
    </row>
    <row r="638" spans="1:9" ht="12" customHeight="1">
      <c r="A638" s="718"/>
      <c r="B638" s="621" t="s">
        <v>714</v>
      </c>
      <c r="C638" s="620">
        <v>20000</v>
      </c>
      <c r="D638" s="620">
        <v>25000</v>
      </c>
      <c r="E638" s="620">
        <v>25000</v>
      </c>
      <c r="F638" s="798">
        <f>SUM(E638/D638)</f>
        <v>1</v>
      </c>
      <c r="G638" s="823"/>
      <c r="H638" s="699"/>
      <c r="I638" s="699"/>
    </row>
    <row r="639" spans="1:9" ht="12" customHeight="1" thickBot="1">
      <c r="A639" s="718"/>
      <c r="B639" s="800" t="s">
        <v>385</v>
      </c>
      <c r="C639" s="724"/>
      <c r="D639" s="724"/>
      <c r="E639" s="724"/>
      <c r="F639" s="802"/>
      <c r="G639" s="844"/>
      <c r="H639" s="699"/>
      <c r="I639" s="699"/>
    </row>
    <row r="640" spans="1:9" ht="12" customHeight="1" thickBot="1">
      <c r="A640" s="734"/>
      <c r="B640" s="805" t="s">
        <v>472</v>
      </c>
      <c r="C640" s="727">
        <f>SUM(C634:C639)</f>
        <v>20000</v>
      </c>
      <c r="D640" s="727">
        <f>SUM(D634:D639)</f>
        <v>25000</v>
      </c>
      <c r="E640" s="727">
        <f>SUM(E634:E639)</f>
        <v>25000</v>
      </c>
      <c r="F640" s="807">
        <f>SUM(E640/D640)</f>
        <v>1</v>
      </c>
      <c r="G640" s="871"/>
      <c r="H640" s="699"/>
      <c r="I640" s="699"/>
    </row>
    <row r="641" spans="1:9" ht="12" customHeight="1">
      <c r="A641" s="88">
        <v>3420</v>
      </c>
      <c r="B641" s="741" t="s">
        <v>494</v>
      </c>
      <c r="C641" s="715">
        <f>SUM(C649+C657+C665+C697+C673+C681+C689+C705+C713+C721+C729+C738+C746+C754)</f>
        <v>140008</v>
      </c>
      <c r="D641" s="715">
        <f>SUM(D649+D657+D665+D697+D673+D681+D689+D705+D713+D721+D729+D738+D746+D754)</f>
        <v>173145</v>
      </c>
      <c r="E641" s="715">
        <f>SUM(E649+E657+E665+E697+E673+E681+E689+E705+E713+E721+E729+E738+E746+E754)</f>
        <v>172551</v>
      </c>
      <c r="F641" s="784">
        <f>SUM(E641/D641)</f>
        <v>0.9965693493892402</v>
      </c>
      <c r="G641" s="781"/>
      <c r="H641" s="699"/>
      <c r="I641" s="699"/>
    </row>
    <row r="642" spans="1:9" ht="12" customHeight="1">
      <c r="A642" s="88">
        <v>3422</v>
      </c>
      <c r="B642" s="834" t="s">
        <v>481</v>
      </c>
      <c r="C642" s="715"/>
      <c r="D642" s="715"/>
      <c r="E642" s="715"/>
      <c r="F642" s="798"/>
      <c r="G642" s="822"/>
      <c r="H642" s="699"/>
      <c r="I642" s="699"/>
    </row>
    <row r="643" spans="1:9" ht="12" customHeight="1">
      <c r="A643" s="718"/>
      <c r="B643" s="719" t="s">
        <v>431</v>
      </c>
      <c r="C643" s="620">
        <v>10800</v>
      </c>
      <c r="D643" s="620">
        <v>10800</v>
      </c>
      <c r="E643" s="620">
        <v>10800</v>
      </c>
      <c r="F643" s="798">
        <f>SUM(E643/D643)</f>
        <v>1</v>
      </c>
      <c r="G643" s="840"/>
      <c r="H643" s="699"/>
      <c r="I643" s="699"/>
    </row>
    <row r="644" spans="1:9" ht="12" customHeight="1">
      <c r="A644" s="718"/>
      <c r="B644" s="222" t="s">
        <v>722</v>
      </c>
      <c r="C644" s="620">
        <v>2800</v>
      </c>
      <c r="D644" s="620">
        <v>2843</v>
      </c>
      <c r="E644" s="620">
        <v>2843</v>
      </c>
      <c r="F644" s="798">
        <f>SUM(E644/D644)</f>
        <v>1</v>
      </c>
      <c r="G644" s="785"/>
      <c r="H644" s="699"/>
      <c r="I644" s="699"/>
    </row>
    <row r="645" spans="1:9" ht="12" customHeight="1">
      <c r="A645" s="718"/>
      <c r="B645" s="721" t="s">
        <v>704</v>
      </c>
      <c r="C645" s="620">
        <v>11400</v>
      </c>
      <c r="D645" s="620">
        <v>16977</v>
      </c>
      <c r="E645" s="620">
        <v>16977</v>
      </c>
      <c r="F645" s="798">
        <f>SUM(E645/D645)</f>
        <v>1</v>
      </c>
      <c r="G645" s="840"/>
      <c r="H645" s="699"/>
      <c r="I645" s="699"/>
    </row>
    <row r="646" spans="1:9" ht="12" customHeight="1">
      <c r="A646" s="718"/>
      <c r="B646" s="621" t="s">
        <v>438</v>
      </c>
      <c r="C646" s="620"/>
      <c r="D646" s="620"/>
      <c r="E646" s="620"/>
      <c r="F646" s="798"/>
      <c r="G646" s="829"/>
      <c r="H646" s="699"/>
      <c r="I646" s="699"/>
    </row>
    <row r="647" spans="1:9" ht="12" customHeight="1">
      <c r="A647" s="718"/>
      <c r="B647" s="621" t="s">
        <v>714</v>
      </c>
      <c r="C647" s="620"/>
      <c r="D647" s="620"/>
      <c r="E647" s="620"/>
      <c r="F647" s="784"/>
      <c r="G647" s="785"/>
      <c r="H647" s="699"/>
      <c r="I647" s="699"/>
    </row>
    <row r="648" spans="1:9" ht="12" customHeight="1" thickBot="1">
      <c r="A648" s="718"/>
      <c r="B648" s="800" t="s">
        <v>385</v>
      </c>
      <c r="C648" s="724"/>
      <c r="D648" s="724"/>
      <c r="E648" s="724"/>
      <c r="F648" s="802"/>
      <c r="G648" s="844"/>
      <c r="H648" s="699"/>
      <c r="I648" s="699"/>
    </row>
    <row r="649" spans="1:9" ht="12" customHeight="1" thickBot="1">
      <c r="A649" s="734"/>
      <c r="B649" s="805" t="s">
        <v>472</v>
      </c>
      <c r="C649" s="727">
        <f>SUM(C643:C648)</f>
        <v>25000</v>
      </c>
      <c r="D649" s="727">
        <f>SUM(D643:D648)</f>
        <v>30620</v>
      </c>
      <c r="E649" s="727">
        <f>SUM(E643:E648)</f>
        <v>30620</v>
      </c>
      <c r="F649" s="807">
        <f>SUM(E649/D649)</f>
        <v>1</v>
      </c>
      <c r="G649" s="827"/>
      <c r="H649" s="699"/>
      <c r="I649" s="699"/>
    </row>
    <row r="650" spans="1:9" ht="12" customHeight="1">
      <c r="A650" s="88">
        <v>3423</v>
      </c>
      <c r="B650" s="834" t="s">
        <v>480</v>
      </c>
      <c r="C650" s="715"/>
      <c r="D650" s="715"/>
      <c r="E650" s="715"/>
      <c r="F650" s="784"/>
      <c r="G650" s="823"/>
      <c r="H650" s="699"/>
      <c r="I650" s="699"/>
    </row>
    <row r="651" spans="1:9" ht="12" customHeight="1">
      <c r="A651" s="718"/>
      <c r="B651" s="719" t="s">
        <v>431</v>
      </c>
      <c r="C651" s="620">
        <v>2850</v>
      </c>
      <c r="D651" s="620">
        <v>2850</v>
      </c>
      <c r="E651" s="620">
        <v>1850</v>
      </c>
      <c r="F651" s="798">
        <f>SUM(E651/D651)</f>
        <v>0.6491228070175439</v>
      </c>
      <c r="G651" s="823"/>
      <c r="H651" s="699"/>
      <c r="I651" s="699"/>
    </row>
    <row r="652" spans="1:9" ht="12" customHeight="1">
      <c r="A652" s="718"/>
      <c r="B652" s="222" t="s">
        <v>722</v>
      </c>
      <c r="C652" s="620">
        <v>1300</v>
      </c>
      <c r="D652" s="620">
        <v>1400</v>
      </c>
      <c r="E652" s="620">
        <v>700</v>
      </c>
      <c r="F652" s="798">
        <f>SUM(E652/D652)</f>
        <v>0.5</v>
      </c>
      <c r="G652" s="823"/>
      <c r="H652" s="699"/>
      <c r="I652" s="699"/>
    </row>
    <row r="653" spans="1:9" ht="12" customHeight="1">
      <c r="A653" s="718"/>
      <c r="B653" s="721" t="s">
        <v>704</v>
      </c>
      <c r="C653" s="620">
        <v>3850</v>
      </c>
      <c r="D653" s="620">
        <v>4004</v>
      </c>
      <c r="E653" s="620">
        <v>5110</v>
      </c>
      <c r="F653" s="798">
        <f>SUM(E653/D653)</f>
        <v>1.2762237762237763</v>
      </c>
      <c r="G653" s="823"/>
      <c r="H653" s="699"/>
      <c r="I653" s="699"/>
    </row>
    <row r="654" spans="1:9" ht="12" customHeight="1">
      <c r="A654" s="718"/>
      <c r="B654" s="621" t="s">
        <v>438</v>
      </c>
      <c r="C654" s="620"/>
      <c r="D654" s="620"/>
      <c r="E654" s="620"/>
      <c r="F654" s="798"/>
      <c r="G654" s="823"/>
      <c r="H654" s="699"/>
      <c r="I654" s="699"/>
    </row>
    <row r="655" spans="1:9" ht="12" customHeight="1">
      <c r="A655" s="718"/>
      <c r="B655" s="621" t="s">
        <v>714</v>
      </c>
      <c r="C655" s="620">
        <v>2000</v>
      </c>
      <c r="D655" s="620">
        <v>2500</v>
      </c>
      <c r="E655" s="620">
        <v>2500</v>
      </c>
      <c r="F655" s="798">
        <f>SUM(E655/D655)</f>
        <v>1</v>
      </c>
      <c r="G655" s="823"/>
      <c r="H655" s="699"/>
      <c r="I655" s="699"/>
    </row>
    <row r="656" spans="1:9" ht="12" customHeight="1" thickBot="1">
      <c r="A656" s="718"/>
      <c r="B656" s="800" t="s">
        <v>385</v>
      </c>
      <c r="C656" s="724"/>
      <c r="D656" s="724"/>
      <c r="E656" s="724"/>
      <c r="F656" s="859"/>
      <c r="G656" s="844"/>
      <c r="H656" s="699"/>
      <c r="I656" s="699"/>
    </row>
    <row r="657" spans="1:9" ht="12.75" customHeight="1" thickBot="1">
      <c r="A657" s="734"/>
      <c r="B657" s="805" t="s">
        <v>472</v>
      </c>
      <c r="C657" s="727">
        <f>SUM(C651:C656)</f>
        <v>10000</v>
      </c>
      <c r="D657" s="727">
        <f>SUM(D651:D656)</f>
        <v>10754</v>
      </c>
      <c r="E657" s="727">
        <f>SUM(E651:E656)</f>
        <v>10160</v>
      </c>
      <c r="F657" s="807">
        <f>SUM(E657/D657)</f>
        <v>0.9447647387018784</v>
      </c>
      <c r="G657" s="827"/>
      <c r="H657" s="699"/>
      <c r="I657" s="699"/>
    </row>
    <row r="658" spans="1:9" ht="12.75" customHeight="1">
      <c r="A658" s="88">
        <v>3424</v>
      </c>
      <c r="B658" s="834" t="s">
        <v>720</v>
      </c>
      <c r="C658" s="715"/>
      <c r="D658" s="715"/>
      <c r="E658" s="715"/>
      <c r="F658" s="798"/>
      <c r="G658" s="823"/>
      <c r="H658" s="699"/>
      <c r="I658" s="699"/>
    </row>
    <row r="659" spans="1:9" ht="12.75" customHeight="1">
      <c r="A659" s="718"/>
      <c r="B659" s="719" t="s">
        <v>431</v>
      </c>
      <c r="C659" s="620">
        <v>900</v>
      </c>
      <c r="D659" s="620">
        <v>900</v>
      </c>
      <c r="E659" s="620">
        <v>900</v>
      </c>
      <c r="F659" s="798">
        <f>SUM(E659/D659)</f>
        <v>1</v>
      </c>
      <c r="G659" s="823"/>
      <c r="H659" s="699"/>
      <c r="I659" s="699"/>
    </row>
    <row r="660" spans="1:9" ht="12.75" customHeight="1">
      <c r="A660" s="718"/>
      <c r="B660" s="222" t="s">
        <v>722</v>
      </c>
      <c r="C660" s="620">
        <v>150</v>
      </c>
      <c r="D660" s="620">
        <v>150</v>
      </c>
      <c r="E660" s="620">
        <v>150</v>
      </c>
      <c r="F660" s="798">
        <f>SUM(E660/D660)</f>
        <v>1</v>
      </c>
      <c r="G660" s="823"/>
      <c r="H660" s="699"/>
      <c r="I660" s="699"/>
    </row>
    <row r="661" spans="1:9" ht="12.75" customHeight="1">
      <c r="A661" s="718"/>
      <c r="B661" s="721" t="s">
        <v>704</v>
      </c>
      <c r="C661" s="620">
        <v>4720</v>
      </c>
      <c r="D661" s="620">
        <v>7334</v>
      </c>
      <c r="E661" s="620">
        <v>7334</v>
      </c>
      <c r="F661" s="798">
        <f>SUM(E661/D661)</f>
        <v>1</v>
      </c>
      <c r="G661" s="823"/>
      <c r="H661" s="699"/>
      <c r="I661" s="699"/>
    </row>
    <row r="662" spans="1:9" ht="12.75" customHeight="1">
      <c r="A662" s="718"/>
      <c r="B662" s="621" t="s">
        <v>438</v>
      </c>
      <c r="C662" s="620"/>
      <c r="D662" s="620"/>
      <c r="E662" s="620"/>
      <c r="F662" s="798"/>
      <c r="G662" s="823"/>
      <c r="H662" s="699"/>
      <c r="I662" s="699"/>
    </row>
    <row r="663" spans="1:9" ht="12.75" customHeight="1">
      <c r="A663" s="718"/>
      <c r="B663" s="621" t="s">
        <v>714</v>
      </c>
      <c r="C663" s="620"/>
      <c r="D663" s="620"/>
      <c r="E663" s="620"/>
      <c r="F663" s="784"/>
      <c r="G663" s="823"/>
      <c r="H663" s="699"/>
      <c r="I663" s="699"/>
    </row>
    <row r="664" spans="1:9" ht="12.75" customHeight="1" thickBot="1">
      <c r="A664" s="718"/>
      <c r="B664" s="800" t="s">
        <v>385</v>
      </c>
      <c r="C664" s="724"/>
      <c r="D664" s="724"/>
      <c r="E664" s="724"/>
      <c r="F664" s="802"/>
      <c r="G664" s="844"/>
      <c r="H664" s="699"/>
      <c r="I664" s="699"/>
    </row>
    <row r="665" spans="1:9" ht="12.75" customHeight="1" thickBot="1">
      <c r="A665" s="734"/>
      <c r="B665" s="805" t="s">
        <v>472</v>
      </c>
      <c r="C665" s="727">
        <f>SUM(C659:C664)</f>
        <v>5770</v>
      </c>
      <c r="D665" s="727">
        <f>SUM(D659:D664)</f>
        <v>8384</v>
      </c>
      <c r="E665" s="727">
        <f>SUM(E659:E664)</f>
        <v>8384</v>
      </c>
      <c r="F665" s="807">
        <f>SUM(E665/D665)</f>
        <v>1</v>
      </c>
      <c r="G665" s="827"/>
      <c r="H665" s="699"/>
      <c r="I665" s="699"/>
    </row>
    <row r="666" spans="1:9" ht="12.75" customHeight="1">
      <c r="A666" s="821">
        <v>3425</v>
      </c>
      <c r="B666" s="788" t="s">
        <v>298</v>
      </c>
      <c r="C666" s="789"/>
      <c r="D666" s="789"/>
      <c r="E666" s="789"/>
      <c r="F666" s="784"/>
      <c r="G666" s="847"/>
      <c r="H666" s="699"/>
      <c r="I666" s="699"/>
    </row>
    <row r="667" spans="1:9" ht="12.75" customHeight="1">
      <c r="A667" s="815"/>
      <c r="B667" s="792" t="s">
        <v>431</v>
      </c>
      <c r="C667" s="814"/>
      <c r="D667" s="814"/>
      <c r="E667" s="814"/>
      <c r="F667" s="784"/>
      <c r="G667" s="847"/>
      <c r="H667" s="699"/>
      <c r="I667" s="699"/>
    </row>
    <row r="668" spans="1:9" ht="12.75" customHeight="1">
      <c r="A668" s="815"/>
      <c r="B668" s="795" t="s">
        <v>722</v>
      </c>
      <c r="C668" s="814"/>
      <c r="D668" s="814"/>
      <c r="E668" s="814"/>
      <c r="F668" s="784"/>
      <c r="G668" s="847"/>
      <c r="H668" s="699"/>
      <c r="I668" s="699"/>
    </row>
    <row r="669" spans="1:9" ht="12.75" customHeight="1">
      <c r="A669" s="815"/>
      <c r="B669" s="796" t="s">
        <v>704</v>
      </c>
      <c r="C669" s="814">
        <v>4200</v>
      </c>
      <c r="D669" s="814">
        <v>8342</v>
      </c>
      <c r="E669" s="814">
        <v>8342</v>
      </c>
      <c r="F669" s="798">
        <f>SUM(E669/D669)</f>
        <v>1</v>
      </c>
      <c r="G669" s="823"/>
      <c r="H669" s="699"/>
      <c r="I669" s="699"/>
    </row>
    <row r="670" spans="1:9" ht="12.75" customHeight="1">
      <c r="A670" s="815"/>
      <c r="B670" s="799" t="s">
        <v>438</v>
      </c>
      <c r="C670" s="814"/>
      <c r="D670" s="814"/>
      <c r="E670" s="814"/>
      <c r="F670" s="784"/>
      <c r="G670" s="823"/>
      <c r="H670" s="699"/>
      <c r="I670" s="699"/>
    </row>
    <row r="671" spans="1:9" ht="12.75" customHeight="1">
      <c r="A671" s="815"/>
      <c r="B671" s="799" t="s">
        <v>714</v>
      </c>
      <c r="C671" s="814"/>
      <c r="D671" s="814"/>
      <c r="E671" s="814"/>
      <c r="F671" s="784"/>
      <c r="G671" s="847"/>
      <c r="H671" s="699"/>
      <c r="I671" s="699"/>
    </row>
    <row r="672" spans="1:9" ht="12.75" customHeight="1" thickBot="1">
      <c r="A672" s="815"/>
      <c r="B672" s="800" t="s">
        <v>385</v>
      </c>
      <c r="C672" s="816"/>
      <c r="D672" s="816"/>
      <c r="E672" s="816"/>
      <c r="F672" s="802"/>
      <c r="G672" s="882"/>
      <c r="H672" s="699"/>
      <c r="I672" s="699"/>
    </row>
    <row r="673" spans="1:9" ht="12.75" customHeight="1" thickBot="1">
      <c r="A673" s="818"/>
      <c r="B673" s="805" t="s">
        <v>472</v>
      </c>
      <c r="C673" s="819">
        <f>SUM(C667:C672)</f>
        <v>4200</v>
      </c>
      <c r="D673" s="819">
        <f>SUM(D667:D672)</f>
        <v>8342</v>
      </c>
      <c r="E673" s="819">
        <f>SUM(E667:E672)</f>
        <v>8342</v>
      </c>
      <c r="F673" s="807">
        <f>SUM(E673/D673)</f>
        <v>1</v>
      </c>
      <c r="G673" s="883"/>
      <c r="H673" s="699"/>
      <c r="I673" s="699"/>
    </row>
    <row r="674" spans="1:9" ht="12.75" customHeight="1">
      <c r="A674" s="821">
        <v>3426</v>
      </c>
      <c r="B674" s="788" t="s">
        <v>830</v>
      </c>
      <c r="C674" s="789"/>
      <c r="D674" s="789"/>
      <c r="E674" s="789"/>
      <c r="F674" s="784"/>
      <c r="G674" s="847"/>
      <c r="H674" s="699"/>
      <c r="I674" s="699"/>
    </row>
    <row r="675" spans="1:9" ht="12.75" customHeight="1">
      <c r="A675" s="815"/>
      <c r="B675" s="792" t="s">
        <v>431</v>
      </c>
      <c r="C675" s="814">
        <v>1500</v>
      </c>
      <c r="D675" s="814">
        <v>1500</v>
      </c>
      <c r="E675" s="814">
        <v>4600</v>
      </c>
      <c r="F675" s="798">
        <f>SUM(E675/D675)</f>
        <v>3.066666666666667</v>
      </c>
      <c r="G675" s="847"/>
      <c r="H675" s="699"/>
      <c r="I675" s="699"/>
    </row>
    <row r="676" spans="1:9" ht="12.75" customHeight="1">
      <c r="A676" s="815"/>
      <c r="B676" s="795" t="s">
        <v>722</v>
      </c>
      <c r="C676" s="814">
        <v>400</v>
      </c>
      <c r="D676" s="814">
        <v>400</v>
      </c>
      <c r="E676" s="814">
        <v>880</v>
      </c>
      <c r="F676" s="798">
        <f>SUM(E676/D676)</f>
        <v>2.2</v>
      </c>
      <c r="G676" s="847"/>
      <c r="H676" s="699"/>
      <c r="I676" s="699"/>
    </row>
    <row r="677" spans="1:9" ht="12.75" customHeight="1">
      <c r="A677" s="815"/>
      <c r="B677" s="796" t="s">
        <v>704</v>
      </c>
      <c r="C677" s="814">
        <v>56100</v>
      </c>
      <c r="D677" s="814">
        <v>69526</v>
      </c>
      <c r="E677" s="814">
        <v>65946</v>
      </c>
      <c r="F677" s="798">
        <f>SUM(E677/D677)</f>
        <v>0.9485084716508931</v>
      </c>
      <c r="G677" s="823"/>
      <c r="H677" s="699"/>
      <c r="I677" s="699"/>
    </row>
    <row r="678" spans="1:9" ht="12.75" customHeight="1">
      <c r="A678" s="815"/>
      <c r="B678" s="799" t="s">
        <v>438</v>
      </c>
      <c r="C678" s="814"/>
      <c r="D678" s="814"/>
      <c r="E678" s="814"/>
      <c r="F678" s="784"/>
      <c r="G678" s="823"/>
      <c r="H678" s="699"/>
      <c r="I678" s="699"/>
    </row>
    <row r="679" spans="1:9" ht="12.75" customHeight="1">
      <c r="A679" s="815"/>
      <c r="B679" s="799" t="s">
        <v>714</v>
      </c>
      <c r="C679" s="814"/>
      <c r="D679" s="814"/>
      <c r="E679" s="814"/>
      <c r="F679" s="784"/>
      <c r="G679" s="847"/>
      <c r="H679" s="699"/>
      <c r="I679" s="699"/>
    </row>
    <row r="680" spans="1:9" ht="12.75" customHeight="1" thickBot="1">
      <c r="A680" s="815"/>
      <c r="B680" s="800" t="s">
        <v>385</v>
      </c>
      <c r="C680" s="816"/>
      <c r="D680" s="816"/>
      <c r="E680" s="816"/>
      <c r="F680" s="802"/>
      <c r="G680" s="884"/>
      <c r="H680" s="699"/>
      <c r="I680" s="699"/>
    </row>
    <row r="681" spans="1:9" ht="12.75" customHeight="1" thickBot="1">
      <c r="A681" s="818"/>
      <c r="B681" s="805" t="s">
        <v>472</v>
      </c>
      <c r="C681" s="819">
        <f>SUM(C675:C680)</f>
        <v>58000</v>
      </c>
      <c r="D681" s="819">
        <f>SUM(D675:D680)</f>
        <v>71426</v>
      </c>
      <c r="E681" s="819">
        <f>SUM(E675:E680)</f>
        <v>71426</v>
      </c>
      <c r="F681" s="807">
        <f>SUM(E681/D681)</f>
        <v>1</v>
      </c>
      <c r="G681" s="883"/>
      <c r="H681" s="699"/>
      <c r="I681" s="699"/>
    </row>
    <row r="682" spans="1:9" ht="12.75" customHeight="1">
      <c r="A682" s="821">
        <v>3427</v>
      </c>
      <c r="B682" s="788" t="s">
        <v>299</v>
      </c>
      <c r="C682" s="789"/>
      <c r="D682" s="789"/>
      <c r="E682" s="789"/>
      <c r="F682" s="784"/>
      <c r="G682" s="847"/>
      <c r="H682" s="699"/>
      <c r="I682" s="699"/>
    </row>
    <row r="683" spans="1:9" ht="12.75" customHeight="1">
      <c r="A683" s="815"/>
      <c r="B683" s="792" t="s">
        <v>431</v>
      </c>
      <c r="C683" s="814">
        <v>2900</v>
      </c>
      <c r="D683" s="814">
        <v>2900</v>
      </c>
      <c r="E683" s="814"/>
      <c r="F683" s="784">
        <f>SUM(E683/D683)</f>
        <v>0</v>
      </c>
      <c r="G683" s="847"/>
      <c r="H683" s="699"/>
      <c r="I683" s="699"/>
    </row>
    <row r="684" spans="1:9" ht="12.75" customHeight="1">
      <c r="A684" s="815"/>
      <c r="B684" s="795" t="s">
        <v>722</v>
      </c>
      <c r="C684" s="814">
        <v>780</v>
      </c>
      <c r="D684" s="814">
        <v>780</v>
      </c>
      <c r="E684" s="814"/>
      <c r="F684" s="784">
        <f>SUM(E684/D684)</f>
        <v>0</v>
      </c>
      <c r="G684" s="847"/>
      <c r="H684" s="699"/>
      <c r="I684" s="699"/>
    </row>
    <row r="685" spans="1:9" ht="12.75" customHeight="1">
      <c r="A685" s="815"/>
      <c r="B685" s="796" t="s">
        <v>704</v>
      </c>
      <c r="C685" s="814">
        <v>10320</v>
      </c>
      <c r="D685" s="814">
        <v>11901</v>
      </c>
      <c r="E685" s="814">
        <v>15581</v>
      </c>
      <c r="F685" s="798">
        <f>SUM(E685/D685)</f>
        <v>1.309217712797244</v>
      </c>
      <c r="G685" s="823"/>
      <c r="H685" s="699"/>
      <c r="I685" s="699"/>
    </row>
    <row r="686" spans="1:9" ht="12.75" customHeight="1">
      <c r="A686" s="815"/>
      <c r="B686" s="799" t="s">
        <v>438</v>
      </c>
      <c r="C686" s="814"/>
      <c r="D686" s="814"/>
      <c r="E686" s="814"/>
      <c r="F686" s="784"/>
      <c r="G686" s="823"/>
      <c r="H686" s="699"/>
      <c r="I686" s="699"/>
    </row>
    <row r="687" spans="1:9" ht="12.75" customHeight="1">
      <c r="A687" s="815"/>
      <c r="B687" s="799" t="s">
        <v>714</v>
      </c>
      <c r="C687" s="814"/>
      <c r="D687" s="814"/>
      <c r="E687" s="814"/>
      <c r="F687" s="784"/>
      <c r="G687" s="847"/>
      <c r="H687" s="699"/>
      <c r="I687" s="699"/>
    </row>
    <row r="688" spans="1:9" ht="12.75" customHeight="1" thickBot="1">
      <c r="A688" s="815"/>
      <c r="B688" s="800" t="s">
        <v>385</v>
      </c>
      <c r="C688" s="816"/>
      <c r="D688" s="816"/>
      <c r="E688" s="816"/>
      <c r="F688" s="802"/>
      <c r="G688" s="882"/>
      <c r="H688" s="699"/>
      <c r="I688" s="699"/>
    </row>
    <row r="689" spans="1:9" ht="12.75" customHeight="1" thickBot="1">
      <c r="A689" s="818"/>
      <c r="B689" s="805" t="s">
        <v>472</v>
      </c>
      <c r="C689" s="819">
        <f>SUM(C683:C688)</f>
        <v>14000</v>
      </c>
      <c r="D689" s="819">
        <f>SUM(D683:D688)</f>
        <v>15581</v>
      </c>
      <c r="E689" s="819">
        <f>SUM(E683:E688)</f>
        <v>15581</v>
      </c>
      <c r="F689" s="807">
        <f>SUM(E689/D689)</f>
        <v>1</v>
      </c>
      <c r="G689" s="883"/>
      <c r="H689" s="699"/>
      <c r="I689" s="699"/>
    </row>
    <row r="690" spans="1:9" ht="12.75" customHeight="1">
      <c r="A690" s="88">
        <v>3428</v>
      </c>
      <c r="B690" s="834" t="s">
        <v>818</v>
      </c>
      <c r="C690" s="715"/>
      <c r="D690" s="715"/>
      <c r="E690" s="715"/>
      <c r="F690" s="784"/>
      <c r="G690" s="823"/>
      <c r="H690" s="699"/>
      <c r="I690" s="699"/>
    </row>
    <row r="691" spans="1:9" ht="12.75" customHeight="1">
      <c r="A691" s="718"/>
      <c r="B691" s="719" t="s">
        <v>431</v>
      </c>
      <c r="C691" s="620"/>
      <c r="D691" s="620"/>
      <c r="E691" s="620"/>
      <c r="F691" s="784"/>
      <c r="G691" s="823"/>
      <c r="H691" s="699"/>
      <c r="I691" s="699"/>
    </row>
    <row r="692" spans="1:9" ht="12.75" customHeight="1">
      <c r="A692" s="718"/>
      <c r="B692" s="222" t="s">
        <v>722</v>
      </c>
      <c r="C692" s="620"/>
      <c r="D692" s="620"/>
      <c r="E692" s="620"/>
      <c r="F692" s="784"/>
      <c r="G692" s="823"/>
      <c r="H692" s="699"/>
      <c r="I692" s="699"/>
    </row>
    <row r="693" spans="1:9" ht="12.75" customHeight="1">
      <c r="A693" s="718"/>
      <c r="B693" s="721" t="s">
        <v>704</v>
      </c>
      <c r="C693" s="620">
        <v>2538</v>
      </c>
      <c r="D693" s="620">
        <v>2538</v>
      </c>
      <c r="E693" s="620">
        <v>2538</v>
      </c>
      <c r="F693" s="798">
        <f>SUM(E693/D693)</f>
        <v>1</v>
      </c>
      <c r="G693" s="823"/>
      <c r="H693" s="699"/>
      <c r="I693" s="699"/>
    </row>
    <row r="694" spans="1:9" ht="12.75" customHeight="1">
      <c r="A694" s="718"/>
      <c r="B694" s="621" t="s">
        <v>438</v>
      </c>
      <c r="C694" s="620"/>
      <c r="D694" s="620"/>
      <c r="E694" s="620"/>
      <c r="F694" s="784"/>
      <c r="G694" s="823"/>
      <c r="H694" s="699"/>
      <c r="I694" s="699"/>
    </row>
    <row r="695" spans="1:9" ht="12.75" customHeight="1">
      <c r="A695" s="718"/>
      <c r="B695" s="621" t="s">
        <v>714</v>
      </c>
      <c r="C695" s="620"/>
      <c r="D695" s="620"/>
      <c r="E695" s="620"/>
      <c r="F695" s="784"/>
      <c r="G695" s="823"/>
      <c r="H695" s="699"/>
      <c r="I695" s="699"/>
    </row>
    <row r="696" spans="1:9" ht="12.75" customHeight="1" thickBot="1">
      <c r="A696" s="718"/>
      <c r="B696" s="800" t="s">
        <v>385</v>
      </c>
      <c r="C696" s="724"/>
      <c r="D696" s="724"/>
      <c r="E696" s="724"/>
      <c r="F696" s="802"/>
      <c r="G696" s="844"/>
      <c r="H696" s="699"/>
      <c r="I696" s="699"/>
    </row>
    <row r="697" spans="1:9" ht="12.75" customHeight="1" thickBot="1">
      <c r="A697" s="734"/>
      <c r="B697" s="805" t="s">
        <v>472</v>
      </c>
      <c r="C697" s="727">
        <f>SUM(C691:C696)</f>
        <v>2538</v>
      </c>
      <c r="D697" s="727">
        <f>SUM(D691:D696)</f>
        <v>2538</v>
      </c>
      <c r="E697" s="727">
        <f>SUM(E691:E696)</f>
        <v>2538</v>
      </c>
      <c r="F697" s="807">
        <f>SUM(E697/D697)</f>
        <v>1</v>
      </c>
      <c r="G697" s="827"/>
      <c r="H697" s="699"/>
      <c r="I697" s="699"/>
    </row>
    <row r="698" spans="1:9" ht="12.75" customHeight="1">
      <c r="A698" s="821">
        <v>3429</v>
      </c>
      <c r="B698" s="788" t="s">
        <v>276</v>
      </c>
      <c r="C698" s="789"/>
      <c r="D698" s="789"/>
      <c r="E698" s="789"/>
      <c r="F698" s="784"/>
      <c r="G698" s="847"/>
      <c r="H698" s="699"/>
      <c r="I698" s="699"/>
    </row>
    <row r="699" spans="1:9" ht="12.75" customHeight="1">
      <c r="A699" s="815"/>
      <c r="B699" s="792" t="s">
        <v>431</v>
      </c>
      <c r="C699" s="814"/>
      <c r="D699" s="814"/>
      <c r="E699" s="814"/>
      <c r="F699" s="784"/>
      <c r="G699" s="847"/>
      <c r="H699" s="699"/>
      <c r="I699" s="699"/>
    </row>
    <row r="700" spans="1:9" ht="12.75" customHeight="1">
      <c r="A700" s="815"/>
      <c r="B700" s="795" t="s">
        <v>722</v>
      </c>
      <c r="C700" s="814"/>
      <c r="D700" s="814"/>
      <c r="E700" s="814"/>
      <c r="F700" s="784"/>
      <c r="G700" s="847"/>
      <c r="H700" s="699"/>
      <c r="I700" s="699"/>
    </row>
    <row r="701" spans="1:9" ht="12.75" customHeight="1">
      <c r="A701" s="815"/>
      <c r="B701" s="796" t="s">
        <v>704</v>
      </c>
      <c r="C701" s="814">
        <v>2500</v>
      </c>
      <c r="D701" s="814">
        <v>2500</v>
      </c>
      <c r="E701" s="814">
        <v>2500</v>
      </c>
      <c r="F701" s="798">
        <f>SUM(E701/D701)</f>
        <v>1</v>
      </c>
      <c r="G701" s="823"/>
      <c r="H701" s="699"/>
      <c r="I701" s="699"/>
    </row>
    <row r="702" spans="1:9" ht="12.75" customHeight="1">
      <c r="A702" s="815"/>
      <c r="B702" s="799" t="s">
        <v>438</v>
      </c>
      <c r="C702" s="814"/>
      <c r="D702" s="814"/>
      <c r="E702" s="814"/>
      <c r="F702" s="784"/>
      <c r="G702" s="823"/>
      <c r="H702" s="699"/>
      <c r="I702" s="699"/>
    </row>
    <row r="703" spans="1:9" ht="12.75" customHeight="1">
      <c r="A703" s="815"/>
      <c r="B703" s="799" t="s">
        <v>714</v>
      </c>
      <c r="C703" s="814"/>
      <c r="D703" s="814"/>
      <c r="E703" s="814"/>
      <c r="F703" s="784"/>
      <c r="G703" s="847"/>
      <c r="H703" s="699"/>
      <c r="I703" s="699"/>
    </row>
    <row r="704" spans="1:9" ht="12.75" customHeight="1" thickBot="1">
      <c r="A704" s="815"/>
      <c r="B704" s="800" t="s">
        <v>385</v>
      </c>
      <c r="C704" s="816"/>
      <c r="D704" s="816"/>
      <c r="E704" s="816"/>
      <c r="F704" s="802"/>
      <c r="G704" s="882"/>
      <c r="H704" s="699"/>
      <c r="I704" s="699"/>
    </row>
    <row r="705" spans="1:9" ht="12.75" customHeight="1" thickBot="1">
      <c r="A705" s="818"/>
      <c r="B705" s="805" t="s">
        <v>472</v>
      </c>
      <c r="C705" s="819">
        <f>SUM(C699:C704)</f>
        <v>2500</v>
      </c>
      <c r="D705" s="819">
        <f>SUM(D699:D704)</f>
        <v>2500</v>
      </c>
      <c r="E705" s="819">
        <f>SUM(E699:E704)</f>
        <v>2500</v>
      </c>
      <c r="F705" s="807">
        <f>SUM(E705/D705)</f>
        <v>1</v>
      </c>
      <c r="G705" s="883"/>
      <c r="H705" s="699"/>
      <c r="I705" s="699"/>
    </row>
    <row r="706" spans="1:9" ht="12.75" customHeight="1">
      <c r="A706" s="821">
        <v>3430</v>
      </c>
      <c r="B706" s="788" t="s">
        <v>286</v>
      </c>
      <c r="C706" s="789"/>
      <c r="D706" s="789"/>
      <c r="E706" s="789"/>
      <c r="F706" s="784"/>
      <c r="G706" s="847"/>
      <c r="H706" s="699"/>
      <c r="I706" s="699"/>
    </row>
    <row r="707" spans="1:9" ht="12.75" customHeight="1">
      <c r="A707" s="815"/>
      <c r="B707" s="792" t="s">
        <v>431</v>
      </c>
      <c r="C707" s="814"/>
      <c r="D707" s="814"/>
      <c r="E707" s="814"/>
      <c r="F707" s="784"/>
      <c r="G707" s="847"/>
      <c r="H707" s="699"/>
      <c r="I707" s="699"/>
    </row>
    <row r="708" spans="1:9" ht="12.75" customHeight="1">
      <c r="A708" s="815"/>
      <c r="B708" s="795" t="s">
        <v>722</v>
      </c>
      <c r="C708" s="814"/>
      <c r="D708" s="814"/>
      <c r="E708" s="814"/>
      <c r="F708" s="784"/>
      <c r="G708" s="847"/>
      <c r="H708" s="699"/>
      <c r="I708" s="699"/>
    </row>
    <row r="709" spans="1:9" ht="12.75" customHeight="1">
      <c r="A709" s="815"/>
      <c r="B709" s="796" t="s">
        <v>704</v>
      </c>
      <c r="C709" s="814">
        <v>500</v>
      </c>
      <c r="D709" s="814">
        <v>500</v>
      </c>
      <c r="E709" s="814">
        <v>500</v>
      </c>
      <c r="F709" s="798">
        <f>SUM(E709/D709)</f>
        <v>1</v>
      </c>
      <c r="G709" s="823"/>
      <c r="H709" s="699"/>
      <c r="I709" s="699"/>
    </row>
    <row r="710" spans="1:9" ht="12.75" customHeight="1">
      <c r="A710" s="815"/>
      <c r="B710" s="799" t="s">
        <v>438</v>
      </c>
      <c r="C710" s="814"/>
      <c r="D710" s="814"/>
      <c r="E710" s="814"/>
      <c r="F710" s="784"/>
      <c r="G710" s="823"/>
      <c r="H710" s="699"/>
      <c r="I710" s="699"/>
    </row>
    <row r="711" spans="1:9" ht="12.75" customHeight="1">
      <c r="A711" s="815"/>
      <c r="B711" s="799" t="s">
        <v>714</v>
      </c>
      <c r="C711" s="814"/>
      <c r="D711" s="814"/>
      <c r="E711" s="814"/>
      <c r="F711" s="784"/>
      <c r="G711" s="847"/>
      <c r="H711" s="699"/>
      <c r="I711" s="699"/>
    </row>
    <row r="712" spans="1:9" ht="12.75" customHeight="1" thickBot="1">
      <c r="A712" s="815"/>
      <c r="B712" s="800" t="s">
        <v>385</v>
      </c>
      <c r="C712" s="816"/>
      <c r="D712" s="816"/>
      <c r="E712" s="816"/>
      <c r="F712" s="802"/>
      <c r="G712" s="882"/>
      <c r="H712" s="699"/>
      <c r="I712" s="699"/>
    </row>
    <row r="713" spans="1:9" ht="12.75" customHeight="1" thickBot="1">
      <c r="A713" s="818"/>
      <c r="B713" s="805" t="s">
        <v>472</v>
      </c>
      <c r="C713" s="819">
        <f>SUM(C707:C712)</f>
        <v>500</v>
      </c>
      <c r="D713" s="819">
        <f>SUM(D707:D712)</f>
        <v>500</v>
      </c>
      <c r="E713" s="819">
        <f>SUM(E707:E712)</f>
        <v>500</v>
      </c>
      <c r="F713" s="807">
        <f>SUM(E713/D713)</f>
        <v>1</v>
      </c>
      <c r="G713" s="883"/>
      <c r="H713" s="699"/>
      <c r="I713" s="699"/>
    </row>
    <row r="714" spans="1:9" ht="12.75" customHeight="1">
      <c r="A714" s="821">
        <v>3431</v>
      </c>
      <c r="B714" s="788" t="s">
        <v>522</v>
      </c>
      <c r="C714" s="789"/>
      <c r="D714" s="789"/>
      <c r="E714" s="789"/>
      <c r="F714" s="784"/>
      <c r="G714" s="847"/>
      <c r="H714" s="699"/>
      <c r="I714" s="699"/>
    </row>
    <row r="715" spans="1:9" ht="12.75" customHeight="1">
      <c r="A715" s="815"/>
      <c r="B715" s="792" t="s">
        <v>431</v>
      </c>
      <c r="C715" s="814"/>
      <c r="D715" s="814"/>
      <c r="E715" s="814"/>
      <c r="F715" s="784"/>
      <c r="G715" s="847"/>
      <c r="H715" s="699"/>
      <c r="I715" s="699"/>
    </row>
    <row r="716" spans="1:9" ht="12.75" customHeight="1">
      <c r="A716" s="815"/>
      <c r="B716" s="795" t="s">
        <v>722</v>
      </c>
      <c r="C716" s="814"/>
      <c r="D716" s="814"/>
      <c r="E716" s="814"/>
      <c r="F716" s="784"/>
      <c r="G716" s="847"/>
      <c r="H716" s="699"/>
      <c r="I716" s="699"/>
    </row>
    <row r="717" spans="1:9" ht="12.75" customHeight="1">
      <c r="A717" s="815"/>
      <c r="B717" s="796" t="s">
        <v>704</v>
      </c>
      <c r="C717" s="814">
        <v>5000</v>
      </c>
      <c r="D717" s="814">
        <v>10000</v>
      </c>
      <c r="E717" s="814">
        <v>10000</v>
      </c>
      <c r="F717" s="798">
        <f>SUM(E717/D717)</f>
        <v>1</v>
      </c>
      <c r="G717" s="847"/>
      <c r="H717" s="699"/>
      <c r="I717" s="699"/>
    </row>
    <row r="718" spans="1:9" ht="12.75" customHeight="1">
      <c r="A718" s="815"/>
      <c r="B718" s="799" t="s">
        <v>438</v>
      </c>
      <c r="C718" s="814"/>
      <c r="D718" s="814"/>
      <c r="E718" s="814"/>
      <c r="F718" s="784"/>
      <c r="G718" s="847"/>
      <c r="H718" s="699"/>
      <c r="I718" s="699"/>
    </row>
    <row r="719" spans="1:9" ht="12.75" customHeight="1">
      <c r="A719" s="815"/>
      <c r="B719" s="799" t="s">
        <v>714</v>
      </c>
      <c r="C719" s="814"/>
      <c r="D719" s="814"/>
      <c r="E719" s="814"/>
      <c r="F719" s="784"/>
      <c r="G719" s="847"/>
      <c r="H719" s="699"/>
      <c r="I719" s="699"/>
    </row>
    <row r="720" spans="1:9" ht="12.75" customHeight="1" thickBot="1">
      <c r="A720" s="815"/>
      <c r="B720" s="800" t="s">
        <v>385</v>
      </c>
      <c r="C720" s="816"/>
      <c r="D720" s="816"/>
      <c r="E720" s="816"/>
      <c r="F720" s="802"/>
      <c r="G720" s="882"/>
      <c r="H720" s="699"/>
      <c r="I720" s="699"/>
    </row>
    <row r="721" spans="1:9" ht="12.75" customHeight="1" thickBot="1">
      <c r="A721" s="818"/>
      <c r="B721" s="805" t="s">
        <v>472</v>
      </c>
      <c r="C721" s="819">
        <f>SUM(C715:C720)</f>
        <v>5000</v>
      </c>
      <c r="D721" s="819">
        <f>SUM(D715:D720)</f>
        <v>10000</v>
      </c>
      <c r="E721" s="819">
        <f>SUM(E715:E720)</f>
        <v>10000</v>
      </c>
      <c r="F721" s="807">
        <f>SUM(E721/D721)</f>
        <v>1</v>
      </c>
      <c r="G721" s="883"/>
      <c r="H721" s="699"/>
      <c r="I721" s="699"/>
    </row>
    <row r="722" spans="1:9" ht="12.75" customHeight="1">
      <c r="A722" s="821">
        <v>3432</v>
      </c>
      <c r="B722" s="788" t="s">
        <v>288</v>
      </c>
      <c r="C722" s="789"/>
      <c r="D722" s="789"/>
      <c r="E722" s="789"/>
      <c r="F722" s="784"/>
      <c r="G722" s="847"/>
      <c r="H722" s="699"/>
      <c r="I722" s="699"/>
    </row>
    <row r="723" spans="1:9" ht="12.75" customHeight="1">
      <c r="A723" s="815"/>
      <c r="B723" s="792" t="s">
        <v>431</v>
      </c>
      <c r="C723" s="814"/>
      <c r="D723" s="814"/>
      <c r="E723" s="814"/>
      <c r="F723" s="784"/>
      <c r="G723" s="847"/>
      <c r="H723" s="699"/>
      <c r="I723" s="699"/>
    </row>
    <row r="724" spans="1:9" ht="12.75" customHeight="1">
      <c r="A724" s="815"/>
      <c r="B724" s="795" t="s">
        <v>722</v>
      </c>
      <c r="C724" s="814"/>
      <c r="D724" s="814"/>
      <c r="E724" s="814"/>
      <c r="F724" s="784"/>
      <c r="G724" s="847"/>
      <c r="H724" s="699"/>
      <c r="I724" s="699"/>
    </row>
    <row r="725" spans="1:9" ht="12.75" customHeight="1">
      <c r="A725" s="815"/>
      <c r="B725" s="796" t="s">
        <v>704</v>
      </c>
      <c r="C725" s="814">
        <v>5000</v>
      </c>
      <c r="D725" s="814">
        <v>5000</v>
      </c>
      <c r="E725" s="814">
        <v>5000</v>
      </c>
      <c r="F725" s="798">
        <f>SUM(E725/D725)</f>
        <v>1</v>
      </c>
      <c r="G725" s="823"/>
      <c r="H725" s="699"/>
      <c r="I725" s="699"/>
    </row>
    <row r="726" spans="1:9" ht="12.75" customHeight="1">
      <c r="A726" s="815"/>
      <c r="B726" s="799" t="s">
        <v>438</v>
      </c>
      <c r="C726" s="814"/>
      <c r="D726" s="814"/>
      <c r="E726" s="814"/>
      <c r="F726" s="784"/>
      <c r="G726" s="823"/>
      <c r="H726" s="699"/>
      <c r="I726" s="699"/>
    </row>
    <row r="727" spans="1:9" ht="12.75" customHeight="1">
      <c r="A727" s="815"/>
      <c r="B727" s="799" t="s">
        <v>714</v>
      </c>
      <c r="C727" s="814"/>
      <c r="D727" s="814"/>
      <c r="E727" s="814"/>
      <c r="F727" s="784"/>
      <c r="G727" s="847"/>
      <c r="H727" s="699"/>
      <c r="I727" s="699"/>
    </row>
    <row r="728" spans="1:9" ht="12.75" customHeight="1" thickBot="1">
      <c r="A728" s="815"/>
      <c r="B728" s="800" t="s">
        <v>385</v>
      </c>
      <c r="C728" s="816"/>
      <c r="D728" s="816"/>
      <c r="E728" s="816"/>
      <c r="F728" s="802"/>
      <c r="G728" s="882"/>
      <c r="H728" s="699"/>
      <c r="I728" s="699"/>
    </row>
    <row r="729" spans="1:9" ht="12.75" customHeight="1" thickBot="1">
      <c r="A729" s="818"/>
      <c r="B729" s="805" t="s">
        <v>472</v>
      </c>
      <c r="C729" s="819">
        <f>SUM(C723:C728)</f>
        <v>5000</v>
      </c>
      <c r="D729" s="819">
        <f>SUM(D723:D728)</f>
        <v>5000</v>
      </c>
      <c r="E729" s="819">
        <f>SUM(E723:E728)</f>
        <v>5000</v>
      </c>
      <c r="F729" s="807">
        <f>SUM(E729/D729)</f>
        <v>1</v>
      </c>
      <c r="G729" s="883"/>
      <c r="H729" s="699"/>
      <c r="I729" s="699"/>
    </row>
    <row r="730" spans="1:9" ht="12.75" customHeight="1">
      <c r="A730" s="821">
        <v>3433</v>
      </c>
      <c r="B730" s="788" t="s">
        <v>289</v>
      </c>
      <c r="C730" s="789"/>
      <c r="D730" s="789"/>
      <c r="E730" s="789"/>
      <c r="F730" s="784"/>
      <c r="G730" s="847"/>
      <c r="H730" s="699"/>
      <c r="I730" s="699"/>
    </row>
    <row r="731" spans="1:9" ht="12.75" customHeight="1">
      <c r="A731" s="815"/>
      <c r="B731" s="792" t="s">
        <v>431</v>
      </c>
      <c r="C731" s="814"/>
      <c r="D731" s="814"/>
      <c r="E731" s="814"/>
      <c r="F731" s="784"/>
      <c r="G731" s="847"/>
      <c r="H731" s="699"/>
      <c r="I731" s="699"/>
    </row>
    <row r="732" spans="1:9" ht="12.75" customHeight="1">
      <c r="A732" s="815"/>
      <c r="B732" s="795" t="s">
        <v>722</v>
      </c>
      <c r="C732" s="814"/>
      <c r="D732" s="814"/>
      <c r="E732" s="814"/>
      <c r="F732" s="784"/>
      <c r="G732" s="847"/>
      <c r="H732" s="699"/>
      <c r="I732" s="699"/>
    </row>
    <row r="733" spans="1:9" ht="12.75" customHeight="1">
      <c r="A733" s="815"/>
      <c r="B733" s="796" t="s">
        <v>704</v>
      </c>
      <c r="C733" s="814">
        <v>3000</v>
      </c>
      <c r="D733" s="814">
        <v>3000</v>
      </c>
      <c r="E733" s="814">
        <v>3000</v>
      </c>
      <c r="F733" s="798">
        <f>SUM(E733/D733)</f>
        <v>1</v>
      </c>
      <c r="G733" s="823"/>
      <c r="H733" s="699"/>
      <c r="I733" s="699"/>
    </row>
    <row r="734" spans="1:9" ht="12.75" customHeight="1">
      <c r="A734" s="815"/>
      <c r="B734" s="799" t="s">
        <v>438</v>
      </c>
      <c r="C734" s="814"/>
      <c r="D734" s="814"/>
      <c r="E734" s="814"/>
      <c r="F734" s="784"/>
      <c r="G734" s="823"/>
      <c r="H734" s="699"/>
      <c r="I734" s="699"/>
    </row>
    <row r="735" spans="1:9" ht="12.75" customHeight="1">
      <c r="A735" s="815"/>
      <c r="B735" s="799" t="s">
        <v>714</v>
      </c>
      <c r="C735" s="814"/>
      <c r="D735" s="814"/>
      <c r="E735" s="814"/>
      <c r="F735" s="784"/>
      <c r="G735" s="847"/>
      <c r="H735" s="699"/>
      <c r="I735" s="699"/>
    </row>
    <row r="736" spans="1:9" ht="12.75" customHeight="1">
      <c r="A736" s="815"/>
      <c r="B736" s="799" t="s">
        <v>438</v>
      </c>
      <c r="C736" s="814"/>
      <c r="D736" s="814"/>
      <c r="E736" s="814"/>
      <c r="F736" s="784"/>
      <c r="G736" s="862"/>
      <c r="H736" s="699"/>
      <c r="I736" s="699"/>
    </row>
    <row r="737" spans="1:9" ht="12.75" customHeight="1" thickBot="1">
      <c r="A737" s="815"/>
      <c r="B737" s="800" t="s">
        <v>385</v>
      </c>
      <c r="C737" s="816"/>
      <c r="D737" s="816"/>
      <c r="E737" s="816"/>
      <c r="F737" s="802"/>
      <c r="G737" s="882"/>
      <c r="H737" s="699"/>
      <c r="I737" s="699"/>
    </row>
    <row r="738" spans="1:9" ht="12.75" customHeight="1" thickBot="1">
      <c r="A738" s="818"/>
      <c r="B738" s="805" t="s">
        <v>472</v>
      </c>
      <c r="C738" s="819">
        <f>SUM(C731:C737)</f>
        <v>3000</v>
      </c>
      <c r="D738" s="819">
        <f>SUM(D731:D737)</f>
        <v>3000</v>
      </c>
      <c r="E738" s="819">
        <f>SUM(E731:E737)</f>
        <v>3000</v>
      </c>
      <c r="F738" s="807">
        <f>SUM(E738/D738)</f>
        <v>1</v>
      </c>
      <c r="G738" s="883"/>
      <c r="H738" s="699"/>
      <c r="I738" s="699"/>
    </row>
    <row r="739" spans="1:9" ht="12.75" customHeight="1">
      <c r="A739" s="821">
        <v>3434</v>
      </c>
      <c r="B739" s="788" t="s">
        <v>290</v>
      </c>
      <c r="C739" s="789"/>
      <c r="D739" s="789"/>
      <c r="E739" s="789"/>
      <c r="F739" s="784"/>
      <c r="G739" s="847"/>
      <c r="H739" s="699"/>
      <c r="I739" s="699"/>
    </row>
    <row r="740" spans="1:9" ht="12.75" customHeight="1">
      <c r="A740" s="815"/>
      <c r="B740" s="792" t="s">
        <v>431</v>
      </c>
      <c r="C740" s="814"/>
      <c r="D740" s="814"/>
      <c r="E740" s="814"/>
      <c r="F740" s="784"/>
      <c r="G740" s="847"/>
      <c r="H740" s="699"/>
      <c r="I740" s="699"/>
    </row>
    <row r="741" spans="1:9" ht="12.75" customHeight="1">
      <c r="A741" s="815"/>
      <c r="B741" s="795" t="s">
        <v>722</v>
      </c>
      <c r="C741" s="814"/>
      <c r="D741" s="814"/>
      <c r="E741" s="814"/>
      <c r="F741" s="784"/>
      <c r="G741" s="847"/>
      <c r="H741" s="699"/>
      <c r="I741" s="699"/>
    </row>
    <row r="742" spans="1:9" ht="12.75" customHeight="1">
      <c r="A742" s="815"/>
      <c r="B742" s="796" t="s">
        <v>704</v>
      </c>
      <c r="C742" s="814">
        <v>3000</v>
      </c>
      <c r="D742" s="814">
        <v>3000</v>
      </c>
      <c r="E742" s="814">
        <v>3000</v>
      </c>
      <c r="F742" s="798">
        <f>SUM(E742/D742)</f>
        <v>1</v>
      </c>
      <c r="G742" s="823"/>
      <c r="H742" s="699"/>
      <c r="I742" s="699"/>
    </row>
    <row r="743" spans="1:9" ht="12.75" customHeight="1">
      <c r="A743" s="815"/>
      <c r="B743" s="799" t="s">
        <v>438</v>
      </c>
      <c r="C743" s="814"/>
      <c r="D743" s="814"/>
      <c r="E743" s="814"/>
      <c r="F743" s="784"/>
      <c r="G743" s="823"/>
      <c r="H743" s="699"/>
      <c r="I743" s="699"/>
    </row>
    <row r="744" spans="1:9" ht="12.75" customHeight="1">
      <c r="A744" s="815"/>
      <c r="B744" s="799" t="s">
        <v>714</v>
      </c>
      <c r="C744" s="814"/>
      <c r="D744" s="814"/>
      <c r="E744" s="814"/>
      <c r="F744" s="784"/>
      <c r="G744" s="847"/>
      <c r="H744" s="699"/>
      <c r="I744" s="699"/>
    </row>
    <row r="745" spans="1:9" ht="12.75" customHeight="1" thickBot="1">
      <c r="A745" s="815"/>
      <c r="B745" s="800" t="s">
        <v>385</v>
      </c>
      <c r="C745" s="816"/>
      <c r="D745" s="816"/>
      <c r="E745" s="816"/>
      <c r="F745" s="802"/>
      <c r="G745" s="882"/>
      <c r="H745" s="699"/>
      <c r="I745" s="699"/>
    </row>
    <row r="746" spans="1:9" ht="12.75" customHeight="1" thickBot="1">
      <c r="A746" s="818"/>
      <c r="B746" s="805" t="s">
        <v>472</v>
      </c>
      <c r="C746" s="819">
        <f>SUM(C740:C745)</f>
        <v>3000</v>
      </c>
      <c r="D746" s="819">
        <f>SUM(D740:D745)</f>
        <v>3000</v>
      </c>
      <c r="E746" s="819">
        <f>SUM(E740:E745)</f>
        <v>3000</v>
      </c>
      <c r="F746" s="807">
        <f>SUM(E746/D746)</f>
        <v>1</v>
      </c>
      <c r="G746" s="883"/>
      <c r="H746" s="699"/>
      <c r="I746" s="699"/>
    </row>
    <row r="747" spans="1:9" ht="12" customHeight="1">
      <c r="A747" s="821">
        <v>3435</v>
      </c>
      <c r="B747" s="831" t="s">
        <v>688</v>
      </c>
      <c r="C747" s="810"/>
      <c r="D747" s="810"/>
      <c r="E747" s="810"/>
      <c r="F747" s="784"/>
      <c r="G747" s="885"/>
      <c r="H747" s="699"/>
      <c r="I747" s="699"/>
    </row>
    <row r="748" spans="1:9" ht="12.75" customHeight="1">
      <c r="A748" s="821"/>
      <c r="B748" s="792" t="s">
        <v>431</v>
      </c>
      <c r="C748" s="793"/>
      <c r="D748" s="793"/>
      <c r="E748" s="793"/>
      <c r="F748" s="784"/>
      <c r="G748" s="886"/>
      <c r="H748" s="699"/>
      <c r="I748" s="699"/>
    </row>
    <row r="749" spans="1:9" ht="12.75" customHeight="1">
      <c r="A749" s="821"/>
      <c r="B749" s="795" t="s">
        <v>722</v>
      </c>
      <c r="C749" s="793"/>
      <c r="D749" s="793"/>
      <c r="E749" s="793"/>
      <c r="F749" s="784"/>
      <c r="G749" s="886"/>
      <c r="H749" s="699"/>
      <c r="I749" s="699"/>
    </row>
    <row r="750" spans="1:9" ht="12.75" customHeight="1">
      <c r="A750" s="821"/>
      <c r="B750" s="796" t="s">
        <v>704</v>
      </c>
      <c r="C750" s="797">
        <v>1500</v>
      </c>
      <c r="D750" s="797">
        <v>1500</v>
      </c>
      <c r="E750" s="797">
        <v>1500</v>
      </c>
      <c r="F750" s="798">
        <f>SUM(E750/D750)</f>
        <v>1</v>
      </c>
      <c r="G750" s="886"/>
      <c r="H750" s="699"/>
      <c r="I750" s="699"/>
    </row>
    <row r="751" spans="1:9" ht="12.75" customHeight="1">
      <c r="A751" s="821"/>
      <c r="B751" s="799" t="s">
        <v>438</v>
      </c>
      <c r="C751" s="797"/>
      <c r="D751" s="797"/>
      <c r="E751" s="797"/>
      <c r="F751" s="784"/>
      <c r="G751" s="886"/>
      <c r="H751" s="699"/>
      <c r="I751" s="699"/>
    </row>
    <row r="752" spans="1:9" ht="12.75" customHeight="1">
      <c r="A752" s="821"/>
      <c r="B752" s="799" t="s">
        <v>714</v>
      </c>
      <c r="C752" s="793"/>
      <c r="D752" s="793"/>
      <c r="E752" s="793"/>
      <c r="F752" s="784"/>
      <c r="G752" s="886"/>
      <c r="H752" s="699"/>
      <c r="I752" s="699"/>
    </row>
    <row r="753" spans="1:9" ht="14.25" customHeight="1" thickBot="1">
      <c r="A753" s="821"/>
      <c r="B753" s="800" t="s">
        <v>385</v>
      </c>
      <c r="C753" s="793"/>
      <c r="D753" s="793"/>
      <c r="E753" s="793"/>
      <c r="F753" s="802"/>
      <c r="G753" s="886"/>
      <c r="H753" s="699"/>
      <c r="I753" s="699"/>
    </row>
    <row r="754" spans="1:9" ht="14.25" customHeight="1" thickBot="1">
      <c r="A754" s="818"/>
      <c r="B754" s="805" t="s">
        <v>472</v>
      </c>
      <c r="C754" s="819">
        <f>SUM(C748:C753)</f>
        <v>1500</v>
      </c>
      <c r="D754" s="819">
        <f>SUM(D748:D753)</f>
        <v>1500</v>
      </c>
      <c r="E754" s="819">
        <f>SUM(E748:E753)</f>
        <v>1500</v>
      </c>
      <c r="F754" s="807">
        <f>SUM(E754/D754)</f>
        <v>1</v>
      </c>
      <c r="G754" s="883"/>
      <c r="H754" s="699"/>
      <c r="I754" s="699"/>
    </row>
    <row r="755" spans="1:9" ht="12.75" customHeight="1">
      <c r="A755" s="821">
        <v>3451</v>
      </c>
      <c r="B755" s="788" t="s">
        <v>461</v>
      </c>
      <c r="C755" s="793"/>
      <c r="D755" s="793"/>
      <c r="E755" s="793"/>
      <c r="F755" s="784"/>
      <c r="G755" s="862"/>
      <c r="H755" s="699"/>
      <c r="I755" s="699"/>
    </row>
    <row r="756" spans="1:9" ht="12.75" customHeight="1">
      <c r="A756" s="815"/>
      <c r="B756" s="792" t="s">
        <v>431</v>
      </c>
      <c r="C756" s="814"/>
      <c r="D756" s="814"/>
      <c r="E756" s="814"/>
      <c r="F756" s="784"/>
      <c r="G756" s="847"/>
      <c r="H756" s="699"/>
      <c r="I756" s="699"/>
    </row>
    <row r="757" spans="1:9" ht="12.75" customHeight="1">
      <c r="A757" s="815"/>
      <c r="B757" s="795" t="s">
        <v>722</v>
      </c>
      <c r="C757" s="814"/>
      <c r="D757" s="814"/>
      <c r="E757" s="814"/>
      <c r="F757" s="784"/>
      <c r="G757" s="847"/>
      <c r="H757" s="699"/>
      <c r="I757" s="699"/>
    </row>
    <row r="758" spans="1:9" ht="12.75" customHeight="1">
      <c r="A758" s="815"/>
      <c r="B758" s="796" t="s">
        <v>704</v>
      </c>
      <c r="C758" s="814">
        <v>1500</v>
      </c>
      <c r="D758" s="814">
        <v>1516</v>
      </c>
      <c r="E758" s="814">
        <v>1516</v>
      </c>
      <c r="F758" s="798">
        <f>SUM(E758/D758)</f>
        <v>1</v>
      </c>
      <c r="G758" s="823"/>
      <c r="H758" s="699"/>
      <c r="I758" s="699"/>
    </row>
    <row r="759" spans="1:9" ht="12.75" customHeight="1">
      <c r="A759" s="815"/>
      <c r="B759" s="799" t="s">
        <v>438</v>
      </c>
      <c r="C759" s="814"/>
      <c r="D759" s="814"/>
      <c r="E759" s="814"/>
      <c r="F759" s="784"/>
      <c r="G759" s="823"/>
      <c r="H759" s="699"/>
      <c r="I759" s="699"/>
    </row>
    <row r="760" spans="1:9" ht="12.75" customHeight="1">
      <c r="A760" s="815"/>
      <c r="B760" s="799" t="s">
        <v>714</v>
      </c>
      <c r="C760" s="814"/>
      <c r="D760" s="814"/>
      <c r="E760" s="814"/>
      <c r="F760" s="784"/>
      <c r="G760" s="847"/>
      <c r="H760" s="699"/>
      <c r="I760" s="699"/>
    </row>
    <row r="761" spans="1:9" ht="12.75" customHeight="1" thickBot="1">
      <c r="A761" s="815"/>
      <c r="B761" s="800" t="s">
        <v>385</v>
      </c>
      <c r="C761" s="816"/>
      <c r="D761" s="816"/>
      <c r="E761" s="816"/>
      <c r="F761" s="802"/>
      <c r="G761" s="882"/>
      <c r="H761" s="699"/>
      <c r="I761" s="699"/>
    </row>
    <row r="762" spans="1:9" ht="12.75" customHeight="1" thickBot="1">
      <c r="A762" s="818"/>
      <c r="B762" s="805" t="s">
        <v>472</v>
      </c>
      <c r="C762" s="819">
        <f>SUM(C756:C761)</f>
        <v>1500</v>
      </c>
      <c r="D762" s="819">
        <f>SUM(D756:D761)</f>
        <v>1516</v>
      </c>
      <c r="E762" s="819">
        <f>SUM(E756:E761)</f>
        <v>1516</v>
      </c>
      <c r="F762" s="807">
        <f>SUM(E762/D762)</f>
        <v>1</v>
      </c>
      <c r="G762" s="883"/>
      <c r="H762" s="699"/>
      <c r="I762" s="699"/>
    </row>
    <row r="763" spans="1:9" ht="12.75" customHeight="1">
      <c r="A763" s="821">
        <v>3452</v>
      </c>
      <c r="B763" s="788" t="s">
        <v>279</v>
      </c>
      <c r="C763" s="789"/>
      <c r="D763" s="789"/>
      <c r="E763" s="789"/>
      <c r="F763" s="784"/>
      <c r="G763" s="847"/>
      <c r="H763" s="699"/>
      <c r="I763" s="699"/>
    </row>
    <row r="764" spans="1:9" ht="12.75" customHeight="1">
      <c r="A764" s="815"/>
      <c r="B764" s="792" t="s">
        <v>431</v>
      </c>
      <c r="C764" s="814"/>
      <c r="D764" s="814"/>
      <c r="E764" s="814"/>
      <c r="F764" s="784"/>
      <c r="G764" s="847"/>
      <c r="H764" s="699"/>
      <c r="I764" s="699"/>
    </row>
    <row r="765" spans="1:9" ht="12.75" customHeight="1">
      <c r="A765" s="815"/>
      <c r="B765" s="795" t="s">
        <v>722</v>
      </c>
      <c r="C765" s="814"/>
      <c r="D765" s="814"/>
      <c r="E765" s="814"/>
      <c r="F765" s="784"/>
      <c r="G765" s="847"/>
      <c r="H765" s="699"/>
      <c r="I765" s="699"/>
    </row>
    <row r="766" spans="1:9" ht="12.75" customHeight="1">
      <c r="A766" s="815"/>
      <c r="B766" s="796" t="s">
        <v>704</v>
      </c>
      <c r="C766" s="814"/>
      <c r="D766" s="814"/>
      <c r="E766" s="814"/>
      <c r="F766" s="784"/>
      <c r="G766" s="847"/>
      <c r="H766" s="699"/>
      <c r="I766" s="699"/>
    </row>
    <row r="767" spans="1:9" ht="12.75" customHeight="1">
      <c r="A767" s="815"/>
      <c r="B767" s="799" t="s">
        <v>438</v>
      </c>
      <c r="C767" s="814"/>
      <c r="D767" s="814"/>
      <c r="E767" s="814"/>
      <c r="F767" s="784"/>
      <c r="G767" s="847"/>
      <c r="H767" s="699"/>
      <c r="I767" s="699"/>
    </row>
    <row r="768" spans="1:9" ht="12.75" customHeight="1">
      <c r="A768" s="815"/>
      <c r="B768" s="799" t="s">
        <v>714</v>
      </c>
      <c r="C768" s="814"/>
      <c r="D768" s="814"/>
      <c r="E768" s="814"/>
      <c r="F768" s="784"/>
      <c r="G768" s="847"/>
      <c r="H768" s="699"/>
      <c r="I768" s="699"/>
    </row>
    <row r="769" spans="1:9" ht="12.75" customHeight="1" thickBot="1">
      <c r="A769" s="815"/>
      <c r="B769" s="800" t="s">
        <v>644</v>
      </c>
      <c r="C769" s="816">
        <v>2707</v>
      </c>
      <c r="D769" s="816">
        <v>2707</v>
      </c>
      <c r="E769" s="816">
        <v>2707</v>
      </c>
      <c r="F769" s="859">
        <f>SUM(E769/D769)</f>
        <v>1</v>
      </c>
      <c r="G769" s="882"/>
      <c r="H769" s="699"/>
      <c r="I769" s="699"/>
    </row>
    <row r="770" spans="1:9" ht="12.75" customHeight="1" thickBot="1">
      <c r="A770" s="818"/>
      <c r="B770" s="805" t="s">
        <v>472</v>
      </c>
      <c r="C770" s="819">
        <f>SUM(C764:C769)</f>
        <v>2707</v>
      </c>
      <c r="D770" s="819">
        <f>SUM(D764:D769)</f>
        <v>2707</v>
      </c>
      <c r="E770" s="819">
        <f>SUM(E764:E769)</f>
        <v>2707</v>
      </c>
      <c r="F770" s="807">
        <f>SUM(E770/D770)</f>
        <v>1</v>
      </c>
      <c r="G770" s="883"/>
      <c r="H770" s="699"/>
      <c r="I770" s="699"/>
    </row>
    <row r="771" spans="1:9" ht="12" customHeight="1">
      <c r="A771" s="707">
        <v>3600</v>
      </c>
      <c r="B771" s="834" t="s">
        <v>322</v>
      </c>
      <c r="C771" s="715"/>
      <c r="D771" s="715"/>
      <c r="E771" s="715"/>
      <c r="F771" s="784"/>
      <c r="G771" s="822"/>
      <c r="H771" s="699"/>
      <c r="I771" s="699"/>
    </row>
    <row r="772" spans="1:9" ht="12" customHeight="1">
      <c r="A772" s="707"/>
      <c r="B772" s="742" t="s">
        <v>347</v>
      </c>
      <c r="C772" s="715"/>
      <c r="D772" s="715"/>
      <c r="E772" s="715"/>
      <c r="F772" s="784"/>
      <c r="G772" s="822"/>
      <c r="H772" s="699"/>
      <c r="I772" s="699"/>
    </row>
    <row r="773" spans="1:9" ht="12" customHeight="1">
      <c r="A773" s="613"/>
      <c r="B773" s="719" t="s">
        <v>431</v>
      </c>
      <c r="C773" s="620">
        <f>SUM(C11+C20+C28+C37+C47+C55+C63+C72+C80+C88+C96+C104+C113+C121+C129+C137+C145+C154+C162+C170+C178+C187+C195+C204+C212+C220+C228+C236+C245+C253+C261+C269+C277+C286+C295+C303+C311+C319+C355+C364+C372+C380+C388+C396+C412+C421+C430+C438+C446+C454+C462+C471+C479+C487+C495+C503+C511+C519+C527+C535+C544+C552+C560+C568+C576+C594+C602+C610+C618+C626+C634+C643+C651+C659+C667+C675+C683+C691+C699+C707+C715+C723+C731+C740+C748+C756+C764)</f>
        <v>78936</v>
      </c>
      <c r="D773" s="620">
        <f>SUM(D11+D20+D28+D37+D47+D55+D63+D72+D80+D88+D96+D104+D113+D121+D129+D137+D145+D154+D162+D170+D178+D187+D195+D204+D212+D220+D228+D236+D245+D253+D261+D269+D277+D286+D295+D303+D311+D319+D355+D364+D372+D380+D388+D396+D412+D421+D430+D438+D446+D454+D462+D471+D479+D487+D495+D503+D511+D519+D527+D535+D544+D552+D560+D568+D576+D594+D602+D610+D618+D626+D634+D643+D651+D659+D667+D675+D683+D691+D699+D707+D715+D723+D731+D740+D748+D756+D764+D584)</f>
        <v>79942</v>
      </c>
      <c r="E773" s="620">
        <f>SUM(E11+E20+E28+E37+E47+E55+E63+E72+E80+E88+E96+E104+E113+E121+E129+E137+E145+E154+E162+E170+E178+E187+E195+E204+E212+E220+E228+E236+E245+E253+E261+E269+E277+E286+E295+E303+E311+E319+E355+E364+E372+E380+E388+E396+E412+E421+E430+E438+E446+E454+E462+E471+E479+E487+E495+E503+E511+E519+E527+E535+E544+E552+E560+E568+E576+E594+E602+E610+E618+E626+E634+E643+E651+E659+E667+E675+E683+E691+E699+E707+E715+E723+E731+E740+E748+E756+E764+E584)</f>
        <v>79832</v>
      </c>
      <c r="F773" s="798">
        <f>SUM(E773/D773)</f>
        <v>0.9986240024017413</v>
      </c>
      <c r="G773" s="785"/>
      <c r="H773" s="699"/>
      <c r="I773" s="699"/>
    </row>
    <row r="774" spans="1:9" ht="12" customHeight="1">
      <c r="A774" s="613"/>
      <c r="B774" s="621" t="s">
        <v>424</v>
      </c>
      <c r="C774" s="620">
        <f>SUM(C12+C21+C29+C38+C48+C56+C64+C73+C81+C89+C97+C105+C114+C122+C130+C138+C146+C155+C163+C171+C179+C188+C196+C205+C213+C221+C229+C237+C246+C254+C262+C270+C278+C287+C296+C304+C312+C320+C356+C365+C373+C381+C389+C397+C413+C422+C431+C439+C447+C455+C463+C472+C480+C488+C496+C504+C512+C520+C528+C536+C545+C553+C561+C569+C577+C595+C603+C611+C619+C627+C635+C644+C652+C660+C668+C676+C684+C692+C700+C708+C716+C724+C732+C741+C749+C757+C765)</f>
        <v>21911</v>
      </c>
      <c r="D774" s="620">
        <f>SUM(D12+D21+D29+D38+D48+D56+D64+D73+D81+D89+D97+D105+D114+D122+D130+D138+D146+D155+D163+D171+D179+D188+D196+D205+D213+D221+D229+D237+D246+D254+D262+D270+D278+D287+D296+D304+D312+D320+D356+D365+D373+D381+D389+D397+D413+D422+D431+D439+D447+D455+D463+D472+D480+D488+D496+D504+D512+D520+D528+D536+D545+D553+D561+D569+D577+D595+D603+D611+D619+D627+D635+D644+D652+D660+D668+D676+D684+D692+D700+D708+D716+D724+D732+D741+D749+D757+D765+D585)</f>
        <v>22419</v>
      </c>
      <c r="E774" s="620">
        <f>SUM(E12+E21+E29+E38+E48+E56+E64+E73+E81+E89+E97+E105+E114+E122+E130+E138+E146+E155+E163+E171+E179+E188+E196+E205+E213+E221+E229+E237+E246+E254+E262+E270+E278+E287+E296+E304+E312+E320+E356+E365+E373+E381+E389+E397+E413+E422+E431+E439+E447+E455+E463+E472+E480+E488+E496+E504+E512+E520+E528+E536+E545+E553+E561+E569+E577+E595+E603+E611+E619+E627+E635+E644+E652+E660+E668+E676+E684+E692+E700+E708+E716+E724+E732+E741+E749+E757+E765+E585)</f>
        <v>20699</v>
      </c>
      <c r="F774" s="798">
        <f>SUM(E774/D774)</f>
        <v>0.9232793612560775</v>
      </c>
      <c r="G774" s="785"/>
      <c r="H774" s="748"/>
      <c r="I774" s="699"/>
    </row>
    <row r="775" spans="1:9" ht="12" customHeight="1">
      <c r="A775" s="613"/>
      <c r="B775" s="621" t="s">
        <v>719</v>
      </c>
      <c r="C775" s="620">
        <f>SUM(C13+C22+C30+C39+C49+C57+C65+C74+C82+C90+C98+C106+C115+C123+C131+C139+C147+C156+C164+C172+C180+C189+C197+C206+C214+C222+C230+C238+C247+C255+C263+C271+C279+C288+C297+C305+C313+C321+C357+C366+C374+C382+C390+C398+C414+C423+C432+C440+C448+C456+C464+C473+C481+C489+C497+C505+C513+C521+C529+C537+C546+C554+C562+C570+C578+C596+C604+C612+C620+C628+C636+C645+C653+C661+C669+C677+C685+C693+C701+C709+C717+C725+C733+C742+C750+C758+C766)</f>
        <v>2742401</v>
      </c>
      <c r="D775" s="620">
        <f>SUM(D13+D22+D30+D39+D49+D57+D65+D74+D82+D90+D98+D106+D115+D123+D131+D139+D147+D156+D164+D172+D180+D189+D197+D206+D214+D222+D230+D238+D247+D255+D263+D271+D279+D288+D297+D305+D313+D321+D357+D366+D374+D382+D390+D398+D414+D423+D432+D440+D448+D456+D464+D473+D481+D489+D497+D505+D513+D521+D529+D537+D546+D554+D562+D570+D578+D596+D604+D612+D620+D628+D636+D645+D653+D661+D669+D677+D685+D693+D701+D709+D717+D725+D733+D742+D750+D758+D766)</f>
        <v>2992415</v>
      </c>
      <c r="E775" s="620">
        <f>SUM(E13+E22+E30+E39+E49+E57+E65+E74+E82+E90+E98+E106+E115+E123+E131+E139+E147+E156+E164+E172+E180+E189+E197+E206+E214+E222+E230+E238+E247+E255+E263+E271+E279+E288+E297+E305+E313+E321+E357+E366+E374+E382+E390+E398+E414+E423+E432+E440+E448+E456+E464+E473+E481+E489+E497+E505+E513+E521+E529+E537+E546+E554+E562+E570+E578+E596+E604+E612+E620+E628+E636+E645+E653+E661+E669+E677+E685+E693+E701+E709+E717+E725+E733+E742+E750+E758+E766+E406)</f>
        <v>2997051</v>
      </c>
      <c r="F775" s="798">
        <f>SUM(E775/D775)</f>
        <v>1.0015492503546466</v>
      </c>
      <c r="G775" s="874"/>
      <c r="H775" s="699"/>
      <c r="I775" s="699"/>
    </row>
    <row r="776" spans="1:9" ht="12" customHeight="1">
      <c r="A776" s="613"/>
      <c r="B776" s="222" t="s">
        <v>438</v>
      </c>
      <c r="C776" s="620">
        <f>SUM(C14+C23+C31+C40+C50+C58+C66+C75+C83+C91+C99+C107+C116+C124+C132+C140+C148+C157+C165+C173+C181+C190+C198+C207+C215+C223+C231+C239+C248+C256+C264+C272+C280+C289+C298+C306+C314+C322+C358+C367+C375+C383+C391+C399+C415+C424+C433+C441+C449+C457+C465+C474+C482+C490+C498+C506+C514+C522+C530+C538+C547+C555+C563+C571+C579+C597+C605+C613+C621+C629+C637+C646+C654+C662+C670+C678+C686+C694+C702+C710+C718+C726+C734+C743+C751+C759+C767)</f>
        <v>185205</v>
      </c>
      <c r="D776" s="620">
        <f>SUM(D14+D23+D31+D40+D50+D58+D66+D75+D83+D91+D99+D107+D116+D124+D132+D140+D148+D157+D165+D173+D181+D190+D198+D207+D215+D223+D231+D239+D248+D256+D264+D272+D280+D289+D298+D306+D314+D322+D358+D367+D375+D383+D391+D399+D415+D424+D433+D441+D449+D457+D465+D474+D482+D490+D498+D506+D514+D522+D530+D538+D547+D555+D563+D571+D579+D597+D605+D613+D621+D629+D637+D646+D654+D662+D670+D678+D686+D694+D702+D710+D718+D726+D734+D743+D751+D759+D767+D331+D340+D349)</f>
        <v>277285</v>
      </c>
      <c r="E776" s="620">
        <f>SUM(E14+E23+E31+E40+E50+E58+E66+E75+E83+E91+E99+E107+E116+E124+E132+E140+E148+E157+E165+E173+E181+E190+E198+E207+E215+E223+E231+E239+E248+E256+E264+E272+E280+E289+E298+E306+E314+E322+E358+E367+E375+E383+E391+E399+E415+E424+E433+E441+E449+E457+E465+E474+E482+E490+E498+E506+E514+E522+E530+E538+E547+E555+E563+E571+E579+E597+E605+E613+E621+E629+E637+E646+E654+E662+E670+E678+E686+E694+E702+E710+E718+E726+E734+E743+E751+E759+E767+E331+E340+E349+E407)</f>
        <v>311677</v>
      </c>
      <c r="F776" s="798">
        <f>SUM(E776/D776)</f>
        <v>1.1240312314045116</v>
      </c>
      <c r="G776" s="874"/>
      <c r="H776" s="699"/>
      <c r="I776" s="699"/>
    </row>
    <row r="777" spans="1:9" ht="12" customHeight="1" thickBot="1">
      <c r="A777" s="613"/>
      <c r="B777" s="887" t="s">
        <v>714</v>
      </c>
      <c r="C777" s="852">
        <f>SUM(C15+C24+C32+C41+C51+C59+C67+C76+C84+C92+C100+C108+C117+C125+C133+C141+C149+C158+C166+C174+C182+C191+C199+C208+C216+C224+C232+C240+C249+C257+C265+C273+C281+C290+C299+C307+C315+C323+C359+C368+C376+C384+C392+C400+C416+C425+C434+C442+C450+C458+C466+C475+C483+C491+C499+C507+C515+C523+C531+C539+C548+C556+C564+C572+C580+C598+C606+C614+C622+C630+C638+C647+C655+C663+C671+C679+C687+C695+C703+C711+C719+C727+C735+C744+C752+C760+C768)</f>
        <v>90000</v>
      </c>
      <c r="D777" s="852">
        <f>SUM(D15+D24+D32+D41+D51+D59+D67+D76+D84+D92+D100+D108+D117+D125+D133+D141+D149+D158+D166+D174+D182+D191+D199+D208+D216+D224+D232+D240+D249+D257+D265+D273+D281+D290+D299+D307+D315+D323+D359+D368+D376+D384+D392+D400+D416+D425+D434+D442+D450+D458+D466+D475+D483+D491+D499+D507+D515+D523+D531+D539+D548+D556+D564+D572+D580+D598+D606+D614+D622+D630+D638+D647+D655+D663+D671+D679+D687+D695+D703+D711+D719+D727+D735+D744+D752+D760+D768)</f>
        <v>109897</v>
      </c>
      <c r="E777" s="852">
        <f>SUM(E15+E24+E32+E41+E51+E59+E67+E76+E84+E92+E100+E108+E117+E125+E133+E141+E149+E158+E166+E174+E182+E191+E199+E208+E216+E224+E232+E240+E249+E257+E265+E273+E281+E290+E299+E307+E315+E323+E350+E359+E368+E376+E384+E392+E400+E416+E425+E434+E442+E450+E458+E466+E475+E483+E491+E499+E507+E515+E523+E531+E539+E548+E556+E564+E572+E580+E598+E606+E614+E622+E630+E638+E647+E655+E663+E671+E679+E687+E695+E703+E711+E719+E727+E735+E744+E752+E760+E768)</f>
        <v>118397</v>
      </c>
      <c r="F777" s="859">
        <f>SUM(E777/D777)</f>
        <v>1.0773451504590663</v>
      </c>
      <c r="G777" s="825"/>
      <c r="H777" s="699"/>
      <c r="I777" s="699"/>
    </row>
    <row r="778" spans="1:9" ht="12" customHeight="1" thickBot="1">
      <c r="A778" s="613"/>
      <c r="B778" s="888" t="s">
        <v>335</v>
      </c>
      <c r="C778" s="889">
        <f>SUM(C773:C777)</f>
        <v>3118453</v>
      </c>
      <c r="D778" s="889">
        <f>SUM(D773:D777)</f>
        <v>3481958</v>
      </c>
      <c r="E778" s="889">
        <f>SUM(E773:E777)</f>
        <v>3527656</v>
      </c>
      <c r="F778" s="807">
        <f aca="true" t="shared" si="0" ref="F778:F784">SUM(E778/D778)</f>
        <v>1.0131242249332129</v>
      </c>
      <c r="G778" s="844"/>
      <c r="H778" s="699"/>
      <c r="I778" s="699"/>
    </row>
    <row r="779" spans="1:9" ht="12" customHeight="1">
      <c r="A779" s="613"/>
      <c r="B779" s="890" t="s">
        <v>348</v>
      </c>
      <c r="C779" s="620"/>
      <c r="D779" s="620"/>
      <c r="E779" s="620"/>
      <c r="F779" s="784"/>
      <c r="G779" s="822"/>
      <c r="H779" s="699"/>
      <c r="I779" s="699"/>
    </row>
    <row r="780" spans="1:9" ht="12" customHeight="1">
      <c r="A780" s="613"/>
      <c r="B780" s="621" t="s">
        <v>639</v>
      </c>
      <c r="C780" s="620">
        <f>SUM(C274+C769)</f>
        <v>32806</v>
      </c>
      <c r="D780" s="620">
        <f>SUM(D274+D769)</f>
        <v>36256</v>
      </c>
      <c r="E780" s="620">
        <f>SUM(E183+E274+E769)</f>
        <v>38065</v>
      </c>
      <c r="F780" s="798">
        <f t="shared" si="0"/>
        <v>1.0498951897616946</v>
      </c>
      <c r="G780" s="822"/>
      <c r="H780" s="699"/>
      <c r="I780" s="699"/>
    </row>
    <row r="781" spans="1:9" ht="12" customHeight="1">
      <c r="A781" s="613"/>
      <c r="B781" s="621" t="s">
        <v>640</v>
      </c>
      <c r="C781" s="620"/>
      <c r="D781" s="620"/>
      <c r="E781" s="620"/>
      <c r="F781" s="784"/>
      <c r="G781" s="785"/>
      <c r="H781" s="699"/>
      <c r="I781" s="699"/>
    </row>
    <row r="782" spans="1:9" ht="12" customHeight="1" thickBot="1">
      <c r="A782" s="613"/>
      <c r="B782" s="887" t="s">
        <v>758</v>
      </c>
      <c r="C782" s="852">
        <f>SUM(C53)</f>
        <v>500000</v>
      </c>
      <c r="D782" s="852">
        <f>SUM(D53+D175+D184)</f>
        <v>869055</v>
      </c>
      <c r="E782" s="852">
        <f>SUM(E52+E175+E184+E233)</f>
        <v>861674</v>
      </c>
      <c r="F782" s="859">
        <f t="shared" si="0"/>
        <v>0.9915068666540092</v>
      </c>
      <c r="G782" s="844"/>
      <c r="H782" s="699"/>
      <c r="I782" s="699"/>
    </row>
    <row r="783" spans="1:9" ht="12" customHeight="1" thickBot="1">
      <c r="A783" s="613"/>
      <c r="B783" s="888" t="s">
        <v>342</v>
      </c>
      <c r="C783" s="889">
        <f>SUM(C780:C782)</f>
        <v>532806</v>
      </c>
      <c r="D783" s="889">
        <f>SUM(D780:D782)</f>
        <v>905311</v>
      </c>
      <c r="E783" s="889">
        <f>SUM(E780:E782)</f>
        <v>899739</v>
      </c>
      <c r="F783" s="807">
        <f t="shared" si="0"/>
        <v>0.9938452089944781</v>
      </c>
      <c r="G783" s="844"/>
      <c r="H783" s="699"/>
      <c r="I783" s="699"/>
    </row>
    <row r="784" spans="1:9" ht="16.5" customHeight="1" thickBot="1">
      <c r="A784" s="709"/>
      <c r="B784" s="726" t="s">
        <v>667</v>
      </c>
      <c r="C784" s="727">
        <f>SUM(C783+C778)</f>
        <v>3651259</v>
      </c>
      <c r="D784" s="727">
        <f>SUM(D783+D778)</f>
        <v>4387269</v>
      </c>
      <c r="E784" s="727">
        <f>SUM(E783+E778)</f>
        <v>4427395</v>
      </c>
      <c r="F784" s="807">
        <f t="shared" si="0"/>
        <v>1.0091460085989712</v>
      </c>
      <c r="G784" s="827"/>
      <c r="H784" s="699"/>
      <c r="I784" s="699"/>
    </row>
    <row r="785" ht="12.75">
      <c r="G785" s="892"/>
    </row>
    <row r="786" ht="12.75">
      <c r="G786" s="892"/>
    </row>
    <row r="787" spans="2:7" ht="12.75" hidden="1">
      <c r="B787" s="699" t="s">
        <v>379</v>
      </c>
      <c r="C787" s="893"/>
      <c r="D787" s="893"/>
      <c r="E787" s="893"/>
      <c r="G787" s="892"/>
    </row>
    <row r="788" ht="12.75">
      <c r="G788" s="892"/>
    </row>
    <row r="789" ht="12.75">
      <c r="G789" s="892"/>
    </row>
    <row r="790" ht="12.75">
      <c r="G790" s="892"/>
    </row>
    <row r="791" ht="12.75">
      <c r="G791" s="892"/>
    </row>
    <row r="792" ht="12.75">
      <c r="G792" s="892"/>
    </row>
    <row r="793" ht="12.75">
      <c r="G793" s="892"/>
    </row>
    <row r="794" ht="12.75">
      <c r="G794" s="892"/>
    </row>
    <row r="795" ht="12.75">
      <c r="G795" s="892"/>
    </row>
    <row r="796" ht="12.75">
      <c r="G796" s="892"/>
    </row>
    <row r="797" ht="12.75">
      <c r="G797" s="892"/>
    </row>
    <row r="798" ht="12.75">
      <c r="G798" s="892"/>
    </row>
    <row r="799" ht="12.75">
      <c r="G799" s="892"/>
    </row>
    <row r="800" ht="12.75">
      <c r="G800" s="892"/>
    </row>
    <row r="801" ht="12.75">
      <c r="G801" s="892"/>
    </row>
    <row r="802" ht="12.75">
      <c r="G802" s="892"/>
    </row>
    <row r="803" ht="12.75">
      <c r="G803" s="892"/>
    </row>
    <row r="804" ht="12.75">
      <c r="G804" s="892"/>
    </row>
    <row r="805" ht="12.75">
      <c r="G805" s="892"/>
    </row>
    <row r="806" ht="12.75">
      <c r="G806" s="892"/>
    </row>
    <row r="807" ht="12.75">
      <c r="G807" s="892"/>
    </row>
    <row r="808" ht="12.75">
      <c r="G808" s="892"/>
    </row>
    <row r="809" ht="12.75">
      <c r="G809" s="892"/>
    </row>
    <row r="810" ht="12.75">
      <c r="G810" s="892"/>
    </row>
    <row r="811" ht="12.75">
      <c r="G811" s="892"/>
    </row>
    <row r="812" ht="12.75">
      <c r="G812" s="892"/>
    </row>
    <row r="813" ht="12.75">
      <c r="G813" s="892"/>
    </row>
    <row r="814" ht="12.75">
      <c r="G814" s="892"/>
    </row>
  </sheetData>
  <sheetProtection/>
  <mergeCells count="6">
    <mergeCell ref="A1:H1"/>
    <mergeCell ref="A2:H2"/>
    <mergeCell ref="F5:F7"/>
    <mergeCell ref="C5:C7"/>
    <mergeCell ref="D5:D7"/>
    <mergeCell ref="E5:E7"/>
  </mergeCells>
  <printOptions horizontalCentered="1"/>
  <pageMargins left="0" right="0" top="0.3937007874015748" bottom="0.3937007874015748" header="0.1968503937007874" footer="0.1968503937007874"/>
  <pageSetup firstPageNumber="26" useFirstPageNumber="1" horizontalDpi="600" verticalDpi="600" orientation="landscape" paperSize="9" scale="78" r:id="rId1"/>
  <headerFooter alignWithMargins="0">
    <oddFooter>&amp;C&amp;P. oldal</oddFooter>
  </headerFooter>
  <rowBreaks count="15" manualBreakCount="15">
    <brk id="53" max="255" man="1"/>
    <brk id="102" max="255" man="1"/>
    <brk id="151" max="255" man="1"/>
    <brk id="202" max="255" man="1"/>
    <brk id="251" max="255" man="1"/>
    <brk id="301" max="255" man="1"/>
    <brk id="353" max="255" man="1"/>
    <brk id="402" max="255" man="1"/>
    <brk id="452" max="255" man="1"/>
    <brk id="501" max="255" man="1"/>
    <brk id="550" max="255" man="1"/>
    <brk id="600" max="255" man="1"/>
    <brk id="649" max="255" man="1"/>
    <brk id="697" max="255" man="1"/>
    <brk id="74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showZeros="0" zoomScale="95" zoomScaleNormal="95" zoomScalePageLayoutView="0" workbookViewId="0" topLeftCell="A25">
      <selection activeCell="B16" sqref="B16"/>
    </sheetView>
  </sheetViews>
  <sheetFormatPr defaultColWidth="9.125" defaultRowHeight="12.75" customHeight="1"/>
  <cols>
    <col min="1" max="1" width="6.75390625" style="10" customWidth="1"/>
    <col min="2" max="2" width="51.00390625" style="10" customWidth="1"/>
    <col min="3" max="5" width="14.875" style="11" customWidth="1"/>
    <col min="6" max="6" width="8.625" style="11" customWidth="1"/>
    <col min="7" max="7" width="50.875" style="10" customWidth="1"/>
    <col min="8" max="16384" width="9.125" style="10" customWidth="1"/>
  </cols>
  <sheetData>
    <row r="1" spans="1:8" ht="12.75" customHeight="1">
      <c r="A1" s="1073" t="s">
        <v>721</v>
      </c>
      <c r="B1" s="1072"/>
      <c r="C1" s="1072"/>
      <c r="D1" s="1072"/>
      <c r="E1" s="1072"/>
      <c r="F1" s="1072"/>
      <c r="G1" s="1072"/>
      <c r="H1" s="97"/>
    </row>
    <row r="2" spans="1:8" ht="12.75" customHeight="1">
      <c r="A2" s="1071" t="s">
        <v>367</v>
      </c>
      <c r="B2" s="1072"/>
      <c r="C2" s="1072"/>
      <c r="D2" s="1072"/>
      <c r="E2" s="1072"/>
      <c r="F2" s="1072"/>
      <c r="G2" s="1072"/>
      <c r="H2" s="70"/>
    </row>
    <row r="3" spans="3:7" ht="12" customHeight="1">
      <c r="C3" s="79"/>
      <c r="D3" s="79"/>
      <c r="E3" s="79"/>
      <c r="F3" s="79"/>
      <c r="G3" s="94" t="s">
        <v>534</v>
      </c>
    </row>
    <row r="4" spans="1:7" ht="12.75" customHeight="1">
      <c r="A4" s="54"/>
      <c r="B4" s="55"/>
      <c r="C4" s="1035" t="s">
        <v>327</v>
      </c>
      <c r="D4" s="1035" t="s">
        <v>397</v>
      </c>
      <c r="E4" s="1035" t="s">
        <v>142</v>
      </c>
      <c r="F4" s="1035" t="s">
        <v>797</v>
      </c>
      <c r="G4" s="108" t="s">
        <v>484</v>
      </c>
    </row>
    <row r="5" spans="1:7" ht="12.75">
      <c r="A5" s="56" t="s">
        <v>698</v>
      </c>
      <c r="B5" s="107" t="s">
        <v>483</v>
      </c>
      <c r="C5" s="1029"/>
      <c r="D5" s="1031"/>
      <c r="E5" s="1031"/>
      <c r="F5" s="1031"/>
      <c r="G5" s="57" t="s">
        <v>485</v>
      </c>
    </row>
    <row r="6" spans="1:7" ht="13.5" thickBot="1">
      <c r="A6" s="58"/>
      <c r="B6" s="59"/>
      <c r="C6" s="1030"/>
      <c r="D6" s="1030"/>
      <c r="E6" s="1030"/>
      <c r="F6" s="1070"/>
      <c r="G6" s="60"/>
    </row>
    <row r="7" spans="1:7" ht="15" customHeight="1">
      <c r="A7" s="258" t="s">
        <v>506</v>
      </c>
      <c r="B7" s="259" t="s">
        <v>507</v>
      </c>
      <c r="C7" s="260" t="s">
        <v>508</v>
      </c>
      <c r="D7" s="260" t="s">
        <v>509</v>
      </c>
      <c r="E7" s="260" t="s">
        <v>510</v>
      </c>
      <c r="F7" s="260" t="s">
        <v>303</v>
      </c>
      <c r="G7" s="260" t="s">
        <v>916</v>
      </c>
    </row>
    <row r="8" spans="1:7" ht="12.75" customHeight="1">
      <c r="A8" s="124"/>
      <c r="B8" s="102" t="s">
        <v>674</v>
      </c>
      <c r="C8" s="1"/>
      <c r="D8" s="1"/>
      <c r="E8" s="1"/>
      <c r="F8" s="1"/>
      <c r="G8" s="39"/>
    </row>
    <row r="9" spans="1:7" ht="12.75" customHeight="1" thickBot="1">
      <c r="A9" s="47">
        <v>3911</v>
      </c>
      <c r="B9" s="39" t="s">
        <v>545</v>
      </c>
      <c r="C9" s="191">
        <v>14000</v>
      </c>
      <c r="D9" s="191">
        <v>14000</v>
      </c>
      <c r="E9" s="191">
        <v>14000</v>
      </c>
      <c r="F9" s="226">
        <f>SUM(E9/D9)</f>
        <v>1</v>
      </c>
      <c r="G9" s="40"/>
    </row>
    <row r="10" spans="1:7" ht="12.75" customHeight="1" thickBot="1">
      <c r="A10" s="69">
        <v>3910</v>
      </c>
      <c r="B10" s="41" t="s">
        <v>529</v>
      </c>
      <c r="C10" s="7">
        <f>SUM(C9:C9)</f>
        <v>14000</v>
      </c>
      <c r="D10" s="7">
        <f>SUM(D9:D9)</f>
        <v>14000</v>
      </c>
      <c r="E10" s="7">
        <f>SUM(E9:E9)</f>
        <v>14000</v>
      </c>
      <c r="F10" s="602">
        <f aca="true" t="shared" si="0" ref="F10:F52">SUM(E10/D10)</f>
        <v>1</v>
      </c>
      <c r="G10" s="40"/>
    </row>
    <row r="11" spans="1:7" s="14" customFormat="1" ht="12.75" customHeight="1">
      <c r="A11" s="12"/>
      <c r="B11" s="43" t="s">
        <v>673</v>
      </c>
      <c r="C11" s="26"/>
      <c r="D11" s="26"/>
      <c r="E11" s="26"/>
      <c r="F11" s="71"/>
      <c r="G11" s="43"/>
    </row>
    <row r="12" spans="1:7" s="14" customFormat="1" ht="12.75" customHeight="1">
      <c r="A12" s="47">
        <v>3921</v>
      </c>
      <c r="B12" s="39" t="s">
        <v>543</v>
      </c>
      <c r="C12" s="27">
        <v>6000</v>
      </c>
      <c r="D12" s="27">
        <v>6000</v>
      </c>
      <c r="E12" s="27">
        <v>6000</v>
      </c>
      <c r="F12" s="71">
        <f t="shared" si="0"/>
        <v>1</v>
      </c>
      <c r="G12" s="47" t="s">
        <v>536</v>
      </c>
    </row>
    <row r="13" spans="1:7" s="14" customFormat="1" ht="12.75" customHeight="1">
      <c r="A13" s="47">
        <v>3922</v>
      </c>
      <c r="B13" s="39" t="s">
        <v>544</v>
      </c>
      <c r="C13" s="27">
        <v>5000</v>
      </c>
      <c r="D13" s="27">
        <v>5000</v>
      </c>
      <c r="E13" s="27">
        <v>5000</v>
      </c>
      <c r="F13" s="71">
        <f t="shared" si="0"/>
        <v>1</v>
      </c>
      <c r="G13" s="47" t="s">
        <v>536</v>
      </c>
    </row>
    <row r="14" spans="1:7" s="14" customFormat="1" ht="12.75" customHeight="1">
      <c r="A14" s="47">
        <v>3925</v>
      </c>
      <c r="B14" s="39" t="s">
        <v>273</v>
      </c>
      <c r="C14" s="27">
        <v>300300</v>
      </c>
      <c r="D14" s="27">
        <v>300300</v>
      </c>
      <c r="E14" s="27">
        <v>300300</v>
      </c>
      <c r="F14" s="71">
        <f t="shared" si="0"/>
        <v>1</v>
      </c>
      <c r="G14" s="99"/>
    </row>
    <row r="15" spans="1:7" s="14" customFormat="1" ht="12.75" customHeight="1">
      <c r="A15" s="47">
        <v>3927</v>
      </c>
      <c r="B15" s="39" t="s">
        <v>264</v>
      </c>
      <c r="C15" s="27">
        <v>10000</v>
      </c>
      <c r="D15" s="27">
        <v>10000</v>
      </c>
      <c r="E15" s="27">
        <v>10000</v>
      </c>
      <c r="F15" s="71">
        <f t="shared" si="0"/>
        <v>1</v>
      </c>
      <c r="G15" s="99"/>
    </row>
    <row r="16" spans="1:7" s="14" customFormat="1" ht="12.75" customHeight="1">
      <c r="A16" s="47">
        <v>3928</v>
      </c>
      <c r="B16" s="39" t="s">
        <v>493</v>
      </c>
      <c r="C16" s="27">
        <v>180000</v>
      </c>
      <c r="D16" s="27">
        <v>264552</v>
      </c>
      <c r="E16" s="27">
        <v>264552</v>
      </c>
      <c r="F16" s="71">
        <f t="shared" si="0"/>
        <v>1</v>
      </c>
      <c r="G16" s="99" t="s">
        <v>666</v>
      </c>
    </row>
    <row r="17" spans="1:7" s="14" customFormat="1" ht="12.75" customHeight="1">
      <c r="A17" s="47"/>
      <c r="B17" s="249" t="s">
        <v>364</v>
      </c>
      <c r="C17" s="74">
        <v>30000</v>
      </c>
      <c r="D17" s="74">
        <v>30000</v>
      </c>
      <c r="E17" s="74">
        <v>30000</v>
      </c>
      <c r="F17" s="71">
        <f t="shared" si="0"/>
        <v>1</v>
      </c>
      <c r="G17" s="99"/>
    </row>
    <row r="18" spans="1:7" s="14" customFormat="1" ht="12.75" customHeight="1" thickBot="1">
      <c r="A18" s="47">
        <v>3929</v>
      </c>
      <c r="B18" s="62" t="s">
        <v>707</v>
      </c>
      <c r="C18" s="75">
        <v>10000</v>
      </c>
      <c r="D18" s="75">
        <v>18000</v>
      </c>
      <c r="E18" s="75">
        <v>18000</v>
      </c>
      <c r="F18" s="226">
        <f t="shared" si="0"/>
        <v>1</v>
      </c>
      <c r="G18" s="371" t="s">
        <v>666</v>
      </c>
    </row>
    <row r="19" spans="1:7" s="14" customFormat="1" ht="12.75" customHeight="1" thickBot="1">
      <c r="A19" s="69">
        <v>3920</v>
      </c>
      <c r="B19" s="41" t="s">
        <v>529</v>
      </c>
      <c r="C19" s="7">
        <f>SUM(C12:C16)+C18</f>
        <v>511300</v>
      </c>
      <c r="D19" s="7">
        <f>SUM(D12:D16)+D18</f>
        <v>603852</v>
      </c>
      <c r="E19" s="7">
        <f>SUM(E12:E16)+E18</f>
        <v>603852</v>
      </c>
      <c r="F19" s="602">
        <f t="shared" si="0"/>
        <v>1</v>
      </c>
      <c r="G19" s="103"/>
    </row>
    <row r="20" spans="1:7" s="14" customFormat="1" ht="12.75" customHeight="1">
      <c r="A20" s="12"/>
      <c r="B20" s="43" t="s">
        <v>446</v>
      </c>
      <c r="C20" s="91"/>
      <c r="D20" s="91"/>
      <c r="E20" s="91"/>
      <c r="F20" s="71"/>
      <c r="G20" s="43"/>
    </row>
    <row r="21" spans="1:7" s="14" customFormat="1" ht="12.75" customHeight="1">
      <c r="A21" s="77">
        <v>3931</v>
      </c>
      <c r="B21" s="104" t="s">
        <v>498</v>
      </c>
      <c r="C21" s="75">
        <v>5000</v>
      </c>
      <c r="D21" s="75">
        <v>5000</v>
      </c>
      <c r="E21" s="75">
        <v>5000</v>
      </c>
      <c r="F21" s="71">
        <f t="shared" si="0"/>
        <v>1</v>
      </c>
      <c r="G21" s="104"/>
    </row>
    <row r="22" spans="1:7" s="14" customFormat="1" ht="12.75" customHeight="1" thickBot="1">
      <c r="A22" s="77">
        <v>3932</v>
      </c>
      <c r="B22" s="104" t="s">
        <v>546</v>
      </c>
      <c r="C22" s="92">
        <v>11000</v>
      </c>
      <c r="D22" s="92">
        <v>11000</v>
      </c>
      <c r="E22" s="92">
        <v>11000</v>
      </c>
      <c r="F22" s="226">
        <f t="shared" si="0"/>
        <v>1</v>
      </c>
      <c r="G22" s="207"/>
    </row>
    <row r="23" spans="1:7" s="14" customFormat="1" ht="12.75" customHeight="1" thickBot="1">
      <c r="A23" s="69">
        <v>3930</v>
      </c>
      <c r="B23" s="41" t="s">
        <v>529</v>
      </c>
      <c r="C23" s="7">
        <f>SUM(C21:C22)</f>
        <v>16000</v>
      </c>
      <c r="D23" s="7">
        <f>SUM(D21:D22)</f>
        <v>16000</v>
      </c>
      <c r="E23" s="7">
        <f>SUM(E21:E22)</f>
        <v>16000</v>
      </c>
      <c r="F23" s="602">
        <f t="shared" si="0"/>
        <v>1</v>
      </c>
      <c r="G23" s="105"/>
    </row>
    <row r="24" spans="1:7" ht="12.75" customHeight="1">
      <c r="A24" s="12"/>
      <c r="B24" s="43" t="s">
        <v>324</v>
      </c>
      <c r="C24" s="1"/>
      <c r="D24" s="1"/>
      <c r="E24" s="1"/>
      <c r="F24" s="71"/>
      <c r="G24" s="106"/>
    </row>
    <row r="25" spans="1:7" ht="12.75" customHeight="1">
      <c r="A25" s="47">
        <v>3941</v>
      </c>
      <c r="B25" s="39" t="s">
        <v>829</v>
      </c>
      <c r="C25" s="27">
        <v>268800</v>
      </c>
      <c r="D25" s="27">
        <v>268800</v>
      </c>
      <c r="E25" s="27">
        <v>268800</v>
      </c>
      <c r="F25" s="71">
        <f t="shared" si="0"/>
        <v>1</v>
      </c>
      <c r="G25" s="104"/>
    </row>
    <row r="26" spans="1:7" ht="12.75" customHeight="1" thickBot="1">
      <c r="A26" s="47">
        <v>3942</v>
      </c>
      <c r="B26" s="39" t="s">
        <v>808</v>
      </c>
      <c r="C26" s="27"/>
      <c r="D26" s="27">
        <v>15000</v>
      </c>
      <c r="E26" s="27">
        <v>15000</v>
      </c>
      <c r="F26" s="226">
        <f t="shared" si="0"/>
        <v>1</v>
      </c>
      <c r="G26" s="104"/>
    </row>
    <row r="27" spans="1:7" s="14" customFormat="1" ht="12.75" customHeight="1" thickBot="1">
      <c r="A27" s="69">
        <v>3940</v>
      </c>
      <c r="B27" s="41" t="s">
        <v>527</v>
      </c>
      <c r="C27" s="7">
        <f>SUM(C25:C25)</f>
        <v>268800</v>
      </c>
      <c r="D27" s="7">
        <f>SUM(D25:D26)</f>
        <v>283800</v>
      </c>
      <c r="E27" s="7">
        <f>SUM(E25:E26)</f>
        <v>283800</v>
      </c>
      <c r="F27" s="602">
        <f t="shared" si="0"/>
        <v>1</v>
      </c>
      <c r="G27" s="41"/>
    </row>
    <row r="28" spans="1:7" s="14" customFormat="1" ht="12.75" customHeight="1">
      <c r="A28" s="263"/>
      <c r="B28" s="264" t="s">
        <v>323</v>
      </c>
      <c r="C28" s="265"/>
      <c r="D28" s="265"/>
      <c r="E28" s="265"/>
      <c r="F28" s="71"/>
      <c r="G28" s="250"/>
    </row>
    <row r="29" spans="1:7" s="14" customFormat="1" ht="12.75" customHeight="1">
      <c r="A29" s="73">
        <v>3961</v>
      </c>
      <c r="B29" s="100" t="s">
        <v>495</v>
      </c>
      <c r="C29" s="110">
        <v>114400</v>
      </c>
      <c r="D29" s="110">
        <v>114400</v>
      </c>
      <c r="E29" s="110">
        <v>114400</v>
      </c>
      <c r="F29" s="71">
        <f t="shared" si="0"/>
        <v>1</v>
      </c>
      <c r="G29" s="104"/>
    </row>
    <row r="30" spans="1:7" s="14" customFormat="1" ht="12.75" customHeight="1">
      <c r="A30" s="73">
        <v>3962</v>
      </c>
      <c r="B30" s="589" t="s">
        <v>820</v>
      </c>
      <c r="C30" s="110"/>
      <c r="D30" s="110">
        <v>50000</v>
      </c>
      <c r="E30" s="110">
        <v>50000</v>
      </c>
      <c r="F30" s="71">
        <f t="shared" si="0"/>
        <v>1</v>
      </c>
      <c r="G30" s="104"/>
    </row>
    <row r="31" spans="1:7" s="14" customFormat="1" ht="12.75" customHeight="1" thickBot="1">
      <c r="A31" s="73">
        <v>3972</v>
      </c>
      <c r="B31" s="271" t="s">
        <v>447</v>
      </c>
      <c r="C31" s="110">
        <v>18500</v>
      </c>
      <c r="D31" s="110">
        <v>18500</v>
      </c>
      <c r="E31" s="110">
        <v>18500</v>
      </c>
      <c r="F31" s="226">
        <f t="shared" si="0"/>
        <v>1</v>
      </c>
      <c r="G31" s="47" t="s">
        <v>536</v>
      </c>
    </row>
    <row r="32" spans="1:7" s="14" customFormat="1" ht="12.75" customHeight="1" thickBot="1">
      <c r="A32" s="266">
        <v>3970</v>
      </c>
      <c r="B32" s="267" t="s">
        <v>492</v>
      </c>
      <c r="C32" s="268">
        <f>SUM(C29:C31)</f>
        <v>132900</v>
      </c>
      <c r="D32" s="268">
        <f>SUM(D29:D31)</f>
        <v>182900</v>
      </c>
      <c r="E32" s="268">
        <f>SUM(E29:E31)</f>
        <v>182900</v>
      </c>
      <c r="F32" s="602">
        <f t="shared" si="0"/>
        <v>1</v>
      </c>
      <c r="G32" s="41"/>
    </row>
    <row r="33" spans="1:7" s="14" customFormat="1" ht="12.75" customHeight="1">
      <c r="A33" s="269"/>
      <c r="B33" s="272" t="s">
        <v>672</v>
      </c>
      <c r="C33" s="270"/>
      <c r="D33" s="270"/>
      <c r="E33" s="270"/>
      <c r="F33" s="71"/>
      <c r="G33" s="38"/>
    </row>
    <row r="34" spans="1:7" s="14" customFormat="1" ht="12.75" customHeight="1">
      <c r="A34" s="73">
        <v>3989</v>
      </c>
      <c r="B34" s="100" t="s">
        <v>825</v>
      </c>
      <c r="C34" s="110">
        <v>6000</v>
      </c>
      <c r="D34" s="110"/>
      <c r="E34" s="110"/>
      <c r="F34" s="71"/>
      <c r="G34" s="104"/>
    </row>
    <row r="35" spans="1:7" s="14" customFormat="1" ht="12.75" customHeight="1">
      <c r="A35" s="77">
        <v>3990</v>
      </c>
      <c r="B35" s="104" t="s">
        <v>736</v>
      </c>
      <c r="C35" s="75">
        <v>1052</v>
      </c>
      <c r="D35" s="75">
        <v>1392</v>
      </c>
      <c r="E35" s="75">
        <v>1392</v>
      </c>
      <c r="F35" s="71">
        <f t="shared" si="0"/>
        <v>1</v>
      </c>
      <c r="G35" s="104"/>
    </row>
    <row r="36" spans="1:7" s="14" customFormat="1" ht="12.75" customHeight="1">
      <c r="A36" s="77">
        <v>3991</v>
      </c>
      <c r="B36" s="104" t="s">
        <v>809</v>
      </c>
      <c r="C36" s="75">
        <v>4212</v>
      </c>
      <c r="D36" s="75">
        <v>7012</v>
      </c>
      <c r="E36" s="75">
        <v>7012</v>
      </c>
      <c r="F36" s="71">
        <f t="shared" si="0"/>
        <v>1</v>
      </c>
      <c r="G36" s="104"/>
    </row>
    <row r="37" spans="1:7" s="14" customFormat="1" ht="12.75" customHeight="1">
      <c r="A37" s="77">
        <v>3992</v>
      </c>
      <c r="B37" s="104" t="s">
        <v>737</v>
      </c>
      <c r="C37" s="75">
        <v>1272</v>
      </c>
      <c r="D37" s="75">
        <v>1972</v>
      </c>
      <c r="E37" s="75">
        <v>1972</v>
      </c>
      <c r="F37" s="71">
        <f t="shared" si="0"/>
        <v>1</v>
      </c>
      <c r="G37" s="104"/>
    </row>
    <row r="38" spans="1:7" s="14" customFormat="1" ht="12.75" customHeight="1">
      <c r="A38" s="77">
        <v>3993</v>
      </c>
      <c r="B38" s="104" t="s">
        <v>738</v>
      </c>
      <c r="C38" s="75">
        <v>1142</v>
      </c>
      <c r="D38" s="75">
        <v>1622</v>
      </c>
      <c r="E38" s="75">
        <v>1622</v>
      </c>
      <c r="F38" s="71">
        <f t="shared" si="0"/>
        <v>1</v>
      </c>
      <c r="G38" s="104"/>
    </row>
    <row r="39" spans="1:7" s="14" customFormat="1" ht="12.75" customHeight="1">
      <c r="A39" s="77">
        <v>3994</v>
      </c>
      <c r="B39" s="104" t="s">
        <v>409</v>
      </c>
      <c r="C39" s="75">
        <v>952</v>
      </c>
      <c r="D39" s="75">
        <v>1192</v>
      </c>
      <c r="E39" s="75">
        <v>1192</v>
      </c>
      <c r="F39" s="71">
        <f t="shared" si="0"/>
        <v>1</v>
      </c>
      <c r="G39" s="104"/>
    </row>
    <row r="40" spans="1:7" s="14" customFormat="1" ht="12.75" customHeight="1">
      <c r="A40" s="77">
        <v>3995</v>
      </c>
      <c r="B40" s="104" t="s">
        <v>410</v>
      </c>
      <c r="C40" s="75">
        <v>992</v>
      </c>
      <c r="D40" s="75">
        <v>1192</v>
      </c>
      <c r="E40" s="75">
        <v>1192</v>
      </c>
      <c r="F40" s="71">
        <f t="shared" si="0"/>
        <v>1</v>
      </c>
      <c r="G40" s="104"/>
    </row>
    <row r="41" spans="1:7" s="14" customFormat="1" ht="12.75" customHeight="1">
      <c r="A41" s="77">
        <v>3996</v>
      </c>
      <c r="B41" s="104" t="s">
        <v>411</v>
      </c>
      <c r="C41" s="75">
        <v>992</v>
      </c>
      <c r="D41" s="75">
        <v>1302</v>
      </c>
      <c r="E41" s="75">
        <v>1302</v>
      </c>
      <c r="F41" s="71">
        <f t="shared" si="0"/>
        <v>1</v>
      </c>
      <c r="G41" s="104"/>
    </row>
    <row r="42" spans="1:7" s="14" customFormat="1" ht="12.75" customHeight="1">
      <c r="A42" s="77">
        <v>3997</v>
      </c>
      <c r="B42" s="104" t="s">
        <v>412</v>
      </c>
      <c r="C42" s="75">
        <v>942</v>
      </c>
      <c r="D42" s="75">
        <v>1152</v>
      </c>
      <c r="E42" s="75">
        <v>1152</v>
      </c>
      <c r="F42" s="71">
        <f t="shared" si="0"/>
        <v>1</v>
      </c>
      <c r="G42" s="104"/>
    </row>
    <row r="43" spans="1:7" s="14" customFormat="1" ht="12.75" customHeight="1">
      <c r="A43" s="77">
        <v>3998</v>
      </c>
      <c r="B43" s="104" t="s">
        <v>413</v>
      </c>
      <c r="C43" s="75">
        <v>932</v>
      </c>
      <c r="D43" s="75">
        <v>1252</v>
      </c>
      <c r="E43" s="75">
        <v>1252</v>
      </c>
      <c r="F43" s="71">
        <f t="shared" si="0"/>
        <v>1</v>
      </c>
      <c r="G43" s="104"/>
    </row>
    <row r="44" spans="1:7" s="14" customFormat="1" ht="12.75" customHeight="1" thickBot="1">
      <c r="A44" s="121">
        <v>3999</v>
      </c>
      <c r="B44" s="104" t="s">
        <v>414</v>
      </c>
      <c r="C44" s="92">
        <v>1032</v>
      </c>
      <c r="D44" s="92">
        <v>1432</v>
      </c>
      <c r="E44" s="92">
        <v>1432</v>
      </c>
      <c r="F44" s="226">
        <f t="shared" si="0"/>
        <v>1</v>
      </c>
      <c r="G44" s="104"/>
    </row>
    <row r="45" spans="1:7" s="14" customFormat="1" ht="12.75" customHeight="1" thickBot="1">
      <c r="A45" s="69"/>
      <c r="B45" s="41" t="s">
        <v>492</v>
      </c>
      <c r="C45" s="7">
        <f>SUM(C34:C44)</f>
        <v>19520</v>
      </c>
      <c r="D45" s="7">
        <f>SUM(D34:D44)</f>
        <v>19520</v>
      </c>
      <c r="E45" s="7">
        <f>SUM(E34:E44)</f>
        <v>19520</v>
      </c>
      <c r="F45" s="602">
        <f t="shared" si="0"/>
        <v>1</v>
      </c>
      <c r="G45" s="41"/>
    </row>
    <row r="46" spans="1:7" s="14" customFormat="1" ht="12.75" customHeight="1" thickBot="1">
      <c r="A46" s="69">
        <v>3900</v>
      </c>
      <c r="B46" s="41" t="s">
        <v>486</v>
      </c>
      <c r="C46" s="7">
        <f>C27+C19+C10+C23+C32+C45</f>
        <v>962520</v>
      </c>
      <c r="D46" s="7">
        <f>D27+D19+D10+D23+D32+D45</f>
        <v>1120072</v>
      </c>
      <c r="E46" s="7">
        <f>E27+E19+E10+E23+E32+E45</f>
        <v>1120072</v>
      </c>
      <c r="F46" s="602">
        <f t="shared" si="0"/>
        <v>1</v>
      </c>
      <c r="G46" s="41"/>
    </row>
    <row r="47" spans="1:7" s="14" customFormat="1" ht="12.75" customHeight="1">
      <c r="A47" s="52"/>
      <c r="B47" s="100" t="s">
        <v>523</v>
      </c>
      <c r="C47" s="75"/>
      <c r="D47" s="75"/>
      <c r="E47" s="75"/>
      <c r="F47" s="71"/>
      <c r="G47" s="43"/>
    </row>
    <row r="48" spans="1:7" s="14" customFormat="1" ht="12.75" customHeight="1">
      <c r="A48" s="52"/>
      <c r="B48" s="27" t="s">
        <v>424</v>
      </c>
      <c r="C48" s="75"/>
      <c r="D48" s="75"/>
      <c r="E48" s="75"/>
      <c r="F48" s="71"/>
      <c r="G48" s="43"/>
    </row>
    <row r="49" spans="1:7" s="14" customFormat="1" ht="12.75" customHeight="1">
      <c r="A49" s="52"/>
      <c r="B49" s="100" t="s">
        <v>719</v>
      </c>
      <c r="C49" s="75"/>
      <c r="D49" s="75"/>
      <c r="E49" s="75"/>
      <c r="F49" s="71"/>
      <c r="G49" s="43"/>
    </row>
    <row r="50" spans="1:7" s="14" customFormat="1" ht="12.75" customHeight="1">
      <c r="A50" s="51"/>
      <c r="B50" s="27" t="s">
        <v>714</v>
      </c>
      <c r="C50" s="27">
        <f>SUM(C10+C19+C23+C27+C32+C45)-C51</f>
        <v>758520</v>
      </c>
      <c r="D50" s="27">
        <f>SUM(D10+D19+D23+D27+D32+D45)-D51</f>
        <v>808520</v>
      </c>
      <c r="E50" s="27">
        <f>SUM(E10+E19+E23+E27+E32+E45)-E51</f>
        <v>808520</v>
      </c>
      <c r="F50" s="71">
        <f t="shared" si="0"/>
        <v>1</v>
      </c>
      <c r="G50" s="43"/>
    </row>
    <row r="51" spans="1:7" s="14" customFormat="1" ht="12.75" customHeight="1">
      <c r="A51" s="51"/>
      <c r="B51" s="110" t="s">
        <v>691</v>
      </c>
      <c r="C51" s="27">
        <f>SUM(C9+C18+C16)</f>
        <v>204000</v>
      </c>
      <c r="D51" s="27">
        <f>SUM(D9+D18+D16+D26)</f>
        <v>311552</v>
      </c>
      <c r="E51" s="27">
        <f>SUM(E9+E18+E16+E26)</f>
        <v>311552</v>
      </c>
      <c r="F51" s="997">
        <f t="shared" si="0"/>
        <v>1</v>
      </c>
      <c r="G51" s="50"/>
    </row>
    <row r="52" spans="1:7" s="14" customFormat="1" ht="12.75" customHeight="1">
      <c r="A52" s="290"/>
      <c r="B52" s="291" t="s">
        <v>335</v>
      </c>
      <c r="C52" s="83">
        <f>SUM(C48:C51)</f>
        <v>962520</v>
      </c>
      <c r="D52" s="83">
        <f>SUM(D48:D51)</f>
        <v>1120072</v>
      </c>
      <c r="E52" s="83">
        <f>SUM(E48:E51)</f>
        <v>1120072</v>
      </c>
      <c r="F52" s="247">
        <f t="shared" si="0"/>
        <v>1</v>
      </c>
      <c r="G52" s="50"/>
    </row>
    <row r="53" spans="1:7" ht="12.75" customHeight="1">
      <c r="A53" s="45"/>
      <c r="B53" s="46"/>
      <c r="C53" s="19"/>
      <c r="D53" s="19"/>
      <c r="E53" s="19"/>
      <c r="F53" s="19"/>
      <c r="G53" s="46"/>
    </row>
    <row r="54" ht="12.75" customHeight="1">
      <c r="A54" s="61"/>
    </row>
  </sheetData>
  <sheetProtection/>
  <mergeCells count="6">
    <mergeCell ref="F4:F6"/>
    <mergeCell ref="A2:G2"/>
    <mergeCell ref="A1:G1"/>
    <mergeCell ref="C4:C6"/>
    <mergeCell ref="D4:D6"/>
    <mergeCell ref="E4:E6"/>
  </mergeCells>
  <printOptions horizontalCentered="1"/>
  <pageMargins left="0" right="0" top="0.3937007874015748" bottom="0.1968503937007874" header="0.5905511811023623" footer="0"/>
  <pageSetup firstPageNumber="42" useFirstPageNumber="1" horizontalDpi="300" verticalDpi="300" orientation="landscape" paperSize="9" scale="79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04"/>
  <sheetViews>
    <sheetView showZeros="0" zoomScalePageLayoutView="0" workbookViewId="0" topLeftCell="A76">
      <selection activeCell="B71" sqref="B71"/>
    </sheetView>
  </sheetViews>
  <sheetFormatPr defaultColWidth="9.125" defaultRowHeight="12.75" customHeight="1"/>
  <cols>
    <col min="1" max="1" width="5.75390625" style="45" customWidth="1"/>
    <col min="2" max="2" width="66.125" style="46" customWidth="1"/>
    <col min="3" max="5" width="12.125" style="53" customWidth="1"/>
    <col min="6" max="6" width="9.75390625" style="53" customWidth="1"/>
    <col min="7" max="7" width="57.625" style="46" customWidth="1"/>
    <col min="8" max="16384" width="9.125" style="46" customWidth="1"/>
  </cols>
  <sheetData>
    <row r="1" spans="1:7" s="17" customFormat="1" ht="12.75" customHeight="1">
      <c r="A1" s="1076" t="s">
        <v>487</v>
      </c>
      <c r="B1" s="1072"/>
      <c r="C1" s="1072"/>
      <c r="D1" s="1072"/>
      <c r="E1" s="1072"/>
      <c r="F1" s="1072"/>
      <c r="G1" s="1072"/>
    </row>
    <row r="2" spans="1:7" s="17" customFormat="1" ht="12.75" customHeight="1">
      <c r="A2" s="1071" t="s">
        <v>368</v>
      </c>
      <c r="B2" s="1072"/>
      <c r="C2" s="1072"/>
      <c r="D2" s="1072"/>
      <c r="E2" s="1072"/>
      <c r="F2" s="1072"/>
      <c r="G2" s="1072"/>
    </row>
    <row r="3" spans="1:7" s="17" customFormat="1" ht="12.75" customHeight="1">
      <c r="A3" s="70"/>
      <c r="B3" s="70"/>
      <c r="C3" s="1074"/>
      <c r="D3" s="1074"/>
      <c r="E3" s="1074"/>
      <c r="F3" s="1074"/>
      <c r="G3" s="1075"/>
    </row>
    <row r="4" spans="1:7" ht="10.5" customHeight="1">
      <c r="A4" s="702"/>
      <c r="B4" s="699"/>
      <c r="C4" s="894"/>
      <c r="D4" s="894"/>
      <c r="E4" s="894"/>
      <c r="F4" s="894"/>
      <c r="G4" s="895" t="s">
        <v>534</v>
      </c>
    </row>
    <row r="5" spans="1:7" ht="12.75" customHeight="1">
      <c r="A5" s="878"/>
      <c r="B5" s="896"/>
      <c r="C5" s="1021" t="s">
        <v>327</v>
      </c>
      <c r="D5" s="1021" t="s">
        <v>397</v>
      </c>
      <c r="E5" s="1021" t="s">
        <v>142</v>
      </c>
      <c r="F5" s="1021" t="s">
        <v>799</v>
      </c>
      <c r="G5" s="897"/>
    </row>
    <row r="6" spans="1:7" ht="12" customHeight="1">
      <c r="A6" s="707" t="s">
        <v>698</v>
      </c>
      <c r="B6" s="898" t="s">
        <v>483</v>
      </c>
      <c r="C6" s="1022"/>
      <c r="D6" s="1052"/>
      <c r="E6" s="1052"/>
      <c r="F6" s="1077"/>
      <c r="G6" s="780" t="s">
        <v>484</v>
      </c>
    </row>
    <row r="7" spans="1:7" ht="12.75" customHeight="1" thickBot="1">
      <c r="A7" s="899"/>
      <c r="B7" s="900"/>
      <c r="C7" s="1053"/>
      <c r="D7" s="1053"/>
      <c r="E7" s="1053"/>
      <c r="F7" s="1078"/>
      <c r="G7" s="734" t="s">
        <v>485</v>
      </c>
    </row>
    <row r="8" spans="1:7" ht="12.75" customHeight="1">
      <c r="A8" s="901" t="s">
        <v>506</v>
      </c>
      <c r="B8" s="712" t="s">
        <v>507</v>
      </c>
      <c r="C8" s="902" t="s">
        <v>508</v>
      </c>
      <c r="D8" s="902" t="s">
        <v>509</v>
      </c>
      <c r="E8" s="902" t="s">
        <v>510</v>
      </c>
      <c r="F8" s="902" t="s">
        <v>303</v>
      </c>
      <c r="G8" s="902" t="s">
        <v>916</v>
      </c>
    </row>
    <row r="9" spans="1:7" ht="16.5" customHeight="1">
      <c r="A9" s="842"/>
      <c r="B9" s="903" t="s">
        <v>682</v>
      </c>
      <c r="C9" s="785"/>
      <c r="D9" s="785"/>
      <c r="E9" s="785"/>
      <c r="F9" s="785"/>
      <c r="G9" s="904"/>
    </row>
    <row r="10" spans="1:7" ht="12">
      <c r="A10" s="707"/>
      <c r="B10" s="905" t="s">
        <v>668</v>
      </c>
      <c r="C10" s="906"/>
      <c r="D10" s="906"/>
      <c r="E10" s="906"/>
      <c r="F10" s="906"/>
      <c r="G10" s="723"/>
    </row>
    <row r="11" spans="1:7" ht="12">
      <c r="A11" s="907">
        <v>4014</v>
      </c>
      <c r="B11" s="614" t="s">
        <v>837</v>
      </c>
      <c r="C11" s="908">
        <v>30000</v>
      </c>
      <c r="D11" s="908">
        <f>SUM(D12:D13)</f>
        <v>48961</v>
      </c>
      <c r="E11" s="908">
        <f>SUM(E12:E13)</f>
        <v>44220</v>
      </c>
      <c r="F11" s="616">
        <f>SUM(E11/D11)</f>
        <v>0.9031678274545046</v>
      </c>
      <c r="G11" s="909"/>
    </row>
    <row r="12" spans="1:7" ht="12">
      <c r="A12" s="907"/>
      <c r="B12" s="910" t="s">
        <v>764</v>
      </c>
      <c r="C12" s="908"/>
      <c r="D12" s="911">
        <v>1861</v>
      </c>
      <c r="E12" s="911">
        <v>1861</v>
      </c>
      <c r="F12" s="616">
        <f aca="true" t="shared" si="0" ref="F12:F74">SUM(E12/D12)</f>
        <v>1</v>
      </c>
      <c r="G12" s="909"/>
    </row>
    <row r="13" spans="1:7" ht="12">
      <c r="A13" s="907"/>
      <c r="B13" s="910" t="s">
        <v>150</v>
      </c>
      <c r="C13" s="908"/>
      <c r="D13" s="911">
        <v>47100</v>
      </c>
      <c r="E13" s="911">
        <v>42359</v>
      </c>
      <c r="F13" s="616">
        <f t="shared" si="0"/>
        <v>0.8993418259023355</v>
      </c>
      <c r="G13" s="909"/>
    </row>
    <row r="14" spans="1:7" ht="12">
      <c r="A14" s="907">
        <v>4016</v>
      </c>
      <c r="B14" s="614" t="s">
        <v>658</v>
      </c>
      <c r="C14" s="908"/>
      <c r="D14" s="908">
        <v>14060</v>
      </c>
      <c r="E14" s="908">
        <v>18801</v>
      </c>
      <c r="F14" s="938">
        <f t="shared" si="0"/>
        <v>1.3371977240398294</v>
      </c>
      <c r="G14" s="912"/>
    </row>
    <row r="15" spans="1:7" s="42" customFormat="1" ht="12">
      <c r="A15" s="842">
        <v>4010</v>
      </c>
      <c r="B15" s="913" t="s">
        <v>669</v>
      </c>
      <c r="C15" s="914">
        <f>SUM(C11:C13)</f>
        <v>30000</v>
      </c>
      <c r="D15" s="914">
        <f>SUM(D11+D14)</f>
        <v>63021</v>
      </c>
      <c r="E15" s="914">
        <f>SUM(E11+E14)</f>
        <v>63021</v>
      </c>
      <c r="F15" s="915">
        <f t="shared" si="0"/>
        <v>1</v>
      </c>
      <c r="G15" s="916"/>
    </row>
    <row r="16" spans="1:7" s="42" customFormat="1" ht="12">
      <c r="A16" s="88"/>
      <c r="B16" s="917" t="s">
        <v>670</v>
      </c>
      <c r="C16" s="615"/>
      <c r="D16" s="615"/>
      <c r="E16" s="615"/>
      <c r="F16" s="616"/>
      <c r="G16" s="718"/>
    </row>
    <row r="17" spans="1:7" s="42" customFormat="1" ht="12">
      <c r="A17" s="907">
        <v>4032</v>
      </c>
      <c r="B17" s="614" t="s">
        <v>363</v>
      </c>
      <c r="C17" s="615">
        <v>4000</v>
      </c>
      <c r="D17" s="615">
        <v>4000</v>
      </c>
      <c r="E17" s="615">
        <v>4000</v>
      </c>
      <c r="F17" s="616">
        <f t="shared" si="0"/>
        <v>1</v>
      </c>
      <c r="G17" s="718"/>
    </row>
    <row r="18" spans="1:7" s="42" customFormat="1" ht="12">
      <c r="A18" s="718">
        <v>4034</v>
      </c>
      <c r="B18" s="617" t="s">
        <v>980</v>
      </c>
      <c r="C18" s="615"/>
      <c r="D18" s="615">
        <v>540</v>
      </c>
      <c r="E18" s="615">
        <v>540</v>
      </c>
      <c r="F18" s="938">
        <f t="shared" si="0"/>
        <v>1</v>
      </c>
      <c r="G18" s="918"/>
    </row>
    <row r="19" spans="1:7" s="42" customFormat="1" ht="12">
      <c r="A19" s="842">
        <v>4030</v>
      </c>
      <c r="B19" s="913" t="s">
        <v>671</v>
      </c>
      <c r="C19" s="737">
        <f>SUM(C17:C17)</f>
        <v>4000</v>
      </c>
      <c r="D19" s="737">
        <f>SUM(D17:D18)</f>
        <v>4540</v>
      </c>
      <c r="E19" s="737">
        <f>SUM(E17:E18)</f>
        <v>4540</v>
      </c>
      <c r="F19" s="915">
        <f t="shared" si="0"/>
        <v>1</v>
      </c>
      <c r="G19" s="919"/>
    </row>
    <row r="20" spans="1:7" s="42" customFormat="1" ht="12.75">
      <c r="A20" s="88"/>
      <c r="B20" s="920" t="s">
        <v>675</v>
      </c>
      <c r="C20" s="921"/>
      <c r="D20" s="921"/>
      <c r="E20" s="921"/>
      <c r="F20" s="616"/>
      <c r="G20" s="922"/>
    </row>
    <row r="21" spans="1:7" s="42" customFormat="1" ht="12">
      <c r="A21" s="907">
        <v>4117</v>
      </c>
      <c r="B21" s="923" t="s">
        <v>823</v>
      </c>
      <c r="C21" s="615">
        <v>522000</v>
      </c>
      <c r="D21" s="615">
        <v>522000</v>
      </c>
      <c r="E21" s="615">
        <v>411024</v>
      </c>
      <c r="F21" s="616">
        <f t="shared" si="0"/>
        <v>0.7874022988505747</v>
      </c>
      <c r="G21" s="924"/>
    </row>
    <row r="22" spans="1:7" s="42" customFormat="1" ht="12">
      <c r="A22" s="907">
        <v>4118</v>
      </c>
      <c r="B22" s="923" t="s">
        <v>518</v>
      </c>
      <c r="C22" s="615">
        <v>670000</v>
      </c>
      <c r="D22" s="615">
        <v>670000</v>
      </c>
      <c r="E22" s="615">
        <v>527559</v>
      </c>
      <c r="F22" s="616">
        <f t="shared" si="0"/>
        <v>0.7874014925373134</v>
      </c>
      <c r="G22" s="924"/>
    </row>
    <row r="23" spans="1:7" s="42" customFormat="1" ht="12">
      <c r="A23" s="907">
        <v>4119</v>
      </c>
      <c r="B23" s="923" t="s">
        <v>1</v>
      </c>
      <c r="C23" s="615"/>
      <c r="D23" s="615">
        <v>150000</v>
      </c>
      <c r="E23" s="615">
        <v>118110</v>
      </c>
      <c r="F23" s="616">
        <f t="shared" si="0"/>
        <v>0.7874</v>
      </c>
      <c r="G23" s="924"/>
    </row>
    <row r="24" spans="1:7" s="42" customFormat="1" ht="12">
      <c r="A24" s="907">
        <v>4120</v>
      </c>
      <c r="B24" s="923" t="s">
        <v>824</v>
      </c>
      <c r="C24" s="615">
        <v>430000</v>
      </c>
      <c r="D24" s="615">
        <v>430000</v>
      </c>
      <c r="E24" s="615">
        <v>338583</v>
      </c>
      <c r="F24" s="616">
        <f t="shared" si="0"/>
        <v>0.7874023255813953</v>
      </c>
      <c r="G24" s="924"/>
    </row>
    <row r="25" spans="1:7" s="42" customFormat="1" ht="12">
      <c r="A25" s="907"/>
      <c r="B25" s="925" t="s">
        <v>406</v>
      </c>
      <c r="C25" s="615"/>
      <c r="D25" s="615"/>
      <c r="E25" s="615"/>
      <c r="F25" s="616"/>
      <c r="G25" s="922"/>
    </row>
    <row r="26" spans="1:7" s="37" customFormat="1" ht="12">
      <c r="A26" s="718">
        <v>4121</v>
      </c>
      <c r="B26" s="926" t="s">
        <v>448</v>
      </c>
      <c r="C26" s="724">
        <v>37700</v>
      </c>
      <c r="D26" s="724">
        <v>69485</v>
      </c>
      <c r="E26" s="724">
        <v>69485</v>
      </c>
      <c r="F26" s="616">
        <f t="shared" si="0"/>
        <v>1</v>
      </c>
      <c r="G26" s="909"/>
    </row>
    <row r="27" spans="1:7" s="37" customFormat="1" ht="12">
      <c r="A27" s="718"/>
      <c r="B27" s="910" t="s">
        <v>764</v>
      </c>
      <c r="C27" s="724"/>
      <c r="D27" s="911">
        <v>965</v>
      </c>
      <c r="E27" s="911">
        <v>965</v>
      </c>
      <c r="F27" s="616">
        <f t="shared" si="0"/>
        <v>1</v>
      </c>
      <c r="G27" s="909"/>
    </row>
    <row r="28" spans="1:7" s="37" customFormat="1" ht="12">
      <c r="A28" s="718"/>
      <c r="B28" s="910" t="s">
        <v>150</v>
      </c>
      <c r="C28" s="724"/>
      <c r="D28" s="911">
        <v>56220</v>
      </c>
      <c r="E28" s="911">
        <v>56220</v>
      </c>
      <c r="F28" s="616">
        <f t="shared" si="0"/>
        <v>1</v>
      </c>
      <c r="G28" s="909"/>
    </row>
    <row r="29" spans="1:7" s="37" customFormat="1" ht="12">
      <c r="A29" s="718">
        <v>4122</v>
      </c>
      <c r="B29" s="927" t="s">
        <v>547</v>
      </c>
      <c r="C29" s="615">
        <v>120000</v>
      </c>
      <c r="D29" s="615">
        <f>SUM(D30:D31)</f>
        <v>160705</v>
      </c>
      <c r="E29" s="615">
        <f>SUM(E30:E31)</f>
        <v>160705</v>
      </c>
      <c r="F29" s="616">
        <f t="shared" si="0"/>
        <v>1</v>
      </c>
      <c r="G29" s="723"/>
    </row>
    <row r="30" spans="1:7" s="37" customFormat="1" ht="12">
      <c r="A30" s="718"/>
      <c r="B30" s="910" t="s">
        <v>764</v>
      </c>
      <c r="C30" s="615"/>
      <c r="D30" s="615"/>
      <c r="E30" s="928">
        <v>7500</v>
      </c>
      <c r="F30" s="616"/>
      <c r="G30" s="723"/>
    </row>
    <row r="31" spans="1:7" s="37" customFormat="1" ht="12">
      <c r="A31" s="718"/>
      <c r="B31" s="910" t="s">
        <v>150</v>
      </c>
      <c r="C31" s="615"/>
      <c r="D31" s="928">
        <v>160705</v>
      </c>
      <c r="E31" s="928">
        <v>153205</v>
      </c>
      <c r="F31" s="616">
        <f t="shared" si="0"/>
        <v>0.953330636881242</v>
      </c>
      <c r="G31" s="723"/>
    </row>
    <row r="32" spans="1:7" s="37" customFormat="1" ht="12">
      <c r="A32" s="815">
        <v>4123</v>
      </c>
      <c r="B32" s="929" t="s">
        <v>405</v>
      </c>
      <c r="C32" s="930">
        <v>2865477</v>
      </c>
      <c r="D32" s="930">
        <f>SUM(D33:D36)</f>
        <v>3003680</v>
      </c>
      <c r="E32" s="930">
        <f>SUM(E33:E36)</f>
        <v>2528693</v>
      </c>
      <c r="F32" s="616">
        <f t="shared" si="0"/>
        <v>0.8418649789591435</v>
      </c>
      <c r="G32" s="723"/>
    </row>
    <row r="33" spans="1:7" s="37" customFormat="1" ht="12">
      <c r="A33" s="815"/>
      <c r="B33" s="912" t="s">
        <v>431</v>
      </c>
      <c r="C33" s="930"/>
      <c r="D33" s="930"/>
      <c r="E33" s="931">
        <v>35000</v>
      </c>
      <c r="F33" s="616"/>
      <c r="G33" s="723"/>
    </row>
    <row r="34" spans="1:7" s="37" customFormat="1" ht="12">
      <c r="A34" s="815"/>
      <c r="B34" s="928" t="s">
        <v>722</v>
      </c>
      <c r="C34" s="930"/>
      <c r="D34" s="930"/>
      <c r="E34" s="931">
        <v>6500</v>
      </c>
      <c r="F34" s="616"/>
      <c r="G34" s="723"/>
    </row>
    <row r="35" spans="1:7" s="37" customFormat="1" ht="12">
      <c r="A35" s="815"/>
      <c r="B35" s="910" t="s">
        <v>764</v>
      </c>
      <c r="C35" s="930"/>
      <c r="D35" s="930"/>
      <c r="E35" s="931">
        <v>80000</v>
      </c>
      <c r="F35" s="616"/>
      <c r="G35" s="723"/>
    </row>
    <row r="36" spans="1:7" s="37" customFormat="1" ht="12">
      <c r="A36" s="815"/>
      <c r="B36" s="910" t="s">
        <v>150</v>
      </c>
      <c r="C36" s="930"/>
      <c r="D36" s="931">
        <v>3003680</v>
      </c>
      <c r="E36" s="931">
        <v>2407193</v>
      </c>
      <c r="F36" s="616">
        <f t="shared" si="0"/>
        <v>0.8014145980930059</v>
      </c>
      <c r="G36" s="723"/>
    </row>
    <row r="37" spans="1:7" s="37" customFormat="1" ht="12">
      <c r="A37" s="815">
        <v>4124</v>
      </c>
      <c r="B37" s="929" t="s">
        <v>805</v>
      </c>
      <c r="C37" s="930"/>
      <c r="D37" s="930">
        <v>57150</v>
      </c>
      <c r="E37" s="930">
        <v>57150</v>
      </c>
      <c r="F37" s="616">
        <f t="shared" si="0"/>
        <v>1</v>
      </c>
      <c r="G37" s="723"/>
    </row>
    <row r="38" spans="1:7" s="37" customFormat="1" ht="12">
      <c r="A38" s="932"/>
      <c r="B38" s="933" t="s">
        <v>488</v>
      </c>
      <c r="C38" s="743">
        <f>SUM(C21:C32)</f>
        <v>4645177</v>
      </c>
      <c r="D38" s="743">
        <f>D21+D22+D23+D24+D26+D29+D32+D37</f>
        <v>5063020</v>
      </c>
      <c r="E38" s="743">
        <f>E21+E22+E23+E24+E26+E29+E32+E37</f>
        <v>4211309</v>
      </c>
      <c r="F38" s="934">
        <f t="shared" si="0"/>
        <v>0.8317780692156065</v>
      </c>
      <c r="G38" s="719"/>
    </row>
    <row r="39" spans="1:7" s="37" customFormat="1" ht="12">
      <c r="A39" s="718">
        <v>4131</v>
      </c>
      <c r="B39" s="926" t="s">
        <v>708</v>
      </c>
      <c r="C39" s="615">
        <v>50000</v>
      </c>
      <c r="D39" s="615">
        <f>SUM(D40:D41)</f>
        <v>57378</v>
      </c>
      <c r="E39" s="615">
        <f>SUM(E40:E41)</f>
        <v>57378</v>
      </c>
      <c r="F39" s="616">
        <f t="shared" si="0"/>
        <v>1</v>
      </c>
      <c r="G39" s="909"/>
    </row>
    <row r="40" spans="1:7" s="37" customFormat="1" ht="12">
      <c r="A40" s="718"/>
      <c r="B40" s="910" t="s">
        <v>764</v>
      </c>
      <c r="C40" s="615"/>
      <c r="D40" s="928">
        <v>41</v>
      </c>
      <c r="E40" s="928">
        <v>791</v>
      </c>
      <c r="F40" s="616">
        <f t="shared" si="0"/>
        <v>19.29268292682927</v>
      </c>
      <c r="G40" s="909"/>
    </row>
    <row r="41" spans="1:7" s="37" customFormat="1" ht="12">
      <c r="A41" s="718"/>
      <c r="B41" s="910" t="s">
        <v>150</v>
      </c>
      <c r="C41" s="615"/>
      <c r="D41" s="928">
        <v>57337</v>
      </c>
      <c r="E41" s="928">
        <v>56587</v>
      </c>
      <c r="F41" s="616">
        <f t="shared" si="0"/>
        <v>0.986919441198528</v>
      </c>
      <c r="G41" s="909"/>
    </row>
    <row r="42" spans="1:7" s="37" customFormat="1" ht="12" customHeight="1">
      <c r="A42" s="718">
        <v>4132</v>
      </c>
      <c r="B42" s="926" t="s">
        <v>443</v>
      </c>
      <c r="C42" s="615">
        <v>30000</v>
      </c>
      <c r="D42" s="615">
        <v>38309</v>
      </c>
      <c r="E42" s="615">
        <v>38309</v>
      </c>
      <c r="F42" s="616">
        <f t="shared" si="0"/>
        <v>1</v>
      </c>
      <c r="G42" s="909"/>
    </row>
    <row r="43" spans="1:7" s="37" customFormat="1" ht="12.75" customHeight="1">
      <c r="A43" s="718">
        <v>4133</v>
      </c>
      <c r="B43" s="926" t="s">
        <v>709</v>
      </c>
      <c r="C43" s="615">
        <v>150000</v>
      </c>
      <c r="D43" s="615">
        <f>SUM(D44:D45)</f>
        <v>188219</v>
      </c>
      <c r="E43" s="615">
        <f>SUM(E44:E45)</f>
        <v>188219</v>
      </c>
      <c r="F43" s="616">
        <f t="shared" si="0"/>
        <v>1</v>
      </c>
      <c r="G43" s="723"/>
    </row>
    <row r="44" spans="1:7" s="37" customFormat="1" ht="12.75" customHeight="1">
      <c r="A44" s="718"/>
      <c r="B44" s="910" t="s">
        <v>764</v>
      </c>
      <c r="C44" s="615"/>
      <c r="D44" s="615"/>
      <c r="E44" s="928">
        <v>1200</v>
      </c>
      <c r="F44" s="616"/>
      <c r="G44" s="723"/>
    </row>
    <row r="45" spans="1:7" s="37" customFormat="1" ht="12.75" customHeight="1">
      <c r="A45" s="718"/>
      <c r="B45" s="910" t="s">
        <v>150</v>
      </c>
      <c r="C45" s="615"/>
      <c r="D45" s="928">
        <v>188219</v>
      </c>
      <c r="E45" s="928">
        <v>187019</v>
      </c>
      <c r="F45" s="616">
        <f t="shared" si="0"/>
        <v>0.99362444811629</v>
      </c>
      <c r="G45" s="723"/>
    </row>
    <row r="46" spans="1:7" s="37" customFormat="1" ht="12">
      <c r="A46" s="718">
        <v>4135</v>
      </c>
      <c r="B46" s="926" t="s">
        <v>710</v>
      </c>
      <c r="C46" s="615">
        <v>120000</v>
      </c>
      <c r="D46" s="615">
        <v>120000</v>
      </c>
      <c r="E46" s="615">
        <v>95564</v>
      </c>
      <c r="F46" s="616">
        <f t="shared" si="0"/>
        <v>0.7963666666666667</v>
      </c>
      <c r="G46" s="918"/>
    </row>
    <row r="47" spans="1:7" s="37" customFormat="1" ht="12">
      <c r="A47" s="613">
        <v>4138</v>
      </c>
      <c r="B47" s="614" t="s">
        <v>285</v>
      </c>
      <c r="C47" s="615">
        <v>80000</v>
      </c>
      <c r="D47" s="615">
        <v>80000</v>
      </c>
      <c r="E47" s="615">
        <v>100969</v>
      </c>
      <c r="F47" s="616">
        <f t="shared" si="0"/>
        <v>1.2621125</v>
      </c>
      <c r="G47" s="617"/>
    </row>
    <row r="48" spans="1:7" s="37" customFormat="1" ht="12">
      <c r="A48" s="613">
        <v>4139</v>
      </c>
      <c r="B48" s="614" t="s">
        <v>362</v>
      </c>
      <c r="C48" s="615">
        <v>6000</v>
      </c>
      <c r="D48" s="615">
        <v>6000</v>
      </c>
      <c r="E48" s="615">
        <v>6000</v>
      </c>
      <c r="F48" s="616">
        <f t="shared" si="0"/>
        <v>1</v>
      </c>
      <c r="G48" s="718"/>
    </row>
    <row r="49" spans="1:7" s="37" customFormat="1" ht="12">
      <c r="A49" s="613">
        <v>4140</v>
      </c>
      <c r="B49" s="935" t="s">
        <v>819</v>
      </c>
      <c r="C49" s="615"/>
      <c r="D49" s="615">
        <v>16526</v>
      </c>
      <c r="E49" s="615">
        <v>16526</v>
      </c>
      <c r="F49" s="938">
        <f t="shared" si="0"/>
        <v>1</v>
      </c>
      <c r="G49" s="718"/>
    </row>
    <row r="50" spans="1:7" s="37" customFormat="1" ht="12">
      <c r="A50" s="842">
        <v>4100</v>
      </c>
      <c r="B50" s="913" t="s">
        <v>527</v>
      </c>
      <c r="C50" s="737">
        <f>SUM(C38:C48)</f>
        <v>5081177</v>
      </c>
      <c r="D50" s="737">
        <f>D38+D39+D42+D43+D46+D47+D48+D49</f>
        <v>5569452</v>
      </c>
      <c r="E50" s="737">
        <f>E38+E39+E42+E43+E46+E47+E48+E49</f>
        <v>4714274</v>
      </c>
      <c r="F50" s="915">
        <f t="shared" si="0"/>
        <v>0.8464520387284064</v>
      </c>
      <c r="G50" s="904"/>
    </row>
    <row r="51" spans="1:7" s="37" customFormat="1" ht="12">
      <c r="A51" s="878"/>
      <c r="B51" s="936" t="s">
        <v>446</v>
      </c>
      <c r="C51" s="615"/>
      <c r="D51" s="615"/>
      <c r="E51" s="615"/>
      <c r="F51" s="616"/>
      <c r="G51" s="723"/>
    </row>
    <row r="52" spans="1:7" s="37" customFormat="1" ht="12">
      <c r="A52" s="907">
        <v>4211</v>
      </c>
      <c r="B52" s="614" t="s">
        <v>449</v>
      </c>
      <c r="C52" s="615"/>
      <c r="D52" s="615"/>
      <c r="E52" s="615"/>
      <c r="F52" s="616"/>
      <c r="G52" s="723"/>
    </row>
    <row r="53" spans="1:7" s="37" customFormat="1" ht="12">
      <c r="A53" s="907">
        <v>4213</v>
      </c>
      <c r="B53" s="614" t="s">
        <v>451</v>
      </c>
      <c r="C53" s="615"/>
      <c r="D53" s="615"/>
      <c r="E53" s="615"/>
      <c r="F53" s="616"/>
      <c r="G53" s="723"/>
    </row>
    <row r="54" spans="1:7" s="37" customFormat="1" ht="12">
      <c r="A54" s="907">
        <v>4215</v>
      </c>
      <c r="B54" s="614" t="s">
        <v>676</v>
      </c>
      <c r="C54" s="615"/>
      <c r="D54" s="615"/>
      <c r="E54" s="615"/>
      <c r="F54" s="616"/>
      <c r="G54" s="723"/>
    </row>
    <row r="55" spans="1:7" s="37" customFormat="1" ht="12">
      <c r="A55" s="907">
        <v>4217</v>
      </c>
      <c r="B55" s="614" t="s">
        <v>300</v>
      </c>
      <c r="C55" s="615"/>
      <c r="D55" s="615"/>
      <c r="E55" s="615"/>
      <c r="F55" s="616"/>
      <c r="G55" s="723"/>
    </row>
    <row r="56" spans="1:7" s="37" customFormat="1" ht="12">
      <c r="A56" s="907">
        <v>4219</v>
      </c>
      <c r="B56" s="614" t="s">
        <v>452</v>
      </c>
      <c r="C56" s="615"/>
      <c r="D56" s="615"/>
      <c r="E56" s="615"/>
      <c r="F56" s="616"/>
      <c r="G56" s="723"/>
    </row>
    <row r="57" spans="1:7" s="37" customFormat="1" ht="12">
      <c r="A57" s="907">
        <v>4221</v>
      </c>
      <c r="B57" s="614" t="s">
        <v>450</v>
      </c>
      <c r="C57" s="615"/>
      <c r="D57" s="615"/>
      <c r="E57" s="615"/>
      <c r="F57" s="616"/>
      <c r="G57" s="723"/>
    </row>
    <row r="58" spans="1:7" s="37" customFormat="1" ht="12">
      <c r="A58" s="937">
        <v>4223</v>
      </c>
      <c r="B58" s="935" t="s">
        <v>455</v>
      </c>
      <c r="C58" s="638"/>
      <c r="D58" s="638"/>
      <c r="E58" s="638"/>
      <c r="F58" s="938"/>
      <c r="G58" s="719"/>
    </row>
    <row r="59" spans="1:7" s="37" customFormat="1" ht="12">
      <c r="A59" s="907">
        <v>4225</v>
      </c>
      <c r="B59" s="614" t="s">
        <v>456</v>
      </c>
      <c r="C59" s="615"/>
      <c r="D59" s="615"/>
      <c r="E59" s="615"/>
      <c r="F59" s="616"/>
      <c r="G59" s="723"/>
    </row>
    <row r="60" spans="1:7" s="37" customFormat="1" ht="12">
      <c r="A60" s="907">
        <v>4227</v>
      </c>
      <c r="B60" s="614" t="s">
        <v>457</v>
      </c>
      <c r="C60" s="615"/>
      <c r="D60" s="615"/>
      <c r="E60" s="615"/>
      <c r="F60" s="616"/>
      <c r="G60" s="723"/>
    </row>
    <row r="61" spans="1:7" s="37" customFormat="1" ht="12">
      <c r="A61" s="907">
        <v>4231</v>
      </c>
      <c r="B61" s="614" t="s">
        <v>458</v>
      </c>
      <c r="C61" s="615"/>
      <c r="D61" s="615"/>
      <c r="E61" s="615"/>
      <c r="F61" s="616"/>
      <c r="G61" s="723"/>
    </row>
    <row r="62" spans="1:7" s="37" customFormat="1" ht="12">
      <c r="A62" s="907">
        <v>4235</v>
      </c>
      <c r="B62" s="614" t="s">
        <v>459</v>
      </c>
      <c r="C62" s="615"/>
      <c r="D62" s="615"/>
      <c r="E62" s="615"/>
      <c r="F62" s="616"/>
      <c r="G62" s="723"/>
    </row>
    <row r="63" spans="1:7" s="37" customFormat="1" ht="12">
      <c r="A63" s="907">
        <v>4237</v>
      </c>
      <c r="B63" s="614" t="s">
        <v>463</v>
      </c>
      <c r="C63" s="615"/>
      <c r="D63" s="615"/>
      <c r="E63" s="615"/>
      <c r="F63" s="616"/>
      <c r="G63" s="723"/>
    </row>
    <row r="64" spans="1:7" s="37" customFormat="1" ht="12">
      <c r="A64" s="907">
        <v>4239</v>
      </c>
      <c r="B64" s="614" t="s">
        <v>460</v>
      </c>
      <c r="C64" s="615"/>
      <c r="D64" s="615"/>
      <c r="E64" s="615"/>
      <c r="F64" s="616"/>
      <c r="G64" s="723"/>
    </row>
    <row r="65" spans="1:7" s="37" customFormat="1" ht="12">
      <c r="A65" s="907">
        <v>4241</v>
      </c>
      <c r="B65" s="614" t="s">
        <v>462</v>
      </c>
      <c r="C65" s="615"/>
      <c r="D65" s="615"/>
      <c r="E65" s="615"/>
      <c r="F65" s="616"/>
      <c r="G65" s="723"/>
    </row>
    <row r="66" spans="1:7" s="37" customFormat="1" ht="12">
      <c r="A66" s="907">
        <v>4243</v>
      </c>
      <c r="B66" s="614" t="s">
        <v>464</v>
      </c>
      <c r="C66" s="615"/>
      <c r="D66" s="615"/>
      <c r="E66" s="615"/>
      <c r="F66" s="616"/>
      <c r="G66" s="723"/>
    </row>
    <row r="67" spans="1:7" s="37" customFormat="1" ht="12">
      <c r="A67" s="907">
        <v>4251</v>
      </c>
      <c r="B67" s="614" t="s">
        <v>465</v>
      </c>
      <c r="C67" s="615"/>
      <c r="D67" s="615"/>
      <c r="E67" s="615"/>
      <c r="F67" s="616"/>
      <c r="G67" s="723"/>
    </row>
    <row r="68" spans="1:7" s="37" customFormat="1" ht="12">
      <c r="A68" s="907">
        <v>4253</v>
      </c>
      <c r="B68" s="614" t="s">
        <v>466</v>
      </c>
      <c r="C68" s="615"/>
      <c r="D68" s="615"/>
      <c r="E68" s="615"/>
      <c r="F68" s="616"/>
      <c r="G68" s="723"/>
    </row>
    <row r="69" spans="1:7" s="37" customFormat="1" ht="12">
      <c r="A69" s="907">
        <v>4255</v>
      </c>
      <c r="B69" s="614" t="s">
        <v>467</v>
      </c>
      <c r="C69" s="615"/>
      <c r="D69" s="615"/>
      <c r="E69" s="615"/>
      <c r="F69" s="616"/>
      <c r="G69" s="723"/>
    </row>
    <row r="70" spans="1:7" s="37" customFormat="1" ht="12">
      <c r="A70" s="907">
        <v>4257</v>
      </c>
      <c r="B70" s="614" t="s">
        <v>301</v>
      </c>
      <c r="C70" s="615"/>
      <c r="D70" s="615"/>
      <c r="E70" s="615"/>
      <c r="F70" s="616"/>
      <c r="G70" s="723"/>
    </row>
    <row r="71" spans="1:7" s="37" customFormat="1" ht="12">
      <c r="A71" s="907">
        <v>4261</v>
      </c>
      <c r="B71" s="614" t="s">
        <v>468</v>
      </c>
      <c r="C71" s="615"/>
      <c r="D71" s="615"/>
      <c r="E71" s="615"/>
      <c r="F71" s="616"/>
      <c r="G71" s="723"/>
    </row>
    <row r="72" spans="1:7" s="37" customFormat="1" ht="12">
      <c r="A72" s="939">
        <v>4265</v>
      </c>
      <c r="B72" s="940" t="s">
        <v>282</v>
      </c>
      <c r="C72" s="615">
        <v>200000</v>
      </c>
      <c r="D72" s="615">
        <v>240000</v>
      </c>
      <c r="E72" s="615">
        <v>240000</v>
      </c>
      <c r="F72" s="616">
        <f t="shared" si="0"/>
        <v>1</v>
      </c>
      <c r="G72" s="723"/>
    </row>
    <row r="73" spans="1:7" s="251" customFormat="1" ht="12">
      <c r="A73" s="941">
        <v>4281</v>
      </c>
      <c r="B73" s="942" t="s">
        <v>981</v>
      </c>
      <c r="C73" s="799"/>
      <c r="D73" s="799">
        <v>2831</v>
      </c>
      <c r="E73" s="799">
        <v>2831</v>
      </c>
      <c r="F73" s="938">
        <f t="shared" si="0"/>
        <v>1</v>
      </c>
      <c r="G73" s="943"/>
    </row>
    <row r="74" spans="1:7" s="37" customFormat="1" ht="12">
      <c r="A74" s="944">
        <v>4200</v>
      </c>
      <c r="B74" s="945" t="s">
        <v>677</v>
      </c>
      <c r="C74" s="715">
        <f>SUM(C52:C72)</f>
        <v>200000</v>
      </c>
      <c r="D74" s="715">
        <f>SUM(D52:D73)</f>
        <v>242831</v>
      </c>
      <c r="E74" s="715">
        <f>SUM(E52:E73)</f>
        <v>242831</v>
      </c>
      <c r="F74" s="915">
        <f t="shared" si="0"/>
        <v>1</v>
      </c>
      <c r="G74" s="946"/>
    </row>
    <row r="75" spans="1:7" s="42" customFormat="1" ht="12">
      <c r="A75" s="88"/>
      <c r="B75" s="936" t="s">
        <v>678</v>
      </c>
      <c r="C75" s="615"/>
      <c r="D75" s="615"/>
      <c r="E75" s="615"/>
      <c r="F75" s="616"/>
      <c r="G75" s="922"/>
    </row>
    <row r="76" spans="1:7" s="37" customFormat="1" ht="12">
      <c r="A76" s="718">
        <v>4310</v>
      </c>
      <c r="B76" s="617" t="s">
        <v>37</v>
      </c>
      <c r="C76" s="615">
        <v>30000</v>
      </c>
      <c r="D76" s="615">
        <v>30000</v>
      </c>
      <c r="E76" s="615">
        <v>30000</v>
      </c>
      <c r="F76" s="616">
        <f aca="true" t="shared" si="1" ref="F76:F102">SUM(E76/D76)</f>
        <v>1</v>
      </c>
      <c r="G76" s="723"/>
    </row>
    <row r="77" spans="1:7" s="37" customFormat="1" ht="12">
      <c r="A77" s="718">
        <v>4321</v>
      </c>
      <c r="B77" s="617" t="s">
        <v>813</v>
      </c>
      <c r="C77" s="615"/>
      <c r="D77" s="615"/>
      <c r="E77" s="615"/>
      <c r="F77" s="616"/>
      <c r="G77" s="723"/>
    </row>
    <row r="78" spans="1:7" s="37" customFormat="1" ht="12">
      <c r="A78" s="718">
        <v>4322</v>
      </c>
      <c r="B78" s="617" t="s">
        <v>814</v>
      </c>
      <c r="C78" s="615"/>
      <c r="D78" s="615"/>
      <c r="E78" s="615"/>
      <c r="F78" s="616"/>
      <c r="G78" s="723"/>
    </row>
    <row r="79" spans="1:7" s="37" customFormat="1" ht="12">
      <c r="A79" s="815">
        <v>4340</v>
      </c>
      <c r="B79" s="947" t="s">
        <v>453</v>
      </c>
      <c r="C79" s="930">
        <f>SUM(C80:C84)</f>
        <v>70024</v>
      </c>
      <c r="D79" s="930">
        <f>SUM(D80:D84)</f>
        <v>70024</v>
      </c>
      <c r="E79" s="930">
        <f>SUM(E80:E84)</f>
        <v>70542</v>
      </c>
      <c r="F79" s="616">
        <f t="shared" si="1"/>
        <v>1.0073974637267222</v>
      </c>
      <c r="G79" s="723"/>
    </row>
    <row r="80" spans="1:7" s="37" customFormat="1" ht="12">
      <c r="A80" s="815"/>
      <c r="B80" s="912" t="s">
        <v>431</v>
      </c>
      <c r="C80" s="930"/>
      <c r="D80" s="930"/>
      <c r="E80" s="931">
        <v>3966</v>
      </c>
      <c r="F80" s="616"/>
      <c r="G80" s="723"/>
    </row>
    <row r="81" spans="1:7" s="37" customFormat="1" ht="12">
      <c r="A81" s="815"/>
      <c r="B81" s="928" t="s">
        <v>722</v>
      </c>
      <c r="C81" s="930"/>
      <c r="D81" s="930"/>
      <c r="E81" s="931">
        <v>1071</v>
      </c>
      <c r="F81" s="616"/>
      <c r="G81" s="723"/>
    </row>
    <row r="82" spans="1:7" s="37" customFormat="1" ht="12">
      <c r="A82" s="815"/>
      <c r="B82" s="910" t="s">
        <v>764</v>
      </c>
      <c r="C82" s="930"/>
      <c r="D82" s="930"/>
      <c r="E82" s="931">
        <v>6410</v>
      </c>
      <c r="F82" s="616"/>
      <c r="G82" s="723"/>
    </row>
    <row r="83" spans="1:7" s="37" customFormat="1" ht="12">
      <c r="A83" s="815"/>
      <c r="B83" s="910" t="s">
        <v>3</v>
      </c>
      <c r="C83" s="930"/>
      <c r="D83" s="930"/>
      <c r="E83" s="931">
        <v>16756</v>
      </c>
      <c r="F83" s="616"/>
      <c r="G83" s="723"/>
    </row>
    <row r="84" spans="1:7" s="37" customFormat="1" ht="12">
      <c r="A84" s="815"/>
      <c r="B84" s="910" t="s">
        <v>150</v>
      </c>
      <c r="C84" s="931">
        <v>70024</v>
      </c>
      <c r="D84" s="931">
        <v>70024</v>
      </c>
      <c r="E84" s="931">
        <v>42339</v>
      </c>
      <c r="F84" s="616">
        <f t="shared" si="1"/>
        <v>0.6046355535245059</v>
      </c>
      <c r="G84" s="723"/>
    </row>
    <row r="85" spans="1:7" s="37" customFormat="1" ht="12">
      <c r="A85" s="718">
        <v>4351</v>
      </c>
      <c r="B85" s="617" t="s">
        <v>302</v>
      </c>
      <c r="C85" s="615"/>
      <c r="D85" s="615"/>
      <c r="E85" s="615"/>
      <c r="F85" s="938"/>
      <c r="G85" s="723"/>
    </row>
    <row r="86" spans="1:7" s="42" customFormat="1" ht="12">
      <c r="A86" s="904">
        <v>4300</v>
      </c>
      <c r="B86" s="936" t="s">
        <v>679</v>
      </c>
      <c r="C86" s="637">
        <f>C76+C79</f>
        <v>100024</v>
      </c>
      <c r="D86" s="637">
        <f>D76+D79</f>
        <v>100024</v>
      </c>
      <c r="E86" s="637">
        <f>E76+E79</f>
        <v>100542</v>
      </c>
      <c r="F86" s="915">
        <f t="shared" si="1"/>
        <v>1.0051787570982964</v>
      </c>
      <c r="G86" s="835"/>
    </row>
    <row r="87" spans="1:7" s="42" customFormat="1" ht="16.5" customHeight="1">
      <c r="A87" s="904"/>
      <c r="B87" s="903" t="s">
        <v>683</v>
      </c>
      <c r="C87" s="637">
        <f>SUM(C86+C74+C50+C19+C15)</f>
        <v>5415201</v>
      </c>
      <c r="D87" s="637">
        <f>SUM(D86+D74+D50+D19+D15)</f>
        <v>5979868</v>
      </c>
      <c r="E87" s="637">
        <f>SUM(E86+E74+E50+E19+E15)</f>
        <v>5125208</v>
      </c>
      <c r="F87" s="915">
        <f t="shared" si="1"/>
        <v>0.8570771127389434</v>
      </c>
      <c r="G87" s="835"/>
    </row>
    <row r="88" spans="1:7" s="42" customFormat="1" ht="18" customHeight="1">
      <c r="A88" s="842"/>
      <c r="B88" s="948" t="s">
        <v>680</v>
      </c>
      <c r="C88" s="785"/>
      <c r="D88" s="785"/>
      <c r="E88" s="785"/>
      <c r="F88" s="949"/>
      <c r="G88" s="904"/>
    </row>
    <row r="89" spans="1:7" s="42" customFormat="1" ht="15.75" customHeight="1">
      <c r="A89" s="950">
        <v>4500</v>
      </c>
      <c r="B89" s="950" t="s">
        <v>681</v>
      </c>
      <c r="C89" s="951"/>
      <c r="D89" s="951"/>
      <c r="E89" s="951"/>
      <c r="F89" s="938"/>
      <c r="G89" s="835"/>
    </row>
    <row r="90" spans="1:7" s="42" customFormat="1" ht="12">
      <c r="A90" s="952"/>
      <c r="B90" s="953" t="s">
        <v>347</v>
      </c>
      <c r="C90" s="906"/>
      <c r="D90" s="906"/>
      <c r="E90" s="906"/>
      <c r="F90" s="616"/>
      <c r="G90" s="922"/>
    </row>
    <row r="91" spans="1:7" s="42" customFormat="1" ht="12">
      <c r="A91" s="952"/>
      <c r="B91" s="615" t="s">
        <v>703</v>
      </c>
      <c r="C91" s="908"/>
      <c r="D91" s="908"/>
      <c r="E91" s="908">
        <f>E33+E80</f>
        <v>38966</v>
      </c>
      <c r="F91" s="616"/>
      <c r="G91" s="922"/>
    </row>
    <row r="92" spans="1:7" s="42" customFormat="1" ht="12">
      <c r="A92" s="952"/>
      <c r="B92" s="615" t="s">
        <v>278</v>
      </c>
      <c r="C92" s="908"/>
      <c r="D92" s="908"/>
      <c r="E92" s="908">
        <f>E34+E81</f>
        <v>7571</v>
      </c>
      <c r="F92" s="616"/>
      <c r="G92" s="922"/>
    </row>
    <row r="93" spans="1:7" s="37" customFormat="1" ht="12">
      <c r="A93" s="952"/>
      <c r="B93" s="954" t="s">
        <v>719</v>
      </c>
      <c r="C93" s="908"/>
      <c r="D93" s="908">
        <f>SUM(D12+D73)</f>
        <v>4692</v>
      </c>
      <c r="E93" s="908">
        <f>E12+E27+E30+E35+E40+E44+E82</f>
        <v>98727</v>
      </c>
      <c r="F93" s="616">
        <f t="shared" si="1"/>
        <v>21.04156010230179</v>
      </c>
      <c r="G93" s="723"/>
    </row>
    <row r="94" spans="1:7" ht="12" customHeight="1">
      <c r="A94" s="613"/>
      <c r="B94" s="954" t="s">
        <v>714</v>
      </c>
      <c r="C94" s="615"/>
      <c r="D94" s="615">
        <f>SUM(D18)</f>
        <v>540</v>
      </c>
      <c r="E94" s="615">
        <f>SUM(E18)</f>
        <v>540</v>
      </c>
      <c r="F94" s="616">
        <f t="shared" si="1"/>
        <v>1</v>
      </c>
      <c r="G94" s="723"/>
    </row>
    <row r="95" spans="1:7" ht="12" customHeight="1">
      <c r="A95" s="613"/>
      <c r="B95" s="955" t="s">
        <v>335</v>
      </c>
      <c r="C95" s="955">
        <f>SUM(C91:C94)</f>
        <v>0</v>
      </c>
      <c r="D95" s="955">
        <f>SUM(D91:D94)</f>
        <v>5232</v>
      </c>
      <c r="E95" s="955">
        <f>SUM(E91:E94)</f>
        <v>145804</v>
      </c>
      <c r="F95" s="957">
        <f t="shared" si="1"/>
        <v>27.867737003058103</v>
      </c>
      <c r="G95" s="723"/>
    </row>
    <row r="96" spans="1:7" ht="12" customHeight="1">
      <c r="A96" s="613"/>
      <c r="B96" s="956" t="s">
        <v>348</v>
      </c>
      <c r="C96" s="921"/>
      <c r="D96" s="921"/>
      <c r="E96" s="921"/>
      <c r="F96" s="616"/>
      <c r="G96" s="723"/>
    </row>
    <row r="97" spans="1:7" ht="12" customHeight="1">
      <c r="A97" s="613"/>
      <c r="B97" s="615" t="s">
        <v>639</v>
      </c>
      <c r="C97" s="921"/>
      <c r="D97" s="921"/>
      <c r="E97" s="615">
        <f>E83</f>
        <v>16756</v>
      </c>
      <c r="F97" s="616"/>
      <c r="G97" s="723"/>
    </row>
    <row r="98" spans="1:7" ht="12">
      <c r="A98" s="613"/>
      <c r="B98" s="954" t="s">
        <v>640</v>
      </c>
      <c r="C98" s="615">
        <f>SUM(C15+C19+C50+C74+C86)-C91-C92-C93-C94-C97-C100</f>
        <v>5385201</v>
      </c>
      <c r="D98" s="615">
        <f>SUM(D15+D19+D50+D74+D86)-D91-D92-D93-D94-D97-D100</f>
        <v>5936327</v>
      </c>
      <c r="E98" s="615">
        <f>SUM(E15+E19+E50+E74+E86)-E91-E92-E93-E94-E97-E100</f>
        <v>4924339</v>
      </c>
      <c r="F98" s="616">
        <f t="shared" si="1"/>
        <v>0.8295262373518171</v>
      </c>
      <c r="G98" s="723"/>
    </row>
    <row r="99" spans="1:7" ht="12">
      <c r="A99" s="613"/>
      <c r="B99" s="928" t="s">
        <v>428</v>
      </c>
      <c r="C99" s="928">
        <v>369270</v>
      </c>
      <c r="D99" s="928">
        <v>369270</v>
      </c>
      <c r="E99" s="928">
        <v>369270</v>
      </c>
      <c r="F99" s="616">
        <f t="shared" si="1"/>
        <v>1</v>
      </c>
      <c r="G99" s="723"/>
    </row>
    <row r="100" spans="1:7" ht="12">
      <c r="A100" s="613"/>
      <c r="B100" s="954" t="s">
        <v>419</v>
      </c>
      <c r="C100" s="615">
        <f>SUM(C42)</f>
        <v>30000</v>
      </c>
      <c r="D100" s="615">
        <f>SUM(D42)</f>
        <v>38309</v>
      </c>
      <c r="E100" s="615">
        <f>SUM(E42)</f>
        <v>38309</v>
      </c>
      <c r="F100" s="616">
        <f t="shared" si="1"/>
        <v>1</v>
      </c>
      <c r="G100" s="723"/>
    </row>
    <row r="101" spans="1:7" ht="12">
      <c r="A101" s="613"/>
      <c r="B101" s="955" t="s">
        <v>342</v>
      </c>
      <c r="C101" s="955">
        <f>SUM(C98:C100)-C99</f>
        <v>5415201</v>
      </c>
      <c r="D101" s="955">
        <f>SUM(D98:D100)-D99</f>
        <v>5974636</v>
      </c>
      <c r="E101" s="955">
        <f>SUM(E97:E100)-E99</f>
        <v>4979404</v>
      </c>
      <c r="F101" s="957">
        <f t="shared" si="1"/>
        <v>0.8334238269913012</v>
      </c>
      <c r="G101" s="723"/>
    </row>
    <row r="102" spans="1:7" ht="12" customHeight="1">
      <c r="A102" s="958"/>
      <c r="B102" s="946" t="s">
        <v>426</v>
      </c>
      <c r="C102" s="631">
        <f>SUM(C95+C101)</f>
        <v>5415201</v>
      </c>
      <c r="D102" s="631">
        <f>SUM(D95+D101)</f>
        <v>5979868</v>
      </c>
      <c r="E102" s="631">
        <f>SUM(E95+E101)</f>
        <v>5125208</v>
      </c>
      <c r="F102" s="957">
        <f t="shared" si="1"/>
        <v>0.8570771127389434</v>
      </c>
      <c r="G102" s="719"/>
    </row>
    <row r="103" spans="1:6" ht="12">
      <c r="A103" s="36"/>
      <c r="C103" s="370"/>
      <c r="D103" s="370"/>
      <c r="E103" s="370"/>
      <c r="F103" s="369"/>
    </row>
    <row r="104" spans="3:5" ht="12">
      <c r="C104" s="297"/>
      <c r="D104" s="297"/>
      <c r="E104" s="297"/>
    </row>
  </sheetData>
  <sheetProtection/>
  <mergeCells count="7">
    <mergeCell ref="C3:G3"/>
    <mergeCell ref="A1:G1"/>
    <mergeCell ref="A2:G2"/>
    <mergeCell ref="F5:F7"/>
    <mergeCell ref="C5:C7"/>
    <mergeCell ref="D5:D7"/>
    <mergeCell ref="E5:E7"/>
  </mergeCells>
  <printOptions horizontalCentered="1"/>
  <pageMargins left="0" right="0" top="0.5905511811023623" bottom="0.3937007874015748" header="0.11811023622047245" footer="0"/>
  <pageSetup firstPageNumber="43" useFirstPageNumber="1" horizontalDpi="600" verticalDpi="600" orientation="landscape" paperSize="9" scale="75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romhanyi.ildiko</cp:lastModifiedBy>
  <cp:lastPrinted>2014-08-22T11:13:59Z</cp:lastPrinted>
  <dcterms:created xsi:type="dcterms:W3CDTF">2004-02-02T11:10:51Z</dcterms:created>
  <dcterms:modified xsi:type="dcterms:W3CDTF">2014-08-25T10:18:43Z</dcterms:modified>
  <cp:category/>
  <cp:version/>
  <cp:contentType/>
  <cp:contentStatus/>
</cp:coreProperties>
</file>